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theme/themeOverride9.xml" ContentType="application/vnd.openxmlformats-officedocument.themeOverride+xml"/>
  <Override PartName="/xl/drawings/drawing23.xml" ContentType="application/vnd.openxmlformats-officedocument.drawingml.chartshapes+xml"/>
  <Override PartName="/xl/charts/chart19.xml" ContentType="application/vnd.openxmlformats-officedocument.drawingml.chart+xml"/>
  <Override PartName="/xl/theme/themeOverride10.xml" ContentType="application/vnd.openxmlformats-officedocument.themeOverride+xml"/>
  <Override PartName="/xl/drawings/drawing24.xml" ContentType="application/vnd.openxmlformats-officedocument.drawingml.chartshapes+xml"/>
  <Override PartName="/xl/charts/chart20.xml" ContentType="application/vnd.openxmlformats-officedocument.drawingml.chart+xml"/>
  <Override PartName="/xl/theme/themeOverride11.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2.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ml.chartshapes+xml"/>
  <Override PartName="/xl/charts/chart23.xml" ContentType="application/vnd.openxmlformats-officedocument.drawingml.chart+xml"/>
  <Override PartName="/xl/theme/themeOverride14.xml" ContentType="application/vnd.openxmlformats-officedocument.themeOverride+xml"/>
  <Override PartName="/xl/drawings/drawing29.xml" ContentType="application/vnd.openxmlformats-officedocument.drawingml.chartshapes+xml"/>
  <Override PartName="/xl/charts/chart24.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ml.chartshapes+xml"/>
  <Override PartName="/xl/charts/chart25.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ml.chartshapes+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ml.chartshapes+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2.xml" ContentType="application/vnd.openxmlformats-officedocument.drawingml.chartshape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ml.chartshapes+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1.xml" ContentType="application/vnd.openxmlformats-officedocument.drawingml.chartshapes+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ml.chartshapes+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3.xml" ContentType="application/vnd.openxmlformats-officedocument.drawingml.chartshapes+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ml.chartshapes+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ml.chartshapes+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7.xml" ContentType="application/vnd.openxmlformats-officedocument.drawingml.chartshapes+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ml.chartshapes+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9.xml" ContentType="application/vnd.openxmlformats-officedocument.drawingml.chartshape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0.xml" ContentType="application/vnd.openxmlformats-officedocument.drawingml.chartshapes+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1.xml" ContentType="application/vnd.openxmlformats-officedocument.drawingml.chartshapes+xml"/>
  <Override PartName="/xl/charts/chart5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ml.chartshapes+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ml.chartshapes+xml"/>
  <Override PartName="/xl/charts/chart5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5.xml" ContentType="application/vnd.openxmlformats-officedocument.drawingml.chartshapes+xml"/>
  <Override PartName="/xl/charts/chart5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6.xml" ContentType="application/vnd.openxmlformats-officedocument.drawingml.chartshapes+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charts/chart63.xml" ContentType="application/vnd.openxmlformats-officedocument.drawingml.chart+xml"/>
  <Override PartName="/xl/drawings/drawing73.xml" ContentType="application/vnd.openxmlformats-officedocument.drawingml.chartshapes+xml"/>
  <Override PartName="/xl/charts/chart64.xml" ContentType="application/vnd.openxmlformats-officedocument.drawingml.chart+xml"/>
  <Override PartName="/xl/drawings/drawing74.xml" ContentType="application/vnd.openxmlformats-officedocument.drawingml.chartshapes+xml"/>
  <Override PartName="/xl/charts/chart65.xml" ContentType="application/vnd.openxmlformats-officedocument.drawingml.chart+xml"/>
  <Override PartName="/xl/drawings/drawing75.xml" ContentType="application/vnd.openxmlformats-officedocument.drawingml.chartshapes+xml"/>
  <Override PartName="/xl/charts/chart66.xml" ContentType="application/vnd.openxmlformats-officedocument.drawingml.chart+xml"/>
  <Override PartName="/xl/theme/themeOverride17.xml" ContentType="application/vnd.openxmlformats-officedocument.themeOverride+xml"/>
  <Override PartName="/xl/drawings/drawing76.xml" ContentType="application/vnd.openxmlformats-officedocument.drawingml.chartshapes+xml"/>
  <Override PartName="/xl/charts/chart67.xml" ContentType="application/vnd.openxmlformats-officedocument.drawingml.chart+xml"/>
  <Override PartName="/xl/theme/themeOverride18.xml" ContentType="application/vnd.openxmlformats-officedocument.themeOverride+xml"/>
  <Override PartName="/xl/drawings/drawing77.xml" ContentType="application/vnd.openxmlformats-officedocument.drawingml.chartshapes+xml"/>
  <Override PartName="/xl/charts/chart68.xml" ContentType="application/vnd.openxmlformats-officedocument.drawingml.chart+xml"/>
  <Override PartName="/xl/theme/themeOverride19.xml" ContentType="application/vnd.openxmlformats-officedocument.themeOverride+xml"/>
  <Override PartName="/xl/drawings/drawing78.xml" ContentType="application/vnd.openxmlformats-officedocument.drawingml.chartshapes+xml"/>
  <Override PartName="/xl/charts/chart6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drawings/drawing81.xml" ContentType="application/vnd.openxmlformats-officedocument.drawingml.chartshapes+xml"/>
  <Override PartName="/xl/charts/chart71.xml" ContentType="application/vnd.openxmlformats-officedocument.drawingml.chart+xml"/>
  <Override PartName="/xl/drawings/drawing82.xml" ContentType="application/vnd.openxmlformats-officedocument.drawingml.chartshapes+xml"/>
  <Override PartName="/xl/charts/chart72.xml" ContentType="application/vnd.openxmlformats-officedocument.drawingml.chart+xml"/>
  <Override PartName="/xl/drawings/drawing83.xml" ContentType="application/vnd.openxmlformats-officedocument.drawingml.chartshapes+xml"/>
  <Override PartName="/xl/charts/chart73.xml" ContentType="application/vnd.openxmlformats-officedocument.drawingml.chart+xml"/>
  <Override PartName="/xl/drawings/drawing84.xml" ContentType="application/vnd.openxmlformats-officedocument.drawingml.chartshapes+xml"/>
  <Override PartName="/xl/charts/chart74.xml" ContentType="application/vnd.openxmlformats-officedocument.drawingml.chart+xml"/>
  <Override PartName="/xl/theme/themeOverride20.xml" ContentType="application/vnd.openxmlformats-officedocument.themeOverride+xml"/>
  <Override PartName="/xl/drawings/drawing85.xml" ContentType="application/vnd.openxmlformats-officedocument.drawingml.chartshapes+xml"/>
  <Override PartName="/xl/charts/chart75.xml" ContentType="application/vnd.openxmlformats-officedocument.drawingml.chart+xml"/>
  <Override PartName="/xl/theme/themeOverride21.xml" ContentType="application/vnd.openxmlformats-officedocument.themeOverride+xml"/>
  <Override PartName="/xl/drawings/drawing86.xml" ContentType="application/vnd.openxmlformats-officedocument.drawingml.chartshapes+xml"/>
  <Override PartName="/xl/charts/chart76.xml" ContentType="application/vnd.openxmlformats-officedocument.drawingml.chart+xml"/>
  <Override PartName="/xl/theme/themeOverride22.xml" ContentType="application/vnd.openxmlformats-officedocument.themeOverride+xml"/>
  <Override PartName="/xl/drawings/drawing87.xml" ContentType="application/vnd.openxmlformats-officedocument.drawingml.chartshapes+xml"/>
  <Override PartName="/xl/charts/chart77.xml" ContentType="application/vnd.openxmlformats-officedocument.drawingml.chart+xml"/>
  <Override PartName="/xl/theme/themeOverride23.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78.xml" ContentType="application/vnd.openxmlformats-officedocument.drawingml.chart+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nds.nies.go.jp\nds\cger\main\b42_温室効果ガスインベントリオフィス\c16gio\00_Inventory\JNGI_2021\002_JNGI2021_確報値\"/>
    </mc:Choice>
  </mc:AlternateContent>
  <xr:revisionPtr revIDLastSave="0" documentId="8_{B319D768-2BEF-4AAE-AB5B-ABDCEDC739A5}" xr6:coauthVersionLast="46" xr6:coauthVersionMax="46" xr10:uidLastSave="{00000000-0000-0000-0000-000000000000}"/>
  <bookViews>
    <workbookView xWindow="20370" yWindow="-120" windowWidth="19440" windowHeight="15000" xr2:uid="{AFC0C8B0-4B73-4DAD-8515-83984B966F05}"/>
  </bookViews>
  <sheets>
    <sheet name="0.Contents" sheetId="61" r:id="rId1"/>
    <sheet name="Notes" sheetId="99" r:id="rId2"/>
    <sheet name="1.Total" sheetId="64" r:id="rId3"/>
    <sheet name="2.CO2-Sector" sheetId="65" r:id="rId4"/>
    <sheet name="3.Allocated_CO2-Sector" sheetId="66" r:id="rId5"/>
    <sheet name="4.Allocated_CO2-Sector (detail)" sheetId="67" r:id="rId6"/>
    <sheet name="5.CO2-Share" sheetId="112" r:id="rId7"/>
    <sheet name="6.CO2-capita" sheetId="68" r:id="rId8"/>
    <sheet name="7.CO2-GDP" sheetId="69" r:id="rId9"/>
    <sheet name="8.CO2-fuel" sheetId="70" r:id="rId10"/>
    <sheet name="9.CH4" sheetId="74" r:id="rId11"/>
    <sheet name="10.CH4_detail" sheetId="75" r:id="rId12"/>
    <sheet name="11.N2O" sheetId="76" r:id="rId13"/>
    <sheet name="12.N2O_detail" sheetId="77" r:id="rId14"/>
    <sheet name="13.F-gas" sheetId="100" r:id="rId15"/>
    <sheet name="14.Household (per household)" sheetId="97" r:id="rId16"/>
    <sheet name="15.Household (per capita)" sheetId="101" r:id="rId17"/>
    <sheet name="16.KP-LULUCF" sheetId="109" r:id="rId18"/>
    <sheet name="17.【Annex】GHG-bunker" sheetId="73" r:id="rId19"/>
    <sheet name="18.【Annex】CRF-CO2" sheetId="102" r:id="rId20"/>
    <sheet name="リンク切公表時非表示（グラフの添え物）" sheetId="113" state="hidden" r:id="rId21"/>
  </sheets>
  <definedNames>
    <definedName name="_1__123Graph_Aグラフ_2A" localSheetId="17" hidden="1">#REF!</definedName>
    <definedName name="_1__123Graph_Aグラフ_2A" localSheetId="6" hidden="1">#REF!</definedName>
    <definedName name="_1__123Graph_Aグラフ_2A" localSheetId="20" hidden="1">#REF!</definedName>
    <definedName name="_1__123Graph_Aグラフ_2A" hidden="1">#REF!</definedName>
    <definedName name="_2__123Graph_Bグラフ_2A" localSheetId="17" hidden="1">#REF!</definedName>
    <definedName name="_2__123Graph_Bグラフ_2A" localSheetId="6" hidden="1">#REF!</definedName>
    <definedName name="_2__123Graph_Bグラフ_2A" localSheetId="20" hidden="1">#REF!</definedName>
    <definedName name="_2__123Graph_Bグラフ_2A" hidden="1">#REF!</definedName>
    <definedName name="_3__123Graph_Cグラフ_2A" localSheetId="17" hidden="1">#REF!</definedName>
    <definedName name="_3__123Graph_Cグラフ_2A" localSheetId="6" hidden="1">#REF!</definedName>
    <definedName name="_3__123Graph_Cグラフ_2A" localSheetId="20" hidden="1">#REF!</definedName>
    <definedName name="_3__123Graph_Cグラフ_2A" hidden="1">#REF!</definedName>
    <definedName name="_4__123Graph_Dグラフ_2A" localSheetId="17" hidden="1">#REF!</definedName>
    <definedName name="_4__123Graph_Dグラフ_2A" localSheetId="6" hidden="1">#REF!</definedName>
    <definedName name="_4__123Graph_Dグラフ_2A" localSheetId="20" hidden="1">#REF!</definedName>
    <definedName name="_4__123Graph_Dグラフ_2A" hidden="1">#REF!</definedName>
    <definedName name="_5__123Graph_Eグラフ_2A" localSheetId="17" hidden="1">#REF!</definedName>
    <definedName name="_5__123Graph_Eグラフ_2A" localSheetId="6" hidden="1">#REF!</definedName>
    <definedName name="_5__123Graph_Eグラフ_2A" localSheetId="20" hidden="1">#REF!</definedName>
    <definedName name="_5__123Graph_Eグラフ_2A" hidden="1">#REF!</definedName>
    <definedName name="_6__123Graph_Xグラフ_2A" localSheetId="17" hidden="1">#REF!</definedName>
    <definedName name="_6__123Graph_Xグラフ_2A" localSheetId="6" hidden="1">#REF!</definedName>
    <definedName name="_6__123Graph_Xグラフ_2A" localSheetId="20" hidden="1">#REF!</definedName>
    <definedName name="_6__123Graph_Xグラフ_2A" hidden="1">#REF!</definedName>
    <definedName name="_Fill" localSheetId="17" hidden="1">#REF!</definedName>
    <definedName name="_Fill" localSheetId="6" hidden="1">#REF!</definedName>
    <definedName name="_Fill" localSheetId="20" hidden="1">#REF!</definedName>
    <definedName name="_Fill" hidden="1">#REF!</definedName>
    <definedName name="_Regression_Out" localSheetId="17" hidden="1">#REF!</definedName>
    <definedName name="_Regression_Out" localSheetId="6" hidden="1">#REF!</definedName>
    <definedName name="_Regression_Out" localSheetId="20" hidden="1">#REF!</definedName>
    <definedName name="_Regression_Out" hidden="1">#REF!</definedName>
    <definedName name="_Regression_X" localSheetId="17" hidden="1">#REF!</definedName>
    <definedName name="_Regression_X" localSheetId="6" hidden="1">#REF!</definedName>
    <definedName name="_Regression_X" localSheetId="20" hidden="1">#REF!</definedName>
    <definedName name="_Regression_X" hidden="1">#REF!</definedName>
    <definedName name="_Regression_Y" localSheetId="17" hidden="1">#REF!</definedName>
    <definedName name="_Regression_Y" localSheetId="6" hidden="1">#REF!</definedName>
    <definedName name="_Regression_Y" localSheetId="20" hidden="1">#REF!</definedName>
    <definedName name="_Regression_Y" hidden="1">#REF!</definedName>
    <definedName name="regression" localSheetId="6" hidden="1">#REF!</definedName>
    <definedName name="regression" localSheetId="20" hidden="1">#REF!</definedName>
    <definedName name="regression" hidden="1">#REF!</definedName>
    <definedName name="regressiona1" localSheetId="6" hidden="1">#REF!</definedName>
    <definedName name="regressiona1" localSheetId="20" hidden="1">#REF!</definedName>
    <definedName name="regressiona1" hidden="1">#REF!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3" i="102" l="1"/>
  <c r="AC23" i="102"/>
  <c r="AD23" i="102"/>
  <c r="AE23" i="102"/>
  <c r="AF23" i="102"/>
  <c r="AG23" i="102"/>
  <c r="AH23" i="102"/>
  <c r="AI23" i="102"/>
  <c r="AJ23" i="102"/>
  <c r="AK23" i="102"/>
  <c r="AL23" i="102"/>
  <c r="AM23" i="102"/>
  <c r="AN23" i="102"/>
  <c r="AO23" i="102"/>
  <c r="AP23" i="102"/>
  <c r="AQ23" i="102"/>
  <c r="AR23" i="102"/>
  <c r="AS23" i="102"/>
  <c r="AT23" i="102"/>
  <c r="AU23" i="102"/>
  <c r="AV23" i="102"/>
  <c r="AW23" i="102"/>
  <c r="AX23" i="102"/>
  <c r="AY23" i="102"/>
  <c r="AZ23" i="102"/>
  <c r="BA23" i="102"/>
  <c r="BB23" i="102"/>
  <c r="BC23" i="102"/>
  <c r="BD23" i="102"/>
  <c r="BE23" i="102"/>
  <c r="AA23" i="102"/>
  <c r="AK5" i="64"/>
  <c r="AA28" i="102"/>
  <c r="AC7" i="73"/>
  <c r="AB7" i="73"/>
  <c r="AA7" i="73"/>
  <c r="BD7" i="65"/>
  <c r="BD72" i="65"/>
  <c r="BD19" i="65"/>
  <c r="BD14" i="65"/>
  <c r="BD73" i="65"/>
  <c r="BD35" i="65"/>
  <c r="BD74" i="65"/>
  <c r="BD75" i="65"/>
  <c r="BD76" i="65"/>
  <c r="BD77" i="65"/>
  <c r="BD78" i="65"/>
  <c r="BD79" i="65"/>
  <c r="BD80" i="65"/>
  <c r="BD27" i="113"/>
  <c r="BD26" i="113"/>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7" i="65"/>
  <c r="AE6" i="65"/>
  <c r="AE19" i="65"/>
  <c r="AE14" i="65"/>
  <c r="AE35" i="65"/>
  <c r="AE5" i="65"/>
  <c r="AE6" i="69"/>
  <c r="AE8" i="69"/>
  <c r="BE19" i="69"/>
  <c r="BD6" i="65"/>
  <c r="BD5" i="65"/>
  <c r="BD6" i="69"/>
  <c r="BD8" i="69"/>
  <c r="BD19" i="69"/>
  <c r="BC7" i="65"/>
  <c r="BC6" i="65"/>
  <c r="BC19" i="65"/>
  <c r="BC14" i="65"/>
  <c r="BC35" i="65"/>
  <c r="BC5" i="65"/>
  <c r="BC6" i="69"/>
  <c r="BC8" i="69"/>
  <c r="BC19" i="69"/>
  <c r="BB7" i="65"/>
  <c r="BB6" i="65"/>
  <c r="BB19" i="65"/>
  <c r="BB14" i="65"/>
  <c r="BB35" i="65"/>
  <c r="BB5" i="65"/>
  <c r="BB6" i="69"/>
  <c r="BB8" i="69"/>
  <c r="BB19" i="69"/>
  <c r="BA7" i="65"/>
  <c r="BA6" i="65"/>
  <c r="BA19" i="65"/>
  <c r="BA14" i="65"/>
  <c r="BA35" i="65"/>
  <c r="BA5" i="65"/>
  <c r="BA6" i="69"/>
  <c r="BA8" i="69"/>
  <c r="BA19" i="69"/>
  <c r="AZ7" i="65"/>
  <c r="AZ6" i="65"/>
  <c r="AZ19" i="65"/>
  <c r="AZ14" i="65"/>
  <c r="AZ35" i="65"/>
  <c r="AZ5" i="65"/>
  <c r="AZ6" i="69"/>
  <c r="AZ8" i="69"/>
  <c r="AZ19" i="69"/>
  <c r="AY7" i="65"/>
  <c r="AY6" i="65"/>
  <c r="AY19" i="65"/>
  <c r="AY14" i="65"/>
  <c r="AY35" i="65"/>
  <c r="AY5" i="65"/>
  <c r="AY6" i="69"/>
  <c r="AY8" i="69"/>
  <c r="AY19" i="69"/>
  <c r="AX7" i="65"/>
  <c r="AX6" i="65"/>
  <c r="AX19" i="65"/>
  <c r="AX14" i="65"/>
  <c r="AX35" i="65"/>
  <c r="AX5" i="65"/>
  <c r="AX6" i="69"/>
  <c r="AX8" i="69"/>
  <c r="AX19" i="69"/>
  <c r="AW7" i="65"/>
  <c r="AW6" i="65"/>
  <c r="AW19" i="65"/>
  <c r="AW14" i="65"/>
  <c r="AW35" i="65"/>
  <c r="AW5" i="65"/>
  <c r="AW6" i="69"/>
  <c r="AW8" i="69"/>
  <c r="AW19" i="69"/>
  <c r="AV7" i="65"/>
  <c r="AV6" i="65"/>
  <c r="AV19" i="65"/>
  <c r="AV14" i="65"/>
  <c r="AV35" i="65"/>
  <c r="AV5" i="65"/>
  <c r="AV6" i="69"/>
  <c r="AV8" i="69"/>
  <c r="AV19" i="69"/>
  <c r="AU7" i="65"/>
  <c r="AU6" i="65"/>
  <c r="AU19" i="65"/>
  <c r="AU14" i="65"/>
  <c r="AU35" i="65"/>
  <c r="AU5" i="65"/>
  <c r="AU6" i="69"/>
  <c r="AU8" i="69"/>
  <c r="AU19" i="69"/>
  <c r="AT7" i="65"/>
  <c r="AT6" i="65"/>
  <c r="AT19" i="65"/>
  <c r="AT14" i="65"/>
  <c r="AT35" i="65"/>
  <c r="AT5" i="65"/>
  <c r="AT6" i="69"/>
  <c r="AT8" i="69"/>
  <c r="AT19" i="69"/>
  <c r="AS7" i="65"/>
  <c r="AS6" i="65"/>
  <c r="AS19" i="65"/>
  <c r="AS14" i="65"/>
  <c r="AS35" i="65"/>
  <c r="AS5" i="65"/>
  <c r="AS6" i="69"/>
  <c r="AS8" i="69"/>
  <c r="AS19" i="69"/>
  <c r="AR7" i="65"/>
  <c r="AR6" i="65"/>
  <c r="AR19" i="65"/>
  <c r="AR14" i="65"/>
  <c r="AR35" i="65"/>
  <c r="AR5" i="65"/>
  <c r="AR6" i="69"/>
  <c r="AR8" i="69"/>
  <c r="AR19" i="69"/>
  <c r="AQ7" i="65"/>
  <c r="AQ6" i="65"/>
  <c r="AQ19" i="65"/>
  <c r="AQ14" i="65"/>
  <c r="AQ35" i="65"/>
  <c r="AQ5" i="65"/>
  <c r="AQ6" i="69"/>
  <c r="AQ8" i="69"/>
  <c r="AQ19" i="69"/>
  <c r="AP7" i="65"/>
  <c r="AP6" i="65"/>
  <c r="AP19" i="65"/>
  <c r="AP14" i="65"/>
  <c r="AP35" i="65"/>
  <c r="AP5" i="65"/>
  <c r="AP6" i="69"/>
  <c r="AP8" i="69"/>
  <c r="AP19" i="69"/>
  <c r="AO7" i="65"/>
  <c r="AO6" i="65"/>
  <c r="AO19" i="65"/>
  <c r="AO14" i="65"/>
  <c r="AO35" i="65"/>
  <c r="AO5" i="65"/>
  <c r="AO6" i="69"/>
  <c r="AO8" i="69"/>
  <c r="AO19" i="69"/>
  <c r="AN7" i="65"/>
  <c r="AN6" i="65"/>
  <c r="AN19" i="65"/>
  <c r="AN14" i="65"/>
  <c r="AN35" i="65"/>
  <c r="AN5" i="65"/>
  <c r="AN6" i="69"/>
  <c r="AN8" i="69"/>
  <c r="AN19" i="69"/>
  <c r="AM7" i="65"/>
  <c r="AM6" i="65"/>
  <c r="AM19" i="65"/>
  <c r="AM14" i="65"/>
  <c r="AM35" i="65"/>
  <c r="AM5" i="65"/>
  <c r="AM6" i="69"/>
  <c r="AM8" i="69"/>
  <c r="AM19" i="69"/>
  <c r="AL7" i="65"/>
  <c r="AL6" i="65"/>
  <c r="AL19" i="65"/>
  <c r="AL14" i="65"/>
  <c r="AL35" i="65"/>
  <c r="AL5" i="65"/>
  <c r="AL6" i="69"/>
  <c r="AL8" i="69"/>
  <c r="AL19" i="69"/>
  <c r="AK7" i="65"/>
  <c r="AK6" i="65"/>
  <c r="AK19" i="65"/>
  <c r="AK14" i="65"/>
  <c r="AK35" i="65"/>
  <c r="AK5" i="65"/>
  <c r="AK6" i="69"/>
  <c r="AK8" i="69"/>
  <c r="AK19" i="69"/>
  <c r="AJ7" i="65"/>
  <c r="AJ6" i="65"/>
  <c r="AJ19" i="65"/>
  <c r="AJ14" i="65"/>
  <c r="AJ35" i="65"/>
  <c r="AJ5" i="65"/>
  <c r="AJ6" i="69"/>
  <c r="AJ8" i="69"/>
  <c r="AJ19" i="69"/>
  <c r="AI7" i="65"/>
  <c r="AI6" i="65"/>
  <c r="AI19" i="65"/>
  <c r="AI14" i="65"/>
  <c r="AI35" i="65"/>
  <c r="AI5" i="65"/>
  <c r="AI6" i="69"/>
  <c r="AI8" i="69"/>
  <c r="AI19" i="69"/>
  <c r="AH7" i="65"/>
  <c r="AH6" i="65"/>
  <c r="AH19" i="65"/>
  <c r="AH14" i="65"/>
  <c r="AH35" i="65"/>
  <c r="AH5" i="65"/>
  <c r="AH6" i="69"/>
  <c r="AH8" i="69"/>
  <c r="AH19" i="69"/>
  <c r="AG7" i="65"/>
  <c r="AG6" i="65"/>
  <c r="AG19" i="65"/>
  <c r="AG14" i="65"/>
  <c r="AG35" i="65"/>
  <c r="AG5" i="65"/>
  <c r="AG6" i="69"/>
  <c r="AG8" i="69"/>
  <c r="AG19" i="69"/>
  <c r="AF7" i="65"/>
  <c r="AF6" i="65"/>
  <c r="AF19" i="65"/>
  <c r="AF14" i="65"/>
  <c r="AF35" i="65"/>
  <c r="AF5" i="65"/>
  <c r="AF6" i="69"/>
  <c r="AF8" i="69"/>
  <c r="AF19" i="69"/>
  <c r="AE5" i="64"/>
  <c r="AE5" i="69"/>
  <c r="AE7" i="69"/>
  <c r="BE18" i="69"/>
  <c r="BD5" i="64"/>
  <c r="BD5" i="69"/>
  <c r="BD7" i="69"/>
  <c r="BD18" i="69"/>
  <c r="BC5" i="64"/>
  <c r="BC5" i="69"/>
  <c r="BC7" i="69"/>
  <c r="BC18" i="69"/>
  <c r="BB5" i="64"/>
  <c r="BB5" i="69"/>
  <c r="BB7" i="69"/>
  <c r="BB18" i="69"/>
  <c r="BA5" i="64"/>
  <c r="BA5" i="69"/>
  <c r="BA7" i="69"/>
  <c r="BA18" i="69"/>
  <c r="AZ5" i="64"/>
  <c r="AZ5" i="69"/>
  <c r="AZ7" i="69"/>
  <c r="AZ18" i="69"/>
  <c r="AY5" i="64"/>
  <c r="AY5" i="69"/>
  <c r="AY7" i="69"/>
  <c r="AY18" i="69"/>
  <c r="AX5" i="64"/>
  <c r="AX5" i="69"/>
  <c r="AX7" i="69"/>
  <c r="AX18" i="69"/>
  <c r="AW5" i="64"/>
  <c r="AW5" i="69"/>
  <c r="AW7" i="69"/>
  <c r="AW18" i="69"/>
  <c r="AV5" i="64"/>
  <c r="AV5" i="69"/>
  <c r="AV7" i="69"/>
  <c r="AV18" i="69"/>
  <c r="AU5" i="64"/>
  <c r="AU5" i="69"/>
  <c r="AU7" i="69"/>
  <c r="AU18" i="69"/>
  <c r="AT5" i="64"/>
  <c r="AT5" i="69"/>
  <c r="AT7" i="69"/>
  <c r="AT18" i="69"/>
  <c r="AS5" i="64"/>
  <c r="AS5" i="69"/>
  <c r="AS7" i="69"/>
  <c r="AS18" i="69"/>
  <c r="AR5" i="64"/>
  <c r="AR5" i="69"/>
  <c r="AR7" i="69"/>
  <c r="AR18" i="69"/>
  <c r="AQ5" i="64"/>
  <c r="AQ5" i="69"/>
  <c r="AQ7" i="69"/>
  <c r="AQ18" i="69"/>
  <c r="AP5" i="64"/>
  <c r="AP5" i="69"/>
  <c r="AP7" i="69"/>
  <c r="AP18" i="69"/>
  <c r="AO5" i="64"/>
  <c r="AO5" i="69"/>
  <c r="AO7" i="69"/>
  <c r="AO18" i="69"/>
  <c r="AN5" i="64"/>
  <c r="AN5" i="69"/>
  <c r="AN7" i="69"/>
  <c r="AN18" i="69"/>
  <c r="AM5" i="64"/>
  <c r="AM5" i="69"/>
  <c r="AM7" i="69"/>
  <c r="AM18" i="69"/>
  <c r="AL5" i="64"/>
  <c r="AL5" i="69"/>
  <c r="AL7" i="69"/>
  <c r="AL18" i="69"/>
  <c r="AK5" i="69"/>
  <c r="AK7" i="69"/>
  <c r="AK18" i="69"/>
  <c r="AJ5" i="64"/>
  <c r="AJ5" i="69"/>
  <c r="AJ7" i="69"/>
  <c r="AJ18" i="69"/>
  <c r="AI5" i="64"/>
  <c r="AI5" i="69"/>
  <c r="AI7" i="69"/>
  <c r="AI18" i="69"/>
  <c r="AH5" i="64"/>
  <c r="AH5" i="69"/>
  <c r="AH7" i="69"/>
  <c r="AH18" i="69"/>
  <c r="AG5" i="64"/>
  <c r="AG5" i="69"/>
  <c r="AG7" i="69"/>
  <c r="AG18" i="69"/>
  <c r="AF5" i="64"/>
  <c r="AF5" i="69"/>
  <c r="AF7" i="69"/>
  <c r="AF18"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BE16" i="69"/>
  <c r="BD16" i="69"/>
  <c r="BC16" i="69"/>
  <c r="BB16" i="69"/>
  <c r="BA16" i="69"/>
  <c r="AZ16" i="69"/>
  <c r="AY16" i="69"/>
  <c r="AX16" i="69"/>
  <c r="AW16" i="69"/>
  <c r="AV16" i="69"/>
  <c r="AU16" i="69"/>
  <c r="AT16" i="69"/>
  <c r="AS16" i="69"/>
  <c r="AR16" i="69"/>
  <c r="AQ16" i="69"/>
  <c r="AP16" i="69"/>
  <c r="AO16" i="69"/>
  <c r="AN16" i="69"/>
  <c r="AM16" i="69"/>
  <c r="AL16" i="69"/>
  <c r="AK16" i="69"/>
  <c r="AJ16" i="69"/>
  <c r="AI16" i="69"/>
  <c r="AH16" i="69"/>
  <c r="AG16" i="69"/>
  <c r="AF16" i="69"/>
  <c r="AA5" i="64"/>
  <c r="AA5" i="69"/>
  <c r="AB5" i="64"/>
  <c r="AB5" i="69"/>
  <c r="AC5" i="64"/>
  <c r="AC5" i="69"/>
  <c r="AD5" i="64"/>
  <c r="AD5" i="69"/>
  <c r="AA7" i="65"/>
  <c r="AA6" i="65"/>
  <c r="AA19" i="65"/>
  <c r="AA14" i="65"/>
  <c r="AA35" i="65"/>
  <c r="AA5" i="65"/>
  <c r="AA6" i="69"/>
  <c r="AB7" i="65"/>
  <c r="AB6" i="65"/>
  <c r="AB19" i="65"/>
  <c r="AB14" i="65"/>
  <c r="AB35" i="65"/>
  <c r="AB5" i="65"/>
  <c r="AB6" i="69"/>
  <c r="AC7" i="65"/>
  <c r="AC6" i="65"/>
  <c r="AC19" i="65"/>
  <c r="AC14" i="65"/>
  <c r="AC35" i="65"/>
  <c r="AC5" i="65"/>
  <c r="AC6" i="69"/>
  <c r="AD7" i="65"/>
  <c r="AD6" i="65"/>
  <c r="AD19" i="65"/>
  <c r="AD14" i="65"/>
  <c r="AD35" i="65"/>
  <c r="AD5" i="65"/>
  <c r="AD6" i="69"/>
  <c r="BD10" i="64"/>
  <c r="BD15" i="64"/>
  <c r="BD28" i="64"/>
  <c r="BD29" i="64"/>
  <c r="BD30" i="64"/>
  <c r="CA47" i="113"/>
  <c r="CA84" i="113"/>
  <c r="CA82" i="113"/>
  <c r="CA80" i="113"/>
  <c r="CA78" i="113"/>
  <c r="CA75" i="113"/>
  <c r="CA73" i="113"/>
  <c r="CA71" i="113"/>
  <c r="CA69" i="113"/>
  <c r="CA54" i="113"/>
  <c r="CA52" i="113"/>
  <c r="CA49" i="113"/>
  <c r="CA45" i="113"/>
  <c r="CA40" i="113"/>
  <c r="CA37" i="113"/>
  <c r="CA28" i="113"/>
  <c r="CA25" i="113"/>
  <c r="CA7" i="113"/>
  <c r="CA4" i="113"/>
  <c r="CA3" i="113"/>
  <c r="BF66" i="113"/>
  <c r="BD4" i="73"/>
  <c r="BD49" i="101"/>
  <c r="BD37" i="101"/>
  <c r="BD23" i="101"/>
  <c r="BD9" i="101"/>
  <c r="BD4" i="101"/>
  <c r="BD49" i="97"/>
  <c r="BD37" i="97"/>
  <c r="BD23" i="97"/>
  <c r="BD9" i="97"/>
  <c r="BD4" i="97"/>
  <c r="AG170" i="100"/>
  <c r="AH170" i="100"/>
  <c r="AI170" i="100"/>
  <c r="AJ170" i="100"/>
  <c r="AK170" i="100"/>
  <c r="AL170" i="100"/>
  <c r="AM170" i="100"/>
  <c r="AN170" i="100"/>
  <c r="AO170" i="100"/>
  <c r="AP170" i="100"/>
  <c r="AQ170" i="100"/>
  <c r="AR170" i="100"/>
  <c r="AS170" i="100"/>
  <c r="AT170" i="100"/>
  <c r="AU170" i="100"/>
  <c r="AV170" i="100"/>
  <c r="AW170" i="100"/>
  <c r="AX170" i="100"/>
  <c r="AY170" i="100"/>
  <c r="AZ170" i="100"/>
  <c r="BA170" i="100"/>
  <c r="BB170" i="100"/>
  <c r="BC170" i="100"/>
  <c r="BD170" i="100"/>
  <c r="AG137" i="100"/>
  <c r="AH137" i="100"/>
  <c r="AI137" i="100"/>
  <c r="AJ137" i="100"/>
  <c r="AK137" i="100"/>
  <c r="AL137" i="100"/>
  <c r="AM137" i="100"/>
  <c r="AN137" i="100"/>
  <c r="AO137" i="100"/>
  <c r="AP137" i="100"/>
  <c r="AQ137" i="100"/>
  <c r="AR137" i="100"/>
  <c r="AS137" i="100"/>
  <c r="AT137" i="100"/>
  <c r="AU137" i="100"/>
  <c r="AV137" i="100"/>
  <c r="AW137" i="100"/>
  <c r="AX137" i="100"/>
  <c r="AY137" i="100"/>
  <c r="AZ137" i="100"/>
  <c r="BA137" i="100"/>
  <c r="BB137" i="100"/>
  <c r="BC137" i="100"/>
  <c r="BD137" i="100"/>
  <c r="AG104" i="100"/>
  <c r="AH104" i="100"/>
  <c r="AI104" i="100"/>
  <c r="AJ104" i="100"/>
  <c r="AK104" i="100"/>
  <c r="AL104" i="100"/>
  <c r="AM104" i="100"/>
  <c r="AN104" i="100"/>
  <c r="AO104" i="100"/>
  <c r="AP104" i="100"/>
  <c r="AQ104" i="100"/>
  <c r="AR104" i="100"/>
  <c r="AS104" i="100"/>
  <c r="AT104" i="100"/>
  <c r="AU104" i="100"/>
  <c r="AV104" i="100"/>
  <c r="AW104" i="100"/>
  <c r="AX104" i="100"/>
  <c r="AY104" i="100"/>
  <c r="AZ104" i="100"/>
  <c r="BA104" i="100"/>
  <c r="BB104" i="100"/>
  <c r="BC104" i="100"/>
  <c r="BD104" i="100"/>
  <c r="AG71" i="100"/>
  <c r="AH71" i="100"/>
  <c r="AI71" i="100"/>
  <c r="AJ71" i="100"/>
  <c r="AK71" i="100"/>
  <c r="AL71" i="100"/>
  <c r="AM71" i="100"/>
  <c r="AN71" i="100"/>
  <c r="AO71" i="100"/>
  <c r="AP71" i="100"/>
  <c r="AQ71" i="100"/>
  <c r="AR71" i="100"/>
  <c r="AS71" i="100"/>
  <c r="AT71" i="100"/>
  <c r="AU71" i="100"/>
  <c r="AV71" i="100"/>
  <c r="AW71" i="100"/>
  <c r="AX71" i="100"/>
  <c r="AY71" i="100"/>
  <c r="AZ71" i="100"/>
  <c r="BA71" i="100"/>
  <c r="BB71" i="100"/>
  <c r="BC71" i="100"/>
  <c r="BD71" i="100"/>
  <c r="AG38" i="100"/>
  <c r="AH38" i="100"/>
  <c r="AI38" i="100"/>
  <c r="AJ38" i="100"/>
  <c r="AK38" i="100"/>
  <c r="AL38" i="100"/>
  <c r="AM38" i="100"/>
  <c r="AN38" i="100"/>
  <c r="AO38" i="100"/>
  <c r="AP38" i="100"/>
  <c r="AQ38" i="100"/>
  <c r="AR38" i="100"/>
  <c r="AS38" i="100"/>
  <c r="AT38" i="100"/>
  <c r="AU38" i="100"/>
  <c r="AV38" i="100"/>
  <c r="AW38" i="100"/>
  <c r="AX38" i="100"/>
  <c r="AY38" i="100"/>
  <c r="AZ38" i="100"/>
  <c r="BA38" i="100"/>
  <c r="BB38" i="100"/>
  <c r="BC38" i="100"/>
  <c r="BD38" i="100"/>
  <c r="AB4" i="100"/>
  <c r="AC4" i="100"/>
  <c r="AD4" i="100"/>
  <c r="AE4" i="100"/>
  <c r="AF4" i="100"/>
  <c r="AG4" i="100"/>
  <c r="AH4" i="100"/>
  <c r="AI4" i="100"/>
  <c r="AJ4" i="100"/>
  <c r="AK4" i="100"/>
  <c r="AL4" i="100"/>
  <c r="AM4" i="100"/>
  <c r="AN4" i="100"/>
  <c r="AO4" i="100"/>
  <c r="AP4" i="100"/>
  <c r="AQ4" i="100"/>
  <c r="AR4" i="100"/>
  <c r="AS4" i="100"/>
  <c r="AT4" i="100"/>
  <c r="AU4" i="100"/>
  <c r="AV4" i="100"/>
  <c r="AW4" i="100"/>
  <c r="AX4" i="100"/>
  <c r="AY4" i="100"/>
  <c r="AZ4" i="100"/>
  <c r="BA4" i="100"/>
  <c r="BB4" i="100"/>
  <c r="BC4" i="100"/>
  <c r="BD4" i="100"/>
  <c r="BD87" i="77"/>
  <c r="BD72" i="77"/>
  <c r="BD57" i="77"/>
  <c r="BD42" i="77"/>
  <c r="BD27" i="77"/>
  <c r="BD38" i="77"/>
  <c r="BD37" i="77"/>
  <c r="BD36" i="77"/>
  <c r="BD35" i="77"/>
  <c r="BD34" i="77"/>
  <c r="BD33" i="77"/>
  <c r="BD30" i="77"/>
  <c r="BD29" i="77"/>
  <c r="BD4" i="77"/>
  <c r="BD44" i="76"/>
  <c r="BD36" i="76"/>
  <c r="BD28" i="76"/>
  <c r="BD20" i="76"/>
  <c r="BD12" i="76"/>
  <c r="BD4" i="76"/>
  <c r="BD40" i="75"/>
  <c r="BD95" i="75"/>
  <c r="BD79" i="75"/>
  <c r="BD63" i="75"/>
  <c r="BD47" i="75"/>
  <c r="BD31" i="75"/>
  <c r="BD43" i="75"/>
  <c r="BD42" i="75"/>
  <c r="BD41" i="75"/>
  <c r="BD39" i="75"/>
  <c r="BD37" i="75"/>
  <c r="BD33" i="75"/>
  <c r="BD4" i="75"/>
  <c r="BD49" i="74"/>
  <c r="BD40" i="74"/>
  <c r="BD31" i="74"/>
  <c r="BD22" i="74"/>
  <c r="BD13" i="74"/>
  <c r="BD4" i="74"/>
  <c r="BD14" i="70"/>
  <c r="BD4" i="70"/>
  <c r="BD39" i="69"/>
  <c r="BD31" i="69"/>
  <c r="BD23" i="69"/>
  <c r="BD15" i="69"/>
  <c r="BD4" i="69"/>
  <c r="BD39" i="68"/>
  <c r="BD31" i="68"/>
  <c r="BD23" i="68"/>
  <c r="BD15" i="68"/>
  <c r="BD4" i="68"/>
  <c r="H17" i="112"/>
  <c r="Y17" i="112"/>
  <c r="BE113" i="67"/>
  <c r="BD123" i="66"/>
  <c r="BD110" i="66"/>
  <c r="BD97" i="66"/>
  <c r="BD84" i="66"/>
  <c r="BD71" i="66"/>
  <c r="BD77" i="66"/>
  <c r="H23" i="112"/>
  <c r="BD35" i="66"/>
  <c r="BD75" i="66"/>
  <c r="H21" i="112"/>
  <c r="BD76" i="66"/>
  <c r="H22" i="112"/>
  <c r="BD72" i="66"/>
  <c r="BD12" i="67"/>
  <c r="BD11" i="67"/>
  <c r="BD9" i="67"/>
  <c r="BD8" i="67"/>
  <c r="BD4" i="66"/>
  <c r="BD79" i="67"/>
  <c r="BD32" i="67"/>
  <c r="BD27" i="67"/>
  <c r="BD13" i="67"/>
  <c r="BD10" i="67"/>
  <c r="BD4" i="67"/>
  <c r="BD55" i="66"/>
  <c r="BD54" i="66"/>
  <c r="BD7" i="73"/>
  <c r="BD15" i="77"/>
  <c r="BD65" i="67"/>
  <c r="BD61" i="67"/>
  <c r="BD38" i="75"/>
  <c r="BD74" i="67"/>
  <c r="BD16" i="67"/>
  <c r="BD78" i="67"/>
  <c r="BD57" i="67"/>
  <c r="BD92" i="67"/>
  <c r="BD69" i="67"/>
  <c r="BD19" i="66"/>
  <c r="BD5" i="77"/>
  <c r="BD48" i="67"/>
  <c r="BD38" i="67"/>
  <c r="BD26" i="67"/>
  <c r="BD11" i="75"/>
  <c r="BD34" i="75"/>
  <c r="BD12" i="77"/>
  <c r="BD31" i="77"/>
  <c r="BD124" i="67"/>
  <c r="BD125" i="67"/>
  <c r="BD32" i="75"/>
  <c r="BD14" i="75"/>
  <c r="BD35" i="75"/>
  <c r="BD22" i="67"/>
  <c r="BD14" i="66"/>
  <c r="BD74" i="66"/>
  <c r="H20" i="112"/>
  <c r="BD17" i="75"/>
  <c r="BD101" i="67"/>
  <c r="BD11" i="70"/>
  <c r="BD15" i="70"/>
  <c r="BD19" i="77"/>
  <c r="BD30" i="100"/>
  <c r="BD67" i="100"/>
  <c r="BD5" i="100"/>
  <c r="BD44" i="100"/>
  <c r="BD56" i="100"/>
  <c r="BD23" i="100"/>
  <c r="BD63" i="100"/>
  <c r="BD16" i="100"/>
  <c r="BD55" i="100"/>
  <c r="BD32" i="77"/>
  <c r="BD28" i="77"/>
  <c r="BD9" i="76"/>
  <c r="BD16" i="76"/>
  <c r="BD36" i="75"/>
  <c r="BD5" i="75"/>
  <c r="BD22" i="75"/>
  <c r="BD10" i="74"/>
  <c r="BD16" i="70"/>
  <c r="BD17" i="70"/>
  <c r="BD18" i="70"/>
  <c r="BD19" i="70"/>
  <c r="BD20" i="70"/>
  <c r="BD7" i="67"/>
  <c r="BD7" i="66"/>
  <c r="BD6" i="67"/>
  <c r="BD15" i="67"/>
  <c r="BD51" i="100"/>
  <c r="BD65" i="100"/>
  <c r="BD56" i="67"/>
  <c r="BD14" i="67"/>
  <c r="BD77" i="67"/>
  <c r="BD5" i="67"/>
  <c r="BD66" i="100"/>
  <c r="BD64" i="100"/>
  <c r="BD52" i="100"/>
  <c r="BD43" i="100"/>
  <c r="BD24" i="77"/>
  <c r="BD40" i="100"/>
  <c r="BD66" i="113"/>
  <c r="CA66" i="113"/>
  <c r="BD21" i="70"/>
  <c r="BD15" i="76"/>
  <c r="BD47" i="100"/>
  <c r="BD59" i="100"/>
  <c r="BD46" i="100"/>
  <c r="BD54" i="100"/>
  <c r="BD45" i="100"/>
  <c r="BD58" i="100"/>
  <c r="BD60" i="100"/>
  <c r="BD42" i="100"/>
  <c r="BD48" i="100"/>
  <c r="BD34" i="100"/>
  <c r="BD41" i="100"/>
  <c r="BD49" i="100"/>
  <c r="BD62" i="100"/>
  <c r="BD61" i="100"/>
  <c r="BD53" i="100"/>
  <c r="BD39" i="77"/>
  <c r="BD13" i="76"/>
  <c r="BD14" i="76"/>
  <c r="BD44" i="75"/>
  <c r="BD28" i="75"/>
  <c r="BD17" i="74"/>
  <c r="BD18" i="74"/>
  <c r="BD15" i="74"/>
  <c r="BD14" i="74"/>
  <c r="BD16" i="74"/>
  <c r="BD6" i="66"/>
  <c r="BD5" i="66"/>
  <c r="BD73" i="66"/>
  <c r="H19" i="112"/>
  <c r="BD50" i="100"/>
  <c r="BD39" i="100"/>
  <c r="BD57" i="100"/>
  <c r="BD17" i="76"/>
  <c r="BD19" i="74"/>
  <c r="BD119" i="65"/>
  <c r="BD107" i="65"/>
  <c r="BD95" i="65"/>
  <c r="BD83" i="65"/>
  <c r="BD71" i="65"/>
  <c r="BD44" i="66"/>
  <c r="H10" i="112"/>
  <c r="H8" i="112"/>
  <c r="H9" i="112"/>
  <c r="BD4" i="65"/>
  <c r="BD52" i="65"/>
  <c r="BD52" i="66"/>
  <c r="BD63" i="66"/>
  <c r="BD133" i="67"/>
  <c r="BD78" i="66"/>
  <c r="BD53" i="66"/>
  <c r="BD123" i="67"/>
  <c r="BD64" i="66"/>
  <c r="BD134" i="67"/>
  <c r="BD46" i="66"/>
  <c r="BD116" i="67"/>
  <c r="H12" i="112"/>
  <c r="BD56" i="66"/>
  <c r="BD79" i="66"/>
  <c r="BD65" i="66"/>
  <c r="BD135" i="67"/>
  <c r="H7" i="112"/>
  <c r="BD47" i="66"/>
  <c r="BD117" i="67"/>
  <c r="BD57" i="66"/>
  <c r="BD127" i="67"/>
  <c r="BD48" i="66"/>
  <c r="BD118" i="67"/>
  <c r="BD58" i="66"/>
  <c r="BD128" i="67"/>
  <c r="BD49" i="66"/>
  <c r="BD119" i="67"/>
  <c r="BD129" i="67"/>
  <c r="BD59" i="66"/>
  <c r="BD50" i="66"/>
  <c r="BD120" i="67"/>
  <c r="H13" i="112"/>
  <c r="BD60" i="66"/>
  <c r="BD80" i="66"/>
  <c r="BD51" i="66"/>
  <c r="BD121" i="67"/>
  <c r="BD61" i="65"/>
  <c r="BD132" i="67"/>
  <c r="BD131" i="67"/>
  <c r="BD62" i="66"/>
  <c r="BD43" i="65"/>
  <c r="BD45" i="65"/>
  <c r="BD115" i="67"/>
  <c r="H6" i="112"/>
  <c r="H11" i="112"/>
  <c r="BD130" i="67"/>
  <c r="BD122" i="67"/>
  <c r="BD6" i="68"/>
  <c r="H25" i="112"/>
  <c r="BD66" i="66"/>
  <c r="BD43" i="66"/>
  <c r="H24" i="112"/>
  <c r="BD81" i="66"/>
  <c r="BD45" i="66"/>
  <c r="BD61" i="66"/>
  <c r="H26" i="112"/>
  <c r="BD126" i="67"/>
  <c r="BD114" i="67"/>
  <c r="BD66" i="65"/>
  <c r="BD113" i="67"/>
  <c r="BD8" i="68"/>
  <c r="H27" i="112"/>
  <c r="H14" i="112"/>
  <c r="BD136" i="67"/>
  <c r="BD76" i="64"/>
  <c r="BD62" i="64"/>
  <c r="BD48" i="64"/>
  <c r="BD34" i="64"/>
  <c r="BD20" i="64"/>
  <c r="BD4" i="64"/>
  <c r="BD5" i="68"/>
  <c r="BD21" i="64"/>
  <c r="BD9" i="73"/>
  <c r="BD10" i="73"/>
  <c r="BD25" i="64"/>
  <c r="BD7" i="68"/>
  <c r="BD31" i="64"/>
  <c r="BD26" i="64"/>
  <c r="BD23" i="64"/>
  <c r="BD24" i="64"/>
  <c r="BD22" i="64"/>
  <c r="BD27" i="64"/>
  <c r="BD51" i="102"/>
  <c r="BD75" i="102"/>
  <c r="BD72" i="102"/>
  <c r="BD6" i="102"/>
  <c r="BD40" i="102"/>
  <c r="BD74" i="102"/>
  <c r="BD18" i="102"/>
  <c r="BD70" i="102"/>
  <c r="BD10" i="102"/>
  <c r="BD69" i="102"/>
  <c r="BD34" i="102"/>
  <c r="BD71" i="102"/>
  <c r="BD29" i="102"/>
  <c r="BD28" i="102"/>
  <c r="BD73" i="102"/>
  <c r="BD5" i="102"/>
  <c r="BD43" i="102"/>
  <c r="BD68" i="102"/>
  <c r="BD44" i="69"/>
  <c r="BD36" i="69"/>
  <c r="BD28" i="69"/>
  <c r="BD44" i="68"/>
  <c r="BD36" i="68"/>
  <c r="BD28" i="68"/>
  <c r="BD20" i="68"/>
  <c r="BD199" i="100"/>
  <c r="BD166" i="100"/>
  <c r="BD133" i="100"/>
  <c r="BD100" i="100"/>
  <c r="BD198" i="100"/>
  <c r="BD165" i="100"/>
  <c r="BD132" i="100"/>
  <c r="BD99" i="100"/>
  <c r="BD197" i="100"/>
  <c r="BD164" i="100"/>
  <c r="BD131" i="100"/>
  <c r="BD98" i="100"/>
  <c r="BD195" i="100"/>
  <c r="BD162" i="100"/>
  <c r="BD129" i="100"/>
  <c r="BD96" i="100"/>
  <c r="BD194" i="100"/>
  <c r="BD161" i="100"/>
  <c r="BD128" i="100"/>
  <c r="BD95" i="100"/>
  <c r="BD193" i="100"/>
  <c r="BD160" i="100"/>
  <c r="BD127" i="100"/>
  <c r="BD94" i="100"/>
  <c r="BD192" i="100"/>
  <c r="BD159" i="100"/>
  <c r="BD126" i="100"/>
  <c r="BD93" i="100"/>
  <c r="BD191" i="100"/>
  <c r="BD158" i="100"/>
  <c r="BD125" i="100"/>
  <c r="BD92" i="100"/>
  <c r="BD190" i="100"/>
  <c r="BD157" i="100"/>
  <c r="BD124" i="100"/>
  <c r="BD91" i="100"/>
  <c r="BD188" i="100"/>
  <c r="BD155" i="100"/>
  <c r="BD122" i="100"/>
  <c r="BD89" i="100"/>
  <c r="BD187" i="100"/>
  <c r="BD154" i="100"/>
  <c r="BD121" i="100"/>
  <c r="BD88" i="100"/>
  <c r="BD186" i="100"/>
  <c r="BD153" i="100"/>
  <c r="BD120" i="100"/>
  <c r="BD87" i="100"/>
  <c r="BD185" i="100"/>
  <c r="BD152" i="100"/>
  <c r="BD119" i="100"/>
  <c r="BD86" i="100"/>
  <c r="BD184" i="100"/>
  <c r="BD151" i="100"/>
  <c r="BD118" i="100"/>
  <c r="BD85" i="100"/>
  <c r="BD183" i="100"/>
  <c r="BD150" i="100"/>
  <c r="BD117" i="100"/>
  <c r="BD84" i="100"/>
  <c r="BD181" i="100"/>
  <c r="BD148" i="100"/>
  <c r="BD115" i="100"/>
  <c r="BD82" i="100"/>
  <c r="BD180" i="100"/>
  <c r="BD147" i="100"/>
  <c r="BD114" i="100"/>
  <c r="BD81" i="100"/>
  <c r="BD179" i="100"/>
  <c r="BD146" i="100"/>
  <c r="BD113" i="100"/>
  <c r="BD80" i="100"/>
  <c r="BD176" i="100"/>
  <c r="BD143" i="100"/>
  <c r="BD110" i="100"/>
  <c r="BD77" i="100"/>
  <c r="BD175" i="100"/>
  <c r="BD142" i="100"/>
  <c r="BD109" i="100"/>
  <c r="BD76" i="100"/>
  <c r="BD178" i="100"/>
  <c r="BD145" i="100"/>
  <c r="BD112" i="100"/>
  <c r="BD79" i="100"/>
  <c r="BD177" i="100"/>
  <c r="BD144" i="100"/>
  <c r="BD111" i="100"/>
  <c r="BD78" i="100"/>
  <c r="BD174" i="100"/>
  <c r="BD141" i="100"/>
  <c r="BD108" i="100"/>
  <c r="BD75" i="100"/>
  <c r="BD173" i="100"/>
  <c r="BD140" i="100"/>
  <c r="BD107" i="100"/>
  <c r="BD74" i="100"/>
  <c r="BD172" i="100"/>
  <c r="BD139" i="100"/>
  <c r="BD106" i="100"/>
  <c r="BD73" i="100"/>
  <c r="BD48" i="76"/>
  <c r="BD40" i="76"/>
  <c r="BD32" i="76"/>
  <c r="BD24" i="76"/>
  <c r="BD47" i="76"/>
  <c r="BD39" i="76"/>
  <c r="BD31" i="76"/>
  <c r="BD23" i="76"/>
  <c r="BD46" i="76"/>
  <c r="BD38" i="76"/>
  <c r="BD30" i="76"/>
  <c r="BD22" i="76"/>
  <c r="BD45" i="76"/>
  <c r="BD37" i="76"/>
  <c r="BD29" i="76"/>
  <c r="BD21" i="76"/>
  <c r="BD54" i="74"/>
  <c r="BD45" i="74"/>
  <c r="BD36" i="74"/>
  <c r="BD27" i="74"/>
  <c r="BD53" i="74"/>
  <c r="BD44" i="74"/>
  <c r="BD35" i="74"/>
  <c r="BD26" i="74"/>
  <c r="BD52" i="74"/>
  <c r="BD43" i="74"/>
  <c r="BD34" i="74"/>
  <c r="BD25" i="74"/>
  <c r="BD51" i="74"/>
  <c r="BD42" i="74"/>
  <c r="BD33" i="74"/>
  <c r="BD24" i="74"/>
  <c r="BD50" i="74"/>
  <c r="BD41" i="74"/>
  <c r="BD32" i="74"/>
  <c r="BD23" i="74"/>
  <c r="BD86" i="64"/>
  <c r="BD72" i="64"/>
  <c r="BD58" i="64"/>
  <c r="BD44" i="64"/>
  <c r="BD85" i="64"/>
  <c r="BD71" i="64"/>
  <c r="BD57" i="64"/>
  <c r="BD43" i="64"/>
  <c r="BD84" i="64"/>
  <c r="BD70" i="64"/>
  <c r="BD56" i="64"/>
  <c r="BD42" i="64"/>
  <c r="BD83" i="64"/>
  <c r="BD69" i="64"/>
  <c r="BD55" i="64"/>
  <c r="BD41" i="64"/>
  <c r="BD81" i="64"/>
  <c r="BD67" i="64"/>
  <c r="BD53" i="64"/>
  <c r="BD39" i="64"/>
  <c r="BD80" i="64"/>
  <c r="BD66" i="64"/>
  <c r="BD52" i="64"/>
  <c r="BD38" i="64"/>
  <c r="BD79" i="64"/>
  <c r="BD65" i="64"/>
  <c r="BD51" i="64"/>
  <c r="BD37" i="64"/>
  <c r="BD78" i="64"/>
  <c r="BD64" i="64"/>
  <c r="BD50" i="64"/>
  <c r="BD36" i="64"/>
  <c r="BD56" i="102"/>
  <c r="BD55" i="102"/>
  <c r="BD58" i="102"/>
  <c r="BD57" i="102"/>
  <c r="BD76" i="102"/>
  <c r="BB56" i="100"/>
  <c r="BA56" i="100"/>
  <c r="AZ56" i="100"/>
  <c r="AW55" i="100"/>
  <c r="AK55" i="100"/>
  <c r="AJ55" i="100"/>
  <c r="AI55" i="100"/>
  <c r="AH55" i="100"/>
  <c r="AG55" i="100"/>
  <c r="AF55" i="100"/>
  <c r="AE55" i="100"/>
  <c r="AC55" i="100"/>
  <c r="AB55" i="100"/>
  <c r="AA55" i="100"/>
  <c r="AU49" i="100"/>
  <c r="AT49" i="100"/>
  <c r="AS49" i="100"/>
  <c r="AR49" i="100"/>
  <c r="AQ49" i="100"/>
  <c r="AP49" i="100"/>
  <c r="AO49" i="100"/>
  <c r="AN49" i="100"/>
  <c r="AM49" i="100"/>
  <c r="AL49" i="100"/>
  <c r="AK49" i="100"/>
  <c r="AJ49" i="100"/>
  <c r="AI49" i="100"/>
  <c r="AH49" i="100"/>
  <c r="AG49" i="100"/>
  <c r="AF49" i="100"/>
  <c r="AE49" i="100"/>
  <c r="AD49" i="100"/>
  <c r="AC49" i="100"/>
  <c r="AB49" i="100"/>
  <c r="AA49" i="100"/>
  <c r="AE48" i="100"/>
  <c r="AD48" i="100"/>
  <c r="AC48" i="100"/>
  <c r="AB48" i="100"/>
  <c r="AA48" i="100"/>
  <c r="AB44" i="100"/>
  <c r="AM43" i="100"/>
  <c r="AL43" i="100"/>
  <c r="AJ43" i="100"/>
  <c r="AI43" i="100"/>
  <c r="AH43" i="100"/>
  <c r="AG43" i="100"/>
  <c r="AF43" i="100"/>
  <c r="AE43" i="100"/>
  <c r="AD43" i="100"/>
  <c r="AB43" i="100"/>
  <c r="AA43" i="100"/>
  <c r="AB45" i="100"/>
  <c r="AB42" i="100"/>
  <c r="AA42" i="100"/>
  <c r="AB41" i="100"/>
  <c r="AB40" i="100"/>
  <c r="AH23" i="74"/>
  <c r="AU85" i="64"/>
  <c r="BB79" i="64"/>
  <c r="AN81" i="64"/>
  <c r="AH78" i="64"/>
  <c r="AP78" i="64"/>
  <c r="AX78" i="64"/>
  <c r="AJ80" i="64"/>
  <c r="AC81" i="64"/>
  <c r="AA10" i="102"/>
  <c r="AD86" i="64"/>
  <c r="AB10" i="102"/>
  <c r="AO81" i="64"/>
  <c r="AP86" i="64"/>
  <c r="AG78" i="64"/>
  <c r="AO78" i="64"/>
  <c r="AP79" i="64"/>
  <c r="AB81" i="64"/>
  <c r="AR80" i="64"/>
  <c r="AF78" i="64"/>
  <c r="AN78" i="64"/>
  <c r="AG23" i="74"/>
  <c r="AE25" i="74"/>
  <c r="AJ79" i="64"/>
  <c r="AK80" i="64"/>
  <c r="AS80" i="64"/>
  <c r="BB81" i="64"/>
  <c r="AW85" i="64"/>
  <c r="AS23" i="74"/>
  <c r="AN79" i="64"/>
  <c r="AX81" i="64"/>
  <c r="AU23" i="74"/>
  <c r="AP80" i="64"/>
  <c r="AQ81" i="64"/>
  <c r="AV23" i="74"/>
  <c r="AD25" i="74"/>
  <c r="AA40" i="100"/>
  <c r="AA5" i="100"/>
  <c r="AA23" i="100"/>
  <c r="AA30" i="100"/>
  <c r="AF172" i="100"/>
  <c r="AN172" i="100"/>
  <c r="AV172" i="100"/>
  <c r="AG173" i="100"/>
  <c r="AO173" i="100"/>
  <c r="AW173" i="100"/>
  <c r="BE173" i="100"/>
  <c r="AX174" i="100"/>
  <c r="AA45" i="100"/>
  <c r="AI177" i="100"/>
  <c r="AQ177" i="100"/>
  <c r="AY177" i="100"/>
  <c r="AB178" i="100"/>
  <c r="AB46" i="100"/>
  <c r="AJ178" i="100"/>
  <c r="AR178" i="100"/>
  <c r="AZ178" i="100"/>
  <c r="AC175" i="100"/>
  <c r="AC43" i="100"/>
  <c r="AK175" i="100"/>
  <c r="AK43" i="100"/>
  <c r="AS175" i="100"/>
  <c r="BA175" i="100"/>
  <c r="AD176" i="100"/>
  <c r="AL176" i="100"/>
  <c r="AT176" i="100"/>
  <c r="BB176" i="100"/>
  <c r="AE179" i="100"/>
  <c r="AM179" i="100"/>
  <c r="AU179" i="100"/>
  <c r="BC179" i="100"/>
  <c r="AF180" i="100"/>
  <c r="AF48" i="100"/>
  <c r="AN180" i="100"/>
  <c r="AW181" i="100"/>
  <c r="AX183" i="100"/>
  <c r="AI184" i="100"/>
  <c r="AQ184" i="100"/>
  <c r="AY184" i="100"/>
  <c r="AB185" i="100"/>
  <c r="AJ185" i="100"/>
  <c r="AR185" i="100"/>
  <c r="AZ185" i="100"/>
  <c r="AC186" i="100"/>
  <c r="AK186" i="100"/>
  <c r="AS186" i="100"/>
  <c r="BA186" i="100"/>
  <c r="AD187" i="100"/>
  <c r="AD55" i="100"/>
  <c r="AL187" i="100"/>
  <c r="AL55" i="100"/>
  <c r="AT187" i="100"/>
  <c r="BB187" i="100"/>
  <c r="AE188" i="100"/>
  <c r="AM188" i="100"/>
  <c r="AU188" i="100"/>
  <c r="BC188" i="100"/>
  <c r="BC56" i="100"/>
  <c r="AV190" i="100"/>
  <c r="AW191" i="100"/>
  <c r="AX192" i="100"/>
  <c r="AI193" i="100"/>
  <c r="AQ193" i="100"/>
  <c r="AY193" i="100"/>
  <c r="AB194" i="100"/>
  <c r="AJ194" i="100"/>
  <c r="AR194" i="100"/>
  <c r="AZ194" i="100"/>
  <c r="AC195" i="100"/>
  <c r="AK195" i="100"/>
  <c r="AS195" i="100"/>
  <c r="BA195" i="100"/>
  <c r="AD197" i="100"/>
  <c r="AL197" i="100"/>
  <c r="AT197" i="100"/>
  <c r="BB197" i="100"/>
  <c r="AE198" i="100"/>
  <c r="AM198" i="100"/>
  <c r="AH172" i="100"/>
  <c r="AP172" i="100"/>
  <c r="BC199" i="100"/>
  <c r="AR173" i="100"/>
  <c r="AS174" i="100"/>
  <c r="BB177" i="100"/>
  <c r="BC178" i="100"/>
  <c r="AO176" i="100"/>
  <c r="AX179" i="100"/>
  <c r="AJ181" i="100"/>
  <c r="AK183" i="100"/>
  <c r="AT184" i="100"/>
  <c r="AU185" i="100"/>
  <c r="AV186" i="100"/>
  <c r="AI190" i="100"/>
  <c r="AJ191" i="100"/>
  <c r="AS192" i="100"/>
  <c r="BB193" i="100"/>
  <c r="BC194" i="100"/>
  <c r="AO197" i="100"/>
  <c r="AX198" i="100"/>
  <c r="AL172" i="100"/>
  <c r="AT172" i="100"/>
  <c r="BB172" i="100"/>
  <c r="AE173" i="100"/>
  <c r="AM173" i="100"/>
  <c r="AU173" i="100"/>
  <c r="BC173" i="100"/>
  <c r="AF174" i="100"/>
  <c r="AN174" i="100"/>
  <c r="AG177" i="100"/>
  <c r="AO177" i="100"/>
  <c r="AX178" i="100"/>
  <c r="AI175" i="100"/>
  <c r="AQ175" i="100"/>
  <c r="AY175" i="100"/>
  <c r="AB176" i="100"/>
  <c r="AJ176" i="100"/>
  <c r="AR176" i="100"/>
  <c r="AZ176" i="100"/>
  <c r="AC179" i="100"/>
  <c r="AK179" i="100"/>
  <c r="BA179" i="100"/>
  <c r="AD180" i="100"/>
  <c r="AL180" i="100"/>
  <c r="BB180" i="100"/>
  <c r="AU181" i="100"/>
  <c r="BC181" i="100"/>
  <c r="AF183" i="100"/>
  <c r="AN183" i="100"/>
  <c r="AG184" i="100"/>
  <c r="AO184" i="100"/>
  <c r="AX185" i="100"/>
  <c r="AI186" i="100"/>
  <c r="AQ186" i="100"/>
  <c r="AY186" i="100"/>
  <c r="AB187" i="100"/>
  <c r="AJ187" i="100"/>
  <c r="AR187" i="100"/>
  <c r="AZ187" i="100"/>
  <c r="AC188" i="100"/>
  <c r="AK188" i="100"/>
  <c r="BA188" i="100"/>
  <c r="AT190" i="100"/>
  <c r="BB190" i="100"/>
  <c r="AU191" i="100"/>
  <c r="BC191" i="100"/>
  <c r="AF192" i="100"/>
  <c r="AN192" i="100"/>
  <c r="AG193" i="100"/>
  <c r="AO193" i="100"/>
  <c r="AX194" i="100"/>
  <c r="AI195" i="100"/>
  <c r="AQ195" i="100"/>
  <c r="AY195" i="100"/>
  <c r="AB197" i="100"/>
  <c r="AJ197" i="100"/>
  <c r="AR197" i="100"/>
  <c r="AZ197" i="100"/>
  <c r="AC198" i="100"/>
  <c r="AK198" i="100"/>
  <c r="AS198" i="100"/>
  <c r="BA198" i="100"/>
  <c r="AD199" i="100"/>
  <c r="AL199" i="100"/>
  <c r="AT199" i="100"/>
  <c r="BB199" i="100"/>
  <c r="AY172" i="100"/>
  <c r="AZ173" i="100"/>
  <c r="BA174" i="100"/>
  <c r="AT177" i="100"/>
  <c r="AU178" i="100"/>
  <c r="AV175" i="100"/>
  <c r="AW176" i="100"/>
  <c r="AP179" i="100"/>
  <c r="AQ180" i="100"/>
  <c r="AB181" i="100"/>
  <c r="AC183" i="100"/>
  <c r="AD184" i="100"/>
  <c r="AE185" i="100"/>
  <c r="AF186" i="100"/>
  <c r="AW187" i="100"/>
  <c r="AX188" i="100"/>
  <c r="AB191" i="100"/>
  <c r="AC192" i="100"/>
  <c r="AD193" i="100"/>
  <c r="AE194" i="100"/>
  <c r="AN195" i="100"/>
  <c r="AI199" i="100"/>
  <c r="AB173" i="100"/>
  <c r="AC174" i="100"/>
  <c r="AD177" i="100"/>
  <c r="AE178" i="100"/>
  <c r="AF175" i="100"/>
  <c r="AG176" i="100"/>
  <c r="AH179" i="100"/>
  <c r="AI180" i="100"/>
  <c r="AY180" i="100"/>
  <c r="AZ181" i="100"/>
  <c r="BA183" i="100"/>
  <c r="BB184" i="100"/>
  <c r="BC185" i="100"/>
  <c r="AG187" i="100"/>
  <c r="AH188" i="100"/>
  <c r="AY190" i="100"/>
  <c r="AR191" i="100"/>
  <c r="AK192" i="100"/>
  <c r="AL193" i="100"/>
  <c r="AM194" i="100"/>
  <c r="AF195" i="100"/>
  <c r="AG197" i="100"/>
  <c r="AP198" i="100"/>
  <c r="AZ199" i="100"/>
  <c r="AU198" i="100"/>
  <c r="BC198" i="100"/>
  <c r="AJ173" i="100"/>
  <c r="AK174" i="100"/>
  <c r="AL177" i="100"/>
  <c r="AM178" i="100"/>
  <c r="AN175" i="100"/>
  <c r="AR181" i="100"/>
  <c r="AS183" i="100"/>
  <c r="AL184" i="100"/>
  <c r="AM185" i="100"/>
  <c r="AN186" i="100"/>
  <c r="AO187" i="100"/>
  <c r="AP188" i="100"/>
  <c r="AZ191" i="100"/>
  <c r="BA192" i="100"/>
  <c r="AT193" i="100"/>
  <c r="AU194" i="100"/>
  <c r="AV195" i="100"/>
  <c r="AW197" i="100"/>
  <c r="AH198" i="100"/>
  <c r="AY199" i="100"/>
  <c r="AI172" i="100"/>
  <c r="AQ172" i="100"/>
  <c r="AJ172" i="100"/>
  <c r="AR172" i="100"/>
  <c r="AZ172" i="100"/>
  <c r="AC173" i="100"/>
  <c r="AK173" i="100"/>
  <c r="AS173" i="100"/>
  <c r="BA173" i="100"/>
  <c r="AD75" i="100"/>
  <c r="AD174" i="100"/>
  <c r="AL75" i="100"/>
  <c r="AL174" i="100"/>
  <c r="AT174" i="100"/>
  <c r="AV108" i="100"/>
  <c r="AV174" i="100"/>
  <c r="AW111" i="100"/>
  <c r="AW177" i="100"/>
  <c r="AH79" i="100"/>
  <c r="AH178" i="100"/>
  <c r="AP79" i="100"/>
  <c r="AP178" i="100"/>
  <c r="AS113" i="100"/>
  <c r="AS179" i="100"/>
  <c r="AT114" i="100"/>
  <c r="AT180" i="100"/>
  <c r="AE82" i="100"/>
  <c r="AE181" i="100"/>
  <c r="AM82" i="100"/>
  <c r="AM181" i="100"/>
  <c r="AV117" i="100"/>
  <c r="AV183" i="100"/>
  <c r="AW118" i="100"/>
  <c r="AW184" i="100"/>
  <c r="AH86" i="100"/>
  <c r="AH185" i="100"/>
  <c r="AP86" i="100"/>
  <c r="AP185" i="100"/>
  <c r="AS122" i="100"/>
  <c r="AS188" i="100"/>
  <c r="AD91" i="100"/>
  <c r="AD190" i="100"/>
  <c r="AL91" i="100"/>
  <c r="AL190" i="100"/>
  <c r="AE92" i="100"/>
  <c r="AE191" i="100"/>
  <c r="AM92" i="100"/>
  <c r="AM191" i="100"/>
  <c r="AV126" i="100"/>
  <c r="AV192" i="100"/>
  <c r="AW127" i="100"/>
  <c r="AW193" i="100"/>
  <c r="AH95" i="100"/>
  <c r="AH194" i="100"/>
  <c r="AP95" i="100"/>
  <c r="AP194" i="100"/>
  <c r="AE172" i="100"/>
  <c r="AM172" i="100"/>
  <c r="AU172" i="100"/>
  <c r="BC172" i="100"/>
  <c r="AF173" i="100"/>
  <c r="AN173" i="100"/>
  <c r="AV173" i="100"/>
  <c r="AG174" i="100"/>
  <c r="AO174" i="100"/>
  <c r="AW108" i="100"/>
  <c r="AW174" i="100"/>
  <c r="AH177" i="100"/>
  <c r="AP177" i="100"/>
  <c r="AX177" i="100"/>
  <c r="AI178" i="100"/>
  <c r="AQ178" i="100"/>
  <c r="AY178" i="100"/>
  <c r="AB175" i="100"/>
  <c r="AJ175" i="100"/>
  <c r="AR175" i="100"/>
  <c r="AZ175" i="100"/>
  <c r="AC176" i="100"/>
  <c r="AK176" i="100"/>
  <c r="AS176" i="100"/>
  <c r="BA176" i="100"/>
  <c r="AH75" i="100"/>
  <c r="AH174" i="100"/>
  <c r="AP75" i="100"/>
  <c r="AP174" i="100"/>
  <c r="AV114" i="100"/>
  <c r="AV180" i="100"/>
  <c r="AG82" i="100"/>
  <c r="AG181" i="100"/>
  <c r="AO82" i="100"/>
  <c r="AO181" i="100"/>
  <c r="AH84" i="100"/>
  <c r="AH183" i="100"/>
  <c r="AP84" i="100"/>
  <c r="AP183" i="100"/>
  <c r="AG172" i="100"/>
  <c r="AO172" i="100"/>
  <c r="AW172" i="100"/>
  <c r="AH173" i="100"/>
  <c r="AP173" i="100"/>
  <c r="AX173" i="100"/>
  <c r="AI174" i="100"/>
  <c r="AQ174" i="100"/>
  <c r="AY174" i="100"/>
  <c r="AX172" i="100"/>
  <c r="AI173" i="100"/>
  <c r="AQ173" i="100"/>
  <c r="AY173" i="100"/>
  <c r="AB174" i="100"/>
  <c r="AJ174" i="100"/>
  <c r="AR174" i="100"/>
  <c r="AZ174" i="100"/>
  <c r="AC177" i="100"/>
  <c r="AK177" i="100"/>
  <c r="AS177" i="100"/>
  <c r="BA177" i="100"/>
  <c r="AD178" i="100"/>
  <c r="AL178" i="100"/>
  <c r="AT178" i="100"/>
  <c r="BB178" i="100"/>
  <c r="AE175" i="100"/>
  <c r="AM175" i="100"/>
  <c r="AU175" i="100"/>
  <c r="BC175" i="100"/>
  <c r="AF176" i="100"/>
  <c r="AN176" i="100"/>
  <c r="AV176" i="100"/>
  <c r="AG179" i="100"/>
  <c r="AO179" i="100"/>
  <c r="AW179" i="100"/>
  <c r="AH180" i="100"/>
  <c r="AP180" i="100"/>
  <c r="AX180" i="100"/>
  <c r="AI181" i="100"/>
  <c r="AQ181" i="100"/>
  <c r="AY181" i="100"/>
  <c r="AB183" i="100"/>
  <c r="AJ183" i="100"/>
  <c r="AR183" i="100"/>
  <c r="AZ183" i="100"/>
  <c r="AC184" i="100"/>
  <c r="AK184" i="100"/>
  <c r="AS184" i="100"/>
  <c r="BA184" i="100"/>
  <c r="AD185" i="100"/>
  <c r="AL185" i="100"/>
  <c r="AT185" i="100"/>
  <c r="BB185" i="100"/>
  <c r="AE186" i="100"/>
  <c r="AM186" i="100"/>
  <c r="AU186" i="100"/>
  <c r="BC186" i="100"/>
  <c r="AF187" i="100"/>
  <c r="AN187" i="100"/>
  <c r="AV187" i="100"/>
  <c r="AG188" i="100"/>
  <c r="AO188" i="100"/>
  <c r="AW188" i="100"/>
  <c r="AH190" i="100"/>
  <c r="AP190" i="100"/>
  <c r="AX190" i="100"/>
  <c r="AI191" i="100"/>
  <c r="AQ191" i="100"/>
  <c r="AY191" i="100"/>
  <c r="AB192" i="100"/>
  <c r="AJ192" i="100"/>
  <c r="AR192" i="100"/>
  <c r="AZ192" i="100"/>
  <c r="AC193" i="100"/>
  <c r="AK193" i="100"/>
  <c r="AS193" i="100"/>
  <c r="BA193" i="100"/>
  <c r="AD194" i="100"/>
  <c r="AL194" i="100"/>
  <c r="AT194" i="100"/>
  <c r="BB194" i="100"/>
  <c r="AE195" i="100"/>
  <c r="AM195" i="100"/>
  <c r="AU195" i="100"/>
  <c r="BC195" i="100"/>
  <c r="AF197" i="100"/>
  <c r="AN197" i="100"/>
  <c r="AV197" i="100"/>
  <c r="AG198" i="100"/>
  <c r="AO198" i="100"/>
  <c r="AW198" i="100"/>
  <c r="AH199" i="100"/>
  <c r="AP199" i="100"/>
  <c r="AX199" i="100"/>
  <c r="AQ124" i="100"/>
  <c r="AQ190" i="100"/>
  <c r="AQ133" i="100"/>
  <c r="AQ199" i="100"/>
  <c r="BB174" i="100"/>
  <c r="AE177" i="100"/>
  <c r="AM177" i="100"/>
  <c r="AU111" i="100"/>
  <c r="AU177" i="100"/>
  <c r="BC177" i="100"/>
  <c r="AF79" i="100"/>
  <c r="AF178" i="100"/>
  <c r="AN79" i="100"/>
  <c r="AN178" i="100"/>
  <c r="AV178" i="100"/>
  <c r="AG76" i="100"/>
  <c r="AG175" i="100"/>
  <c r="AO76" i="100"/>
  <c r="AO175" i="100"/>
  <c r="AW175" i="100"/>
  <c r="AH77" i="100"/>
  <c r="AH176" i="100"/>
  <c r="AP77" i="100"/>
  <c r="AP176" i="100"/>
  <c r="AX176" i="100"/>
  <c r="AI179" i="100"/>
  <c r="AQ113" i="100"/>
  <c r="AQ179" i="100"/>
  <c r="AY179" i="100"/>
  <c r="AB180" i="100"/>
  <c r="AJ180" i="100"/>
  <c r="AR114" i="100"/>
  <c r="AR180" i="100"/>
  <c r="AZ180" i="100"/>
  <c r="AC82" i="100"/>
  <c r="AC181" i="100"/>
  <c r="AK82" i="100"/>
  <c r="AK181" i="100"/>
  <c r="AS181" i="100"/>
  <c r="BA181" i="100"/>
  <c r="AD183" i="100"/>
  <c r="AL183" i="100"/>
  <c r="AT117" i="100"/>
  <c r="AT183" i="100"/>
  <c r="BB183" i="100"/>
  <c r="AE184" i="100"/>
  <c r="AM184" i="100"/>
  <c r="AU118" i="100"/>
  <c r="AU184" i="100"/>
  <c r="BC184" i="100"/>
  <c r="AF86" i="100"/>
  <c r="AF185" i="100"/>
  <c r="AN86" i="100"/>
  <c r="AN185" i="100"/>
  <c r="AV185" i="100"/>
  <c r="AG87" i="100"/>
  <c r="AG186" i="100"/>
  <c r="AO87" i="100"/>
  <c r="AO186" i="100"/>
  <c r="AW186" i="100"/>
  <c r="AH88" i="100"/>
  <c r="AH187" i="100"/>
  <c r="AP88" i="100"/>
  <c r="AP187" i="100"/>
  <c r="AX187" i="100"/>
  <c r="AI188" i="100"/>
  <c r="AQ122" i="100"/>
  <c r="AQ188" i="100"/>
  <c r="AY188" i="100"/>
  <c r="AB91" i="100"/>
  <c r="AB190" i="100"/>
  <c r="AJ91" i="100"/>
  <c r="AJ190" i="100"/>
  <c r="AR190" i="100"/>
  <c r="AZ190" i="100"/>
  <c r="AC92" i="100"/>
  <c r="AC191" i="100"/>
  <c r="AK92" i="100"/>
  <c r="AK191" i="100"/>
  <c r="AS191" i="100"/>
  <c r="BA191" i="100"/>
  <c r="AD192" i="100"/>
  <c r="AL192" i="100"/>
  <c r="AT126" i="100"/>
  <c r="AT192" i="100"/>
  <c r="BB192" i="100"/>
  <c r="AE193" i="100"/>
  <c r="AM193" i="100"/>
  <c r="AU127" i="100"/>
  <c r="AU193" i="100"/>
  <c r="BC193" i="100"/>
  <c r="AF95" i="100"/>
  <c r="AF194" i="100"/>
  <c r="AN95" i="100"/>
  <c r="AN194" i="100"/>
  <c r="AV194" i="100"/>
  <c r="AG96" i="100"/>
  <c r="AG195" i="100"/>
  <c r="AO96" i="100"/>
  <c r="AO195" i="100"/>
  <c r="AW195" i="100"/>
  <c r="AH98" i="100"/>
  <c r="AH197" i="100"/>
  <c r="AP98" i="100"/>
  <c r="AP197" i="100"/>
  <c r="AX197" i="100"/>
  <c r="AI198" i="100"/>
  <c r="AQ132" i="100"/>
  <c r="AQ198" i="100"/>
  <c r="AY198" i="100"/>
  <c r="AB100" i="100"/>
  <c r="AB199" i="100"/>
  <c r="AJ100" i="100"/>
  <c r="AJ199" i="100"/>
  <c r="AR199" i="100"/>
  <c r="AK172" i="100"/>
  <c r="AS172" i="100"/>
  <c r="BA172" i="100"/>
  <c r="AD173" i="100"/>
  <c r="AL173" i="100"/>
  <c r="AT173" i="100"/>
  <c r="BB173" i="100"/>
  <c r="AE174" i="100"/>
  <c r="AM174" i="100"/>
  <c r="AU108" i="100"/>
  <c r="AU174" i="100"/>
  <c r="BC174" i="100"/>
  <c r="AF177" i="100"/>
  <c r="AN177" i="100"/>
  <c r="AV111" i="100"/>
  <c r="AV177" i="100"/>
  <c r="AG79" i="100"/>
  <c r="AG178" i="100"/>
  <c r="AO79" i="100"/>
  <c r="AO178" i="100"/>
  <c r="AW178" i="100"/>
  <c r="AH175" i="100"/>
  <c r="AP175" i="100"/>
  <c r="AX175" i="100"/>
  <c r="AI176" i="100"/>
  <c r="AQ176" i="100"/>
  <c r="AY176" i="100"/>
  <c r="AB179" i="100"/>
  <c r="AJ179" i="100"/>
  <c r="AR113" i="100"/>
  <c r="AR179" i="100"/>
  <c r="AZ179" i="100"/>
  <c r="AC180" i="100"/>
  <c r="AK180" i="100"/>
  <c r="AS114" i="100"/>
  <c r="AS180" i="100"/>
  <c r="BA180" i="100"/>
  <c r="AD82" i="100"/>
  <c r="AD181" i="100"/>
  <c r="AL82" i="100"/>
  <c r="AL181" i="100"/>
  <c r="AT181" i="100"/>
  <c r="BB181" i="100"/>
  <c r="AE183" i="100"/>
  <c r="AM183" i="100"/>
  <c r="AU117" i="100"/>
  <c r="AU183" i="100"/>
  <c r="BC183" i="100"/>
  <c r="AF184" i="100"/>
  <c r="AN184" i="100"/>
  <c r="AV118" i="100"/>
  <c r="AV184" i="100"/>
  <c r="AG86" i="100"/>
  <c r="AG185" i="100"/>
  <c r="AO86" i="100"/>
  <c r="AO185" i="100"/>
  <c r="AW185" i="100"/>
  <c r="AH186" i="100"/>
  <c r="AP186" i="100"/>
  <c r="AX186" i="100"/>
  <c r="AI187" i="100"/>
  <c r="AQ187" i="100"/>
  <c r="AY187" i="100"/>
  <c r="AB188" i="100"/>
  <c r="AJ188" i="100"/>
  <c r="AR122" i="100"/>
  <c r="AR188" i="100"/>
  <c r="AZ188" i="100"/>
  <c r="AC91" i="100"/>
  <c r="AC190" i="100"/>
  <c r="AK91" i="100"/>
  <c r="AK190" i="100"/>
  <c r="AS190" i="100"/>
  <c r="BA190" i="100"/>
  <c r="AD92" i="100"/>
  <c r="AD191" i="100"/>
  <c r="AL92" i="100"/>
  <c r="AL191" i="100"/>
  <c r="AT191" i="100"/>
  <c r="BB191" i="100"/>
  <c r="AE192" i="100"/>
  <c r="AM192" i="100"/>
  <c r="AU126" i="100"/>
  <c r="AU192" i="100"/>
  <c r="BC192" i="100"/>
  <c r="AF193" i="100"/>
  <c r="AN193" i="100"/>
  <c r="AV127" i="100"/>
  <c r="AV193" i="100"/>
  <c r="AG95" i="100"/>
  <c r="AG194" i="100"/>
  <c r="AO95" i="100"/>
  <c r="AO194" i="100"/>
  <c r="AW194" i="100"/>
  <c r="AH195" i="100"/>
  <c r="AP195" i="100"/>
  <c r="AX195" i="100"/>
  <c r="AI197" i="100"/>
  <c r="AQ197" i="100"/>
  <c r="AY197" i="100"/>
  <c r="AB198" i="100"/>
  <c r="AJ198" i="100"/>
  <c r="AR132" i="100"/>
  <c r="AR198" i="100"/>
  <c r="AZ198" i="100"/>
  <c r="AC100" i="100"/>
  <c r="AC199" i="100"/>
  <c r="AK199" i="100"/>
  <c r="AS133" i="100"/>
  <c r="AS199" i="100"/>
  <c r="BA199" i="100"/>
  <c r="AD179" i="100"/>
  <c r="AL179" i="100"/>
  <c r="AT113" i="100"/>
  <c r="AT179" i="100"/>
  <c r="BB179" i="100"/>
  <c r="AE180" i="100"/>
  <c r="AM180" i="100"/>
  <c r="AU114" i="100"/>
  <c r="AU180" i="100"/>
  <c r="BC180" i="100"/>
  <c r="AF82" i="100"/>
  <c r="AF181" i="100"/>
  <c r="AN82" i="100"/>
  <c r="AN181" i="100"/>
  <c r="AV181" i="100"/>
  <c r="AG183" i="100"/>
  <c r="AO183" i="100"/>
  <c r="AW117" i="100"/>
  <c r="AW183" i="100"/>
  <c r="AH184" i="100"/>
  <c r="AP184" i="100"/>
  <c r="AX184" i="100"/>
  <c r="AI185" i="100"/>
  <c r="AQ185" i="100"/>
  <c r="AY185" i="100"/>
  <c r="AB186" i="100"/>
  <c r="AJ186" i="100"/>
  <c r="AR186" i="100"/>
  <c r="AZ186" i="100"/>
  <c r="AC187" i="100"/>
  <c r="AK187" i="100"/>
  <c r="AS187" i="100"/>
  <c r="BA187" i="100"/>
  <c r="AD188" i="100"/>
  <c r="AL188" i="100"/>
  <c r="AT122" i="100"/>
  <c r="AT188" i="100"/>
  <c r="BB188" i="100"/>
  <c r="AE91" i="100"/>
  <c r="AE190" i="100"/>
  <c r="AM91" i="100"/>
  <c r="AM190" i="100"/>
  <c r="AU190" i="100"/>
  <c r="BC190" i="100"/>
  <c r="AF92" i="100"/>
  <c r="AF191" i="100"/>
  <c r="AN92" i="100"/>
  <c r="AN191" i="100"/>
  <c r="AV191" i="100"/>
  <c r="AG192" i="100"/>
  <c r="AO192" i="100"/>
  <c r="AW126" i="100"/>
  <c r="AW192" i="100"/>
  <c r="AH193" i="100"/>
  <c r="AP193" i="100"/>
  <c r="AX193" i="100"/>
  <c r="AI194" i="100"/>
  <c r="AQ194" i="100"/>
  <c r="AY194" i="100"/>
  <c r="AB195" i="100"/>
  <c r="AJ195" i="100"/>
  <c r="AR195" i="100"/>
  <c r="AZ195" i="100"/>
  <c r="AC197" i="100"/>
  <c r="AK197" i="100"/>
  <c r="AS197" i="100"/>
  <c r="BA197" i="100"/>
  <c r="AD198" i="100"/>
  <c r="AL198" i="100"/>
  <c r="AT132" i="100"/>
  <c r="AT198" i="100"/>
  <c r="BB198" i="100"/>
  <c r="AE100" i="100"/>
  <c r="AE199" i="100"/>
  <c r="AM100" i="100"/>
  <c r="AM199" i="100"/>
  <c r="AU133" i="100"/>
  <c r="AU199" i="100"/>
  <c r="AF91" i="100"/>
  <c r="AF190" i="100"/>
  <c r="AN91" i="100"/>
  <c r="AN190" i="100"/>
  <c r="AG92" i="100"/>
  <c r="AG191" i="100"/>
  <c r="AO92" i="100"/>
  <c r="AO191" i="100"/>
  <c r="AH93" i="100"/>
  <c r="AH192" i="100"/>
  <c r="AP93" i="100"/>
  <c r="AP192" i="100"/>
  <c r="AF100" i="100"/>
  <c r="AF199" i="100"/>
  <c r="AN100" i="100"/>
  <c r="AN199" i="100"/>
  <c r="AV199" i="100"/>
  <c r="AB177" i="100"/>
  <c r="AJ177" i="100"/>
  <c r="AR177" i="100"/>
  <c r="AZ177" i="100"/>
  <c r="AC178" i="100"/>
  <c r="AK178" i="100"/>
  <c r="AS178" i="100"/>
  <c r="BA178" i="100"/>
  <c r="AD175" i="100"/>
  <c r="AL175" i="100"/>
  <c r="AT175" i="100"/>
  <c r="BB175" i="100"/>
  <c r="AE176" i="100"/>
  <c r="AM176" i="100"/>
  <c r="AU176" i="100"/>
  <c r="BC176" i="100"/>
  <c r="AF179" i="100"/>
  <c r="AN179" i="100"/>
  <c r="AV113" i="100"/>
  <c r="AV179" i="100"/>
  <c r="AG180" i="100"/>
  <c r="AO180" i="100"/>
  <c r="AW114" i="100"/>
  <c r="AW180" i="100"/>
  <c r="AH82" i="100"/>
  <c r="AH181" i="100"/>
  <c r="AP82" i="100"/>
  <c r="AP181" i="100"/>
  <c r="AX181" i="100"/>
  <c r="AI183" i="100"/>
  <c r="AQ183" i="100"/>
  <c r="AY183" i="100"/>
  <c r="AB184" i="100"/>
  <c r="AJ184" i="100"/>
  <c r="AR184" i="100"/>
  <c r="AZ184" i="100"/>
  <c r="AC185" i="100"/>
  <c r="AK185" i="100"/>
  <c r="AS185" i="100"/>
  <c r="BA185" i="100"/>
  <c r="AD186" i="100"/>
  <c r="AL186" i="100"/>
  <c r="AT186" i="100"/>
  <c r="BB186" i="100"/>
  <c r="AE187" i="100"/>
  <c r="AM187" i="100"/>
  <c r="AU187" i="100"/>
  <c r="BC187" i="100"/>
  <c r="AF188" i="100"/>
  <c r="AN188" i="100"/>
  <c r="AV188" i="100"/>
  <c r="AG91" i="100"/>
  <c r="AG190" i="100"/>
  <c r="AO91" i="100"/>
  <c r="AO190" i="100"/>
  <c r="AW190" i="100"/>
  <c r="AH92" i="100"/>
  <c r="AH191" i="100"/>
  <c r="AP92" i="100"/>
  <c r="AP191" i="100"/>
  <c r="AX191" i="100"/>
  <c r="AI192" i="100"/>
  <c r="AQ192" i="100"/>
  <c r="AY192" i="100"/>
  <c r="AB193" i="100"/>
  <c r="AJ193" i="100"/>
  <c r="AR193" i="100"/>
  <c r="AZ193" i="100"/>
  <c r="AC194" i="100"/>
  <c r="AK194" i="100"/>
  <c r="AS194" i="100"/>
  <c r="BA194" i="100"/>
  <c r="AD195" i="100"/>
  <c r="AL195" i="100"/>
  <c r="AT195" i="100"/>
  <c r="BB195" i="100"/>
  <c r="AE197" i="100"/>
  <c r="AM197" i="100"/>
  <c r="AU197" i="100"/>
  <c r="BC197" i="100"/>
  <c r="AF198" i="100"/>
  <c r="AN198" i="100"/>
  <c r="AV198" i="100"/>
  <c r="AG199" i="100"/>
  <c r="AO199" i="100"/>
  <c r="AW199" i="100"/>
  <c r="AZ73" i="100"/>
  <c r="AZ106" i="100"/>
  <c r="AZ139" i="100"/>
  <c r="BB75" i="100"/>
  <c r="BB108" i="100"/>
  <c r="BB141" i="100"/>
  <c r="AX77" i="100"/>
  <c r="AX110" i="100"/>
  <c r="AY146" i="100"/>
  <c r="AY113" i="100"/>
  <c r="AZ147" i="100"/>
  <c r="AZ114" i="100"/>
  <c r="AR91" i="100"/>
  <c r="AR124" i="100"/>
  <c r="BA92" i="100"/>
  <c r="BA158" i="100"/>
  <c r="BA125" i="100"/>
  <c r="AX98" i="100"/>
  <c r="AX131" i="100"/>
  <c r="AY132" i="100"/>
  <c r="AY165" i="100"/>
  <c r="AR100" i="100"/>
  <c r="AR133" i="100"/>
  <c r="AZ100" i="100"/>
  <c r="AZ133" i="100"/>
  <c r="AZ166" i="100"/>
  <c r="AD74" i="100"/>
  <c r="AL74" i="100"/>
  <c r="AT74" i="100"/>
  <c r="AT107" i="100"/>
  <c r="BB74" i="100"/>
  <c r="BB140" i="100"/>
  <c r="BB107" i="100"/>
  <c r="BC141" i="100"/>
  <c r="BC108" i="100"/>
  <c r="AW79" i="100"/>
  <c r="AW112" i="100"/>
  <c r="AX109" i="100"/>
  <c r="AQ110" i="100"/>
  <c r="AY143" i="100"/>
  <c r="AY110" i="100"/>
  <c r="AZ146" i="100"/>
  <c r="AZ113" i="100"/>
  <c r="BA147" i="100"/>
  <c r="BA114" i="100"/>
  <c r="AT82" i="100"/>
  <c r="AT115" i="100"/>
  <c r="BB82" i="100"/>
  <c r="BB148" i="100"/>
  <c r="BB115" i="100"/>
  <c r="BC150" i="100"/>
  <c r="BC117" i="100"/>
  <c r="AW86" i="100"/>
  <c r="AW119" i="100"/>
  <c r="AX120" i="100"/>
  <c r="AQ121" i="100"/>
  <c r="AY154" i="100"/>
  <c r="AY121" i="100"/>
  <c r="AZ122" i="100"/>
  <c r="AZ155" i="100"/>
  <c r="AS91" i="100"/>
  <c r="AS124" i="100"/>
  <c r="BA91" i="100"/>
  <c r="BA124" i="100"/>
  <c r="BA157" i="100"/>
  <c r="AT92" i="100"/>
  <c r="AT125" i="100"/>
  <c r="BB92" i="100"/>
  <c r="BB125" i="100"/>
  <c r="BB158" i="100"/>
  <c r="BC126" i="100"/>
  <c r="BC159" i="100"/>
  <c r="AW95" i="100"/>
  <c r="AW128" i="100"/>
  <c r="AX129" i="100"/>
  <c r="AQ131" i="100"/>
  <c r="AY131" i="100"/>
  <c r="AY164" i="100"/>
  <c r="AZ165" i="100"/>
  <c r="AZ132" i="100"/>
  <c r="BA133" i="100"/>
  <c r="BA166" i="100"/>
  <c r="AJ73" i="100"/>
  <c r="BB159" i="100"/>
  <c r="BB126" i="100"/>
  <c r="BA73" i="100"/>
  <c r="BA106" i="100"/>
  <c r="BA139" i="100"/>
  <c r="AD73" i="100"/>
  <c r="AD172" i="100"/>
  <c r="AL73" i="100"/>
  <c r="AT73" i="100"/>
  <c r="AT106" i="100"/>
  <c r="BB73" i="100"/>
  <c r="BB106" i="100"/>
  <c r="BB139" i="100"/>
  <c r="AE74" i="100"/>
  <c r="AM74" i="100"/>
  <c r="AU74" i="100"/>
  <c r="AU107" i="100"/>
  <c r="BC74" i="100"/>
  <c r="BC140" i="100"/>
  <c r="BC107" i="100"/>
  <c r="AX79" i="100"/>
  <c r="AX112" i="100"/>
  <c r="AQ109" i="100"/>
  <c r="AY142" i="100"/>
  <c r="AY109" i="100"/>
  <c r="AJ77" i="100"/>
  <c r="AR77" i="100"/>
  <c r="AR110" i="100"/>
  <c r="AZ77" i="100"/>
  <c r="AZ143" i="100"/>
  <c r="AZ110" i="100"/>
  <c r="BA146" i="100"/>
  <c r="BA113" i="100"/>
  <c r="BB114" i="100"/>
  <c r="BB147" i="100"/>
  <c r="AU82" i="100"/>
  <c r="AU115" i="100"/>
  <c r="BC82" i="100"/>
  <c r="BC148" i="100"/>
  <c r="BC115" i="100"/>
  <c r="AX86" i="100"/>
  <c r="AX119" i="100"/>
  <c r="AQ120" i="100"/>
  <c r="AY120" i="100"/>
  <c r="AY153" i="100"/>
  <c r="AB88" i="100"/>
  <c r="AJ88" i="100"/>
  <c r="AR88" i="100"/>
  <c r="AR121" i="100"/>
  <c r="AZ88" i="100"/>
  <c r="AZ154" i="100"/>
  <c r="AZ121" i="100"/>
  <c r="BA122" i="100"/>
  <c r="BA155" i="100"/>
  <c r="AT91" i="100"/>
  <c r="AT124" i="100"/>
  <c r="BB91" i="100"/>
  <c r="BB124" i="100"/>
  <c r="BB157" i="100"/>
  <c r="AU92" i="100"/>
  <c r="AU125" i="100"/>
  <c r="BC92" i="100"/>
  <c r="BC125" i="100"/>
  <c r="BC158" i="100"/>
  <c r="AX95" i="100"/>
  <c r="AX128" i="100"/>
  <c r="AQ129" i="100"/>
  <c r="AY129" i="100"/>
  <c r="AY162" i="100"/>
  <c r="AB98" i="100"/>
  <c r="AJ98" i="100"/>
  <c r="AR98" i="100"/>
  <c r="AR131" i="100"/>
  <c r="AZ98" i="100"/>
  <c r="AZ164" i="100"/>
  <c r="AZ131" i="100"/>
  <c r="AS132" i="100"/>
  <c r="BA165" i="100"/>
  <c r="BA132" i="100"/>
  <c r="AD100" i="100"/>
  <c r="AL100" i="100"/>
  <c r="AT100" i="100"/>
  <c r="AT133" i="100"/>
  <c r="BB133" i="100"/>
  <c r="BB166" i="100"/>
  <c r="AV79" i="100"/>
  <c r="AV112" i="100"/>
  <c r="AS82" i="100"/>
  <c r="AS115" i="100"/>
  <c r="AX88" i="100"/>
  <c r="AX121" i="100"/>
  <c r="AV95" i="100"/>
  <c r="AV128" i="100"/>
  <c r="AS73" i="100"/>
  <c r="AS106" i="100"/>
  <c r="AE73" i="100"/>
  <c r="AM73" i="100"/>
  <c r="AU73" i="100"/>
  <c r="AU106" i="100"/>
  <c r="BC73" i="100"/>
  <c r="BC106" i="100"/>
  <c r="BC139" i="100"/>
  <c r="AF74" i="100"/>
  <c r="AN74" i="100"/>
  <c r="AV74" i="100"/>
  <c r="AV107" i="100"/>
  <c r="AX111" i="100"/>
  <c r="AQ112" i="100"/>
  <c r="AY112" i="100"/>
  <c r="AY145" i="100"/>
  <c r="AR109" i="100"/>
  <c r="AZ109" i="100"/>
  <c r="AZ142" i="100"/>
  <c r="AS110" i="100"/>
  <c r="BA110" i="100"/>
  <c r="BA143" i="100"/>
  <c r="BB113" i="100"/>
  <c r="BB146" i="100"/>
  <c r="BC114" i="100"/>
  <c r="BC147" i="100"/>
  <c r="AV82" i="100"/>
  <c r="AV115" i="100"/>
  <c r="AX118" i="100"/>
  <c r="AQ119" i="100"/>
  <c r="AY119" i="100"/>
  <c r="AY152" i="100"/>
  <c r="AR120" i="100"/>
  <c r="AZ120" i="100"/>
  <c r="AZ153" i="100"/>
  <c r="AS121" i="100"/>
  <c r="BA154" i="100"/>
  <c r="BA121" i="100"/>
  <c r="BB155" i="100"/>
  <c r="BB122" i="100"/>
  <c r="AU91" i="100"/>
  <c r="AU124" i="100"/>
  <c r="BC91" i="100"/>
  <c r="BC124" i="100"/>
  <c r="BC157" i="100"/>
  <c r="AV92" i="100"/>
  <c r="AV125" i="100"/>
  <c r="AX127" i="100"/>
  <c r="AQ128" i="100"/>
  <c r="AY128" i="100"/>
  <c r="AY161" i="100"/>
  <c r="AR129" i="100"/>
  <c r="AZ162" i="100"/>
  <c r="AZ129" i="100"/>
  <c r="AS131" i="100"/>
  <c r="BA164" i="100"/>
  <c r="BA131" i="100"/>
  <c r="BB165" i="100"/>
  <c r="BB132" i="100"/>
  <c r="BC166" i="100"/>
  <c r="BC133" i="100"/>
  <c r="AK74" i="100"/>
  <c r="AV86" i="100"/>
  <c r="AV119" i="100"/>
  <c r="AW87" i="100"/>
  <c r="AW120" i="100"/>
  <c r="AK73" i="100"/>
  <c r="AF73" i="100"/>
  <c r="AN73" i="100"/>
  <c r="AV73" i="100"/>
  <c r="AV106" i="100"/>
  <c r="AG74" i="100"/>
  <c r="AO74" i="100"/>
  <c r="AW74" i="100"/>
  <c r="AW107" i="100"/>
  <c r="AX75" i="100"/>
  <c r="AX108" i="100"/>
  <c r="AQ111" i="100"/>
  <c r="AY144" i="100"/>
  <c r="AY111" i="100"/>
  <c r="AB79" i="100"/>
  <c r="AJ79" i="100"/>
  <c r="AR79" i="100"/>
  <c r="AR112" i="100"/>
  <c r="AZ79" i="100"/>
  <c r="AZ112" i="100"/>
  <c r="AZ145" i="100"/>
  <c r="AC76" i="100"/>
  <c r="AK76" i="100"/>
  <c r="AS76" i="100"/>
  <c r="AS109" i="100"/>
  <c r="BA76" i="100"/>
  <c r="BA109" i="100"/>
  <c r="BA142" i="100"/>
  <c r="AD77" i="100"/>
  <c r="AL77" i="100"/>
  <c r="AT77" i="100"/>
  <c r="AT110" i="100"/>
  <c r="BB77" i="100"/>
  <c r="BB143" i="100"/>
  <c r="BB110" i="100"/>
  <c r="AE80" i="100"/>
  <c r="AM80" i="100"/>
  <c r="AU80" i="100"/>
  <c r="AU113" i="100"/>
  <c r="BC80" i="100"/>
  <c r="BC146" i="100"/>
  <c r="BC113" i="100"/>
  <c r="AW82" i="100"/>
  <c r="AW115" i="100"/>
  <c r="AX84" i="100"/>
  <c r="AX117" i="100"/>
  <c r="AQ118" i="100"/>
  <c r="AY151" i="100"/>
  <c r="AY118" i="100"/>
  <c r="AB86" i="100"/>
  <c r="AJ86" i="100"/>
  <c r="AR86" i="100"/>
  <c r="AR119" i="100"/>
  <c r="AZ86" i="100"/>
  <c r="AZ152" i="100"/>
  <c r="AZ119" i="100"/>
  <c r="AC87" i="100"/>
  <c r="AK87" i="100"/>
  <c r="AS87" i="100"/>
  <c r="AS120" i="100"/>
  <c r="BA87" i="100"/>
  <c r="BA120" i="100"/>
  <c r="BA153" i="100"/>
  <c r="AD88" i="100"/>
  <c r="AL88" i="100"/>
  <c r="AT88" i="100"/>
  <c r="AT121" i="100"/>
  <c r="BB88" i="100"/>
  <c r="BB121" i="100"/>
  <c r="BB154" i="100"/>
  <c r="AE89" i="100"/>
  <c r="AM89" i="100"/>
  <c r="AU89" i="100"/>
  <c r="AU122" i="100"/>
  <c r="BC89" i="100"/>
  <c r="BC155" i="100"/>
  <c r="BC122" i="100"/>
  <c r="AV91" i="100"/>
  <c r="AV124" i="100"/>
  <c r="AW92" i="100"/>
  <c r="AW125" i="100"/>
  <c r="AX93" i="100"/>
  <c r="AX126" i="100"/>
  <c r="AQ127" i="100"/>
  <c r="AY160" i="100"/>
  <c r="AY127" i="100"/>
  <c r="AB95" i="100"/>
  <c r="AJ95" i="100"/>
  <c r="AR95" i="100"/>
  <c r="AR128" i="100"/>
  <c r="AZ95" i="100"/>
  <c r="AZ161" i="100"/>
  <c r="AZ128" i="100"/>
  <c r="AC96" i="100"/>
  <c r="AK96" i="100"/>
  <c r="AS96" i="100"/>
  <c r="AS129" i="100"/>
  <c r="BA96" i="100"/>
  <c r="BA162" i="100"/>
  <c r="BA129" i="100"/>
  <c r="AD98" i="100"/>
  <c r="AL98" i="100"/>
  <c r="AT98" i="100"/>
  <c r="AT131" i="100"/>
  <c r="BB98" i="100"/>
  <c r="BB131" i="100"/>
  <c r="BB164" i="100"/>
  <c r="AE99" i="100"/>
  <c r="AM99" i="100"/>
  <c r="AU99" i="100"/>
  <c r="AU132" i="100"/>
  <c r="BC99" i="100"/>
  <c r="BC132" i="100"/>
  <c r="BC165" i="100"/>
  <c r="AV100" i="100"/>
  <c r="AV133" i="100"/>
  <c r="AZ91" i="100"/>
  <c r="AZ157" i="100"/>
  <c r="AZ124" i="100"/>
  <c r="BC127" i="100"/>
  <c r="BC160" i="100"/>
  <c r="AW96" i="100"/>
  <c r="AW129" i="100"/>
  <c r="AC73" i="100"/>
  <c r="AC172" i="100"/>
  <c r="AG73" i="100"/>
  <c r="AO73" i="100"/>
  <c r="AW73" i="100"/>
  <c r="AW106" i="100"/>
  <c r="BE172" i="100"/>
  <c r="AH74" i="100"/>
  <c r="AP74" i="100"/>
  <c r="AX74" i="100"/>
  <c r="AX107" i="100"/>
  <c r="AQ108" i="100"/>
  <c r="AY141" i="100"/>
  <c r="AY108" i="100"/>
  <c r="AR111" i="100"/>
  <c r="AZ144" i="100"/>
  <c r="AZ111" i="100"/>
  <c r="AC79" i="100"/>
  <c r="AK79" i="100"/>
  <c r="AS79" i="100"/>
  <c r="AS112" i="100"/>
  <c r="BA79" i="100"/>
  <c r="BA145" i="100"/>
  <c r="BA112" i="100"/>
  <c r="AD76" i="100"/>
  <c r="AL76" i="100"/>
  <c r="AT76" i="100"/>
  <c r="AT109" i="100"/>
  <c r="BB76" i="100"/>
  <c r="BB142" i="100"/>
  <c r="BB109" i="100"/>
  <c r="AE77" i="100"/>
  <c r="AM77" i="100"/>
  <c r="AU77" i="100"/>
  <c r="AU110" i="100"/>
  <c r="BC77" i="100"/>
  <c r="BC143" i="100"/>
  <c r="BC110" i="100"/>
  <c r="AX82" i="100"/>
  <c r="AX115" i="100"/>
  <c r="AQ117" i="100"/>
  <c r="AY117" i="100"/>
  <c r="AY150" i="100"/>
  <c r="AR118" i="100"/>
  <c r="AZ151" i="100"/>
  <c r="AZ118" i="100"/>
  <c r="AC86" i="100"/>
  <c r="AK86" i="100"/>
  <c r="AS86" i="100"/>
  <c r="AS119" i="100"/>
  <c r="BA86" i="100"/>
  <c r="BA152" i="100"/>
  <c r="BA119" i="100"/>
  <c r="AD87" i="100"/>
  <c r="AL87" i="100"/>
  <c r="AT87" i="100"/>
  <c r="AT120" i="100"/>
  <c r="BB87" i="100"/>
  <c r="BB120" i="100"/>
  <c r="BB153" i="100"/>
  <c r="AE88" i="100"/>
  <c r="AM88" i="100"/>
  <c r="AU88" i="100"/>
  <c r="AU121" i="100"/>
  <c r="BC88" i="100"/>
  <c r="BC121" i="100"/>
  <c r="BC154" i="100"/>
  <c r="AF89" i="100"/>
  <c r="AN89" i="100"/>
  <c r="AV89" i="100"/>
  <c r="AV122" i="100"/>
  <c r="AW91" i="100"/>
  <c r="AW124" i="100"/>
  <c r="AX92" i="100"/>
  <c r="AX125" i="100"/>
  <c r="AQ126" i="100"/>
  <c r="AY126" i="100"/>
  <c r="AY159" i="100"/>
  <c r="AR127" i="100"/>
  <c r="AZ160" i="100"/>
  <c r="AZ127" i="100"/>
  <c r="AC95" i="100"/>
  <c r="AK95" i="100"/>
  <c r="AS95" i="100"/>
  <c r="AS128" i="100"/>
  <c r="BA95" i="100"/>
  <c r="BA161" i="100"/>
  <c r="BA128" i="100"/>
  <c r="AD96" i="100"/>
  <c r="AL96" i="100"/>
  <c r="AT96" i="100"/>
  <c r="AT129" i="100"/>
  <c r="BB96" i="100"/>
  <c r="BB129" i="100"/>
  <c r="BB162" i="100"/>
  <c r="AE98" i="100"/>
  <c r="AM98" i="100"/>
  <c r="AU98" i="100"/>
  <c r="AU131" i="100"/>
  <c r="BC98" i="100"/>
  <c r="BC131" i="100"/>
  <c r="BC164" i="100"/>
  <c r="AF99" i="100"/>
  <c r="AN99" i="100"/>
  <c r="AV99" i="100"/>
  <c r="AV132" i="100"/>
  <c r="AG100" i="100"/>
  <c r="AO100" i="100"/>
  <c r="AW100" i="100"/>
  <c r="AW133" i="100"/>
  <c r="AR73" i="100"/>
  <c r="AR106" i="100"/>
  <c r="AS74" i="100"/>
  <c r="AS107" i="100"/>
  <c r="AW76" i="100"/>
  <c r="AW109" i="100"/>
  <c r="BC118" i="100"/>
  <c r="BC151" i="100"/>
  <c r="AY122" i="100"/>
  <c r="AY155" i="100"/>
  <c r="AS92" i="100"/>
  <c r="AS125" i="100"/>
  <c r="AH73" i="100"/>
  <c r="AP73" i="100"/>
  <c r="AX73" i="100"/>
  <c r="AX106" i="100"/>
  <c r="AQ107" i="100"/>
  <c r="AY140" i="100"/>
  <c r="AY107" i="100"/>
  <c r="AR108" i="100"/>
  <c r="AZ141" i="100"/>
  <c r="AZ108" i="100"/>
  <c r="AS111" i="100"/>
  <c r="BA144" i="100"/>
  <c r="BA111" i="100"/>
  <c r="AT112" i="100"/>
  <c r="BB145" i="100"/>
  <c r="BB112" i="100"/>
  <c r="AU109" i="100"/>
  <c r="BC142" i="100"/>
  <c r="BC109" i="100"/>
  <c r="AV110" i="100"/>
  <c r="AW113" i="100"/>
  <c r="AX114" i="100"/>
  <c r="AQ115" i="100"/>
  <c r="AY148" i="100"/>
  <c r="AY115" i="100"/>
  <c r="AR117" i="100"/>
  <c r="AZ150" i="100"/>
  <c r="AZ117" i="100"/>
  <c r="AS118" i="100"/>
  <c r="BA151" i="100"/>
  <c r="BA118" i="100"/>
  <c r="AT119" i="100"/>
  <c r="BB152" i="100"/>
  <c r="BB119" i="100"/>
  <c r="AU120" i="100"/>
  <c r="BC120" i="100"/>
  <c r="BC153" i="100"/>
  <c r="AV121" i="100"/>
  <c r="AW122" i="100"/>
  <c r="AH91" i="100"/>
  <c r="AP91" i="100"/>
  <c r="AX91" i="100"/>
  <c r="AX124" i="100"/>
  <c r="AQ125" i="100"/>
  <c r="AY125" i="100"/>
  <c r="AY158" i="100"/>
  <c r="AR126" i="100"/>
  <c r="AZ159" i="100"/>
  <c r="AZ126" i="100"/>
  <c r="AS127" i="100"/>
  <c r="BA127" i="100"/>
  <c r="BA160" i="100"/>
  <c r="AT128" i="100"/>
  <c r="BB161" i="100"/>
  <c r="BB128" i="100"/>
  <c r="AU129" i="100"/>
  <c r="BC129" i="100"/>
  <c r="BC162" i="100"/>
  <c r="AV131" i="100"/>
  <c r="AW132" i="100"/>
  <c r="AH100" i="100"/>
  <c r="AP100" i="100"/>
  <c r="AX100" i="100"/>
  <c r="AX133" i="100"/>
  <c r="AB73" i="100"/>
  <c r="AB172" i="100"/>
  <c r="AC74" i="100"/>
  <c r="BA74" i="100"/>
  <c r="BA140" i="100"/>
  <c r="BA107" i="100"/>
  <c r="AT75" i="100"/>
  <c r="AT108" i="100"/>
  <c r="BC144" i="100"/>
  <c r="BC111" i="100"/>
  <c r="BA82" i="100"/>
  <c r="BA148" i="100"/>
  <c r="BA115" i="100"/>
  <c r="BB150" i="100"/>
  <c r="BB117" i="100"/>
  <c r="AQ106" i="100"/>
  <c r="AY106" i="100"/>
  <c r="AY139" i="100"/>
  <c r="AR107" i="100"/>
  <c r="AZ140" i="100"/>
  <c r="AZ107" i="100"/>
  <c r="AS108" i="100"/>
  <c r="BA141" i="100"/>
  <c r="BA108" i="100"/>
  <c r="AT111" i="100"/>
  <c r="BB144" i="100"/>
  <c r="BB111" i="100"/>
  <c r="AU112" i="100"/>
  <c r="BC145" i="100"/>
  <c r="BC112" i="100"/>
  <c r="AV109" i="100"/>
  <c r="AW110" i="100"/>
  <c r="AX113" i="100"/>
  <c r="AQ114" i="100"/>
  <c r="AY147" i="100"/>
  <c r="AY114" i="100"/>
  <c r="AR115" i="100"/>
  <c r="AZ148" i="100"/>
  <c r="AZ115" i="100"/>
  <c r="AS117" i="100"/>
  <c r="BA150" i="100"/>
  <c r="BA117" i="100"/>
  <c r="AT118" i="100"/>
  <c r="BB118" i="100"/>
  <c r="BB151" i="100"/>
  <c r="AU119" i="100"/>
  <c r="BC119" i="100"/>
  <c r="BC152" i="100"/>
  <c r="AV120" i="100"/>
  <c r="AW121" i="100"/>
  <c r="AX122" i="100"/>
  <c r="AY157" i="100"/>
  <c r="AY124" i="100"/>
  <c r="AR125" i="100"/>
  <c r="AZ158" i="100"/>
  <c r="AZ125" i="100"/>
  <c r="AS126" i="100"/>
  <c r="BA159" i="100"/>
  <c r="BA126" i="100"/>
  <c r="AT127" i="100"/>
  <c r="BB127" i="100"/>
  <c r="BB160" i="100"/>
  <c r="AU128" i="100"/>
  <c r="BC161" i="100"/>
  <c r="BC128" i="100"/>
  <c r="AV129" i="100"/>
  <c r="AW131" i="100"/>
  <c r="AX132" i="100"/>
  <c r="AY166" i="100"/>
  <c r="AY133" i="100"/>
  <c r="AY78" i="100"/>
  <c r="AV81" i="100"/>
  <c r="AE78" i="100"/>
  <c r="AM78" i="100"/>
  <c r="AU78" i="100"/>
  <c r="BC78" i="100"/>
  <c r="AI80" i="100"/>
  <c r="AQ80" i="100"/>
  <c r="AY80" i="100"/>
  <c r="AB81" i="100"/>
  <c r="AJ81" i="100"/>
  <c r="AR81" i="100"/>
  <c r="AZ81" i="100"/>
  <c r="AD84" i="100"/>
  <c r="AL84" i="100"/>
  <c r="AT84" i="100"/>
  <c r="BB84" i="100"/>
  <c r="AE85" i="100"/>
  <c r="AM85" i="100"/>
  <c r="AU85" i="100"/>
  <c r="BC85" i="100"/>
  <c r="AI89" i="100"/>
  <c r="AQ89" i="100"/>
  <c r="AY89" i="100"/>
  <c r="AD93" i="100"/>
  <c r="AL93" i="100"/>
  <c r="AT93" i="100"/>
  <c r="BB93" i="100"/>
  <c r="AE94" i="100"/>
  <c r="AM94" i="100"/>
  <c r="AU94" i="100"/>
  <c r="BC94" i="100"/>
  <c r="AI99" i="100"/>
  <c r="AQ99" i="100"/>
  <c r="AY99" i="100"/>
  <c r="AN81" i="100"/>
  <c r="AE75" i="100"/>
  <c r="AM75" i="100"/>
  <c r="AU75" i="100"/>
  <c r="BC75" i="100"/>
  <c r="AF78" i="100"/>
  <c r="AN78" i="100"/>
  <c r="AV78" i="100"/>
  <c r="AH76" i="100"/>
  <c r="AP76" i="100"/>
  <c r="AX76" i="100"/>
  <c r="AI77" i="100"/>
  <c r="AQ77" i="100"/>
  <c r="AY77" i="100"/>
  <c r="AB80" i="100"/>
  <c r="AJ80" i="100"/>
  <c r="AR80" i="100"/>
  <c r="AZ80" i="100"/>
  <c r="AC81" i="100"/>
  <c r="AK81" i="100"/>
  <c r="AS81" i="100"/>
  <c r="BA81" i="100"/>
  <c r="AE84" i="100"/>
  <c r="AM84" i="100"/>
  <c r="AU84" i="100"/>
  <c r="BC84" i="100"/>
  <c r="AF85" i="100"/>
  <c r="AN85" i="100"/>
  <c r="AV85" i="100"/>
  <c r="AH87" i="100"/>
  <c r="AP87" i="100"/>
  <c r="AX87" i="100"/>
  <c r="AI88" i="100"/>
  <c r="AQ88" i="100"/>
  <c r="AY88" i="100"/>
  <c r="AB89" i="100"/>
  <c r="AJ89" i="100"/>
  <c r="AR89" i="100"/>
  <c r="AZ89" i="100"/>
  <c r="AE93" i="100"/>
  <c r="AM93" i="100"/>
  <c r="AU93" i="100"/>
  <c r="BC93" i="100"/>
  <c r="AF94" i="100"/>
  <c r="AN94" i="100"/>
  <c r="AV94" i="100"/>
  <c r="AH96" i="100"/>
  <c r="AP96" i="100"/>
  <c r="AX96" i="100"/>
  <c r="AI98" i="100"/>
  <c r="AQ98" i="100"/>
  <c r="AY98" i="100"/>
  <c r="AB99" i="100"/>
  <c r="AJ99" i="100"/>
  <c r="AR99" i="100"/>
  <c r="AZ99" i="100"/>
  <c r="AK100" i="100"/>
  <c r="AS100" i="100"/>
  <c r="BA100" i="100"/>
  <c r="AI78" i="100"/>
  <c r="AF75" i="100"/>
  <c r="AN75" i="100"/>
  <c r="AV75" i="100"/>
  <c r="AG78" i="100"/>
  <c r="AO78" i="100"/>
  <c r="AW78" i="100"/>
  <c r="AI76" i="100"/>
  <c r="AQ76" i="100"/>
  <c r="AY76" i="100"/>
  <c r="AB77" i="100"/>
  <c r="AC80" i="100"/>
  <c r="AK80" i="100"/>
  <c r="AS80" i="100"/>
  <c r="BA80" i="100"/>
  <c r="AD81" i="100"/>
  <c r="AL81" i="100"/>
  <c r="AT81" i="100"/>
  <c r="BB81" i="100"/>
  <c r="AF84" i="100"/>
  <c r="AN84" i="100"/>
  <c r="AV84" i="100"/>
  <c r="AG85" i="100"/>
  <c r="AO85" i="100"/>
  <c r="AW85" i="100"/>
  <c r="AI87" i="100"/>
  <c r="AQ87" i="100"/>
  <c r="AY87" i="100"/>
  <c r="AC89" i="100"/>
  <c r="AK89" i="100"/>
  <c r="AS89" i="100"/>
  <c r="BA89" i="100"/>
  <c r="AF93" i="100"/>
  <c r="AN93" i="100"/>
  <c r="AV93" i="100"/>
  <c r="AG94" i="100"/>
  <c r="AO94" i="100"/>
  <c r="AW94" i="100"/>
  <c r="AI96" i="100"/>
  <c r="AQ96" i="100"/>
  <c r="AY96" i="100"/>
  <c r="AC99" i="100"/>
  <c r="AK99" i="100"/>
  <c r="AS99" i="100"/>
  <c r="BA99" i="100"/>
  <c r="BB100" i="100"/>
  <c r="AG75" i="100"/>
  <c r="AO75" i="100"/>
  <c r="AW75" i="100"/>
  <c r="AH78" i="100"/>
  <c r="AP78" i="100"/>
  <c r="AX78" i="100"/>
  <c r="AI79" i="100"/>
  <c r="AQ79" i="100"/>
  <c r="AY79" i="100"/>
  <c r="AB76" i="100"/>
  <c r="AJ76" i="100"/>
  <c r="AR76" i="100"/>
  <c r="AZ76" i="100"/>
  <c r="AC77" i="100"/>
  <c r="AK77" i="100"/>
  <c r="AS77" i="100"/>
  <c r="BA77" i="100"/>
  <c r="AD80" i="100"/>
  <c r="AL80" i="100"/>
  <c r="AT80" i="100"/>
  <c r="BB80" i="100"/>
  <c r="AE81" i="100"/>
  <c r="AM81" i="100"/>
  <c r="AU81" i="100"/>
  <c r="BC81" i="100"/>
  <c r="AG84" i="100"/>
  <c r="AO84" i="100"/>
  <c r="AW84" i="100"/>
  <c r="AH85" i="100"/>
  <c r="AP85" i="100"/>
  <c r="AX85" i="100"/>
  <c r="AI86" i="100"/>
  <c r="AQ86" i="100"/>
  <c r="AY86" i="100"/>
  <c r="AB87" i="100"/>
  <c r="AJ87" i="100"/>
  <c r="AR87" i="100"/>
  <c r="AZ87" i="100"/>
  <c r="AC88" i="100"/>
  <c r="AK88" i="100"/>
  <c r="AS88" i="100"/>
  <c r="BA88" i="100"/>
  <c r="AD89" i="100"/>
  <c r="AL89" i="100"/>
  <c r="AT89" i="100"/>
  <c r="BB89" i="100"/>
  <c r="AG93" i="100"/>
  <c r="AO93" i="100"/>
  <c r="AW93" i="100"/>
  <c r="AH94" i="100"/>
  <c r="AP94" i="100"/>
  <c r="AX94" i="100"/>
  <c r="AI95" i="100"/>
  <c r="AQ95" i="100"/>
  <c r="AY95" i="100"/>
  <c r="AB96" i="100"/>
  <c r="AJ96" i="100"/>
  <c r="AR96" i="100"/>
  <c r="AZ96" i="100"/>
  <c r="AC98" i="100"/>
  <c r="AK98" i="100"/>
  <c r="AS98" i="100"/>
  <c r="BA98" i="100"/>
  <c r="AD99" i="100"/>
  <c r="AL99" i="100"/>
  <c r="AT99" i="100"/>
  <c r="BB99" i="100"/>
  <c r="AU100" i="100"/>
  <c r="BC100" i="100"/>
  <c r="AF81" i="100"/>
  <c r="AI85" i="100"/>
  <c r="AQ85" i="100"/>
  <c r="AY85" i="100"/>
  <c r="AI94" i="100"/>
  <c r="AQ94" i="100"/>
  <c r="AY94" i="100"/>
  <c r="AI75" i="100"/>
  <c r="AQ75" i="100"/>
  <c r="AY75" i="100"/>
  <c r="AB78" i="100"/>
  <c r="AJ78" i="100"/>
  <c r="AR78" i="100"/>
  <c r="AZ78" i="100"/>
  <c r="AF80" i="100"/>
  <c r="AN80" i="100"/>
  <c r="AV80" i="100"/>
  <c r="AG81" i="100"/>
  <c r="AO81" i="100"/>
  <c r="AW81" i="100"/>
  <c r="AI84" i="100"/>
  <c r="AQ84" i="100"/>
  <c r="AY84" i="100"/>
  <c r="AB85" i="100"/>
  <c r="AJ85" i="100"/>
  <c r="AR85" i="100"/>
  <c r="AZ85" i="100"/>
  <c r="AI93" i="100"/>
  <c r="AQ93" i="100"/>
  <c r="AY93" i="100"/>
  <c r="AB94" i="100"/>
  <c r="AJ94" i="100"/>
  <c r="AR94" i="100"/>
  <c r="AZ94" i="100"/>
  <c r="AQ78" i="100"/>
  <c r="AI74" i="100"/>
  <c r="AQ74" i="100"/>
  <c r="AY74" i="100"/>
  <c r="AB75" i="100"/>
  <c r="AJ75" i="100"/>
  <c r="AR75" i="100"/>
  <c r="AZ75" i="100"/>
  <c r="AC78" i="100"/>
  <c r="AK78" i="100"/>
  <c r="AS78" i="100"/>
  <c r="BA78" i="100"/>
  <c r="AD79" i="100"/>
  <c r="AL79" i="100"/>
  <c r="AT79" i="100"/>
  <c r="BB79" i="100"/>
  <c r="AE76" i="100"/>
  <c r="AM76" i="100"/>
  <c r="AU76" i="100"/>
  <c r="BC76" i="100"/>
  <c r="AF77" i="100"/>
  <c r="AN77" i="100"/>
  <c r="AV77" i="100"/>
  <c r="AG80" i="100"/>
  <c r="AO80" i="100"/>
  <c r="AW80" i="100"/>
  <c r="AH81" i="100"/>
  <c r="AP81" i="100"/>
  <c r="AX81" i="100"/>
  <c r="AI82" i="100"/>
  <c r="AQ82" i="100"/>
  <c r="AY82" i="100"/>
  <c r="AB84" i="100"/>
  <c r="AJ84" i="100"/>
  <c r="AR84" i="100"/>
  <c r="AZ84" i="100"/>
  <c r="AC85" i="100"/>
  <c r="AK85" i="100"/>
  <c r="AS85" i="100"/>
  <c r="BA85" i="100"/>
  <c r="AD86" i="100"/>
  <c r="AL86" i="100"/>
  <c r="AT86" i="100"/>
  <c r="BB86" i="100"/>
  <c r="AE87" i="100"/>
  <c r="AM87" i="100"/>
  <c r="AU87" i="100"/>
  <c r="BC87" i="100"/>
  <c r="AF88" i="100"/>
  <c r="AN88" i="100"/>
  <c r="AV88" i="100"/>
  <c r="AG89" i="100"/>
  <c r="AO89" i="100"/>
  <c r="AW89" i="100"/>
  <c r="AI92" i="100"/>
  <c r="AQ92" i="100"/>
  <c r="AY92" i="100"/>
  <c r="AB93" i="100"/>
  <c r="AJ93" i="100"/>
  <c r="AR93" i="100"/>
  <c r="AZ93" i="100"/>
  <c r="AC94" i="100"/>
  <c r="AK94" i="100"/>
  <c r="AS94" i="100"/>
  <c r="BA94" i="100"/>
  <c r="AD95" i="100"/>
  <c r="AL95" i="100"/>
  <c r="AT95" i="100"/>
  <c r="BB95" i="100"/>
  <c r="AE96" i="100"/>
  <c r="AM96" i="100"/>
  <c r="AU96" i="100"/>
  <c r="BC96" i="100"/>
  <c r="AF98" i="100"/>
  <c r="AN98" i="100"/>
  <c r="AV98" i="100"/>
  <c r="AG99" i="100"/>
  <c r="AO99" i="100"/>
  <c r="AW99" i="100"/>
  <c r="AI73" i="100"/>
  <c r="AQ73" i="100"/>
  <c r="AY73" i="100"/>
  <c r="AB74" i="100"/>
  <c r="AJ74" i="100"/>
  <c r="AR74" i="100"/>
  <c r="AZ74" i="100"/>
  <c r="AC75" i="100"/>
  <c r="AK75" i="100"/>
  <c r="AS75" i="100"/>
  <c r="BA75" i="100"/>
  <c r="AD78" i="100"/>
  <c r="AL78" i="100"/>
  <c r="AT78" i="100"/>
  <c r="BB78" i="100"/>
  <c r="AE79" i="100"/>
  <c r="AM79" i="100"/>
  <c r="AU79" i="100"/>
  <c r="BC79" i="100"/>
  <c r="AF76" i="100"/>
  <c r="AN76" i="100"/>
  <c r="AV76" i="100"/>
  <c r="AG77" i="100"/>
  <c r="AO77" i="100"/>
  <c r="AW77" i="100"/>
  <c r="AH80" i="100"/>
  <c r="AP80" i="100"/>
  <c r="AX80" i="100"/>
  <c r="AI81" i="100"/>
  <c r="AQ81" i="100"/>
  <c r="AY81" i="100"/>
  <c r="AB82" i="100"/>
  <c r="AJ82" i="100"/>
  <c r="AR82" i="100"/>
  <c r="AZ82" i="100"/>
  <c r="AC84" i="100"/>
  <c r="AK84" i="100"/>
  <c r="AS84" i="100"/>
  <c r="BA84" i="100"/>
  <c r="AD85" i="100"/>
  <c r="AL85" i="100"/>
  <c r="AT85" i="100"/>
  <c r="BB85" i="100"/>
  <c r="AE86" i="100"/>
  <c r="AM86" i="100"/>
  <c r="AU86" i="100"/>
  <c r="BC86" i="100"/>
  <c r="AF87" i="100"/>
  <c r="AN87" i="100"/>
  <c r="AV87" i="100"/>
  <c r="AG88" i="100"/>
  <c r="AO88" i="100"/>
  <c r="AW88" i="100"/>
  <c r="AH89" i="100"/>
  <c r="AP89" i="100"/>
  <c r="AX89" i="100"/>
  <c r="AI91" i="100"/>
  <c r="AQ91" i="100"/>
  <c r="AY91" i="100"/>
  <c r="AB92" i="100"/>
  <c r="AJ92" i="100"/>
  <c r="AR92" i="100"/>
  <c r="AZ92" i="100"/>
  <c r="AC93" i="100"/>
  <c r="AK93" i="100"/>
  <c r="AS93" i="100"/>
  <c r="BA93" i="100"/>
  <c r="AD94" i="100"/>
  <c r="AL94" i="100"/>
  <c r="AT94" i="100"/>
  <c r="BB94" i="100"/>
  <c r="AE95" i="100"/>
  <c r="AM95" i="100"/>
  <c r="AU95" i="100"/>
  <c r="BC95" i="100"/>
  <c r="AF96" i="100"/>
  <c r="AN96" i="100"/>
  <c r="AV96" i="100"/>
  <c r="AG98" i="100"/>
  <c r="AO98" i="100"/>
  <c r="AW98" i="100"/>
  <c r="AH99" i="100"/>
  <c r="AP99" i="100"/>
  <c r="AX99" i="100"/>
  <c r="AI100" i="100"/>
  <c r="AQ100" i="100"/>
  <c r="AY100" i="100"/>
  <c r="AA67" i="100"/>
  <c r="BD97" i="100"/>
  <c r="AA59" i="100"/>
  <c r="BD90" i="100"/>
  <c r="AA47" i="100"/>
  <c r="BD72" i="100"/>
  <c r="AA61" i="100"/>
  <c r="AA63" i="100"/>
  <c r="AA60" i="100"/>
  <c r="AA62" i="100"/>
  <c r="AA46" i="100"/>
  <c r="AA44" i="100"/>
  <c r="AA65" i="100"/>
  <c r="AA58" i="100"/>
  <c r="AA66" i="100"/>
  <c r="AA41" i="100"/>
  <c r="BF26" i="113"/>
  <c r="BG26" i="113"/>
  <c r="BF29" i="113"/>
  <c r="BG29" i="113"/>
  <c r="BF63" i="113"/>
  <c r="BG63" i="113"/>
  <c r="BF60" i="113"/>
  <c r="BG60" i="113"/>
  <c r="BF57" i="113"/>
  <c r="BG57" i="113"/>
  <c r="BF48" i="113"/>
  <c r="BG48" i="113"/>
  <c r="BF46" i="113"/>
  <c r="BG46" i="113"/>
  <c r="BG38" i="113"/>
  <c r="BF41" i="113"/>
  <c r="BG41" i="113"/>
  <c r="Y199" i="100"/>
  <c r="Y198" i="100"/>
  <c r="Y197" i="100"/>
  <c r="Y195" i="100"/>
  <c r="Y194" i="100"/>
  <c r="Y193" i="100"/>
  <c r="Y192" i="100"/>
  <c r="Y191" i="100"/>
  <c r="Y190" i="100"/>
  <c r="Y188" i="100"/>
  <c r="Y187" i="100"/>
  <c r="Y186" i="100"/>
  <c r="Y185" i="100"/>
  <c r="Y184" i="100"/>
  <c r="Y183" i="100"/>
  <c r="Y181" i="100"/>
  <c r="Y180" i="100"/>
  <c r="Y179" i="100"/>
  <c r="Y176" i="100"/>
  <c r="Y175" i="100"/>
  <c r="Y178" i="100"/>
  <c r="Y177" i="100"/>
  <c r="Y174" i="100"/>
  <c r="Y173" i="100"/>
  <c r="Y172" i="100"/>
  <c r="Y166" i="100"/>
  <c r="Y165" i="100"/>
  <c r="Y164" i="100"/>
  <c r="Y162" i="100"/>
  <c r="Y161" i="100"/>
  <c r="Y160" i="100"/>
  <c r="Y159" i="100"/>
  <c r="Y158" i="100"/>
  <c r="Y157" i="100"/>
  <c r="Y155" i="100"/>
  <c r="Y154" i="100"/>
  <c r="Y153" i="100"/>
  <c r="Y152" i="100"/>
  <c r="Y151" i="100"/>
  <c r="Y150" i="100"/>
  <c r="Y148" i="100"/>
  <c r="Y147" i="100"/>
  <c r="Y146" i="100"/>
  <c r="Y143" i="100"/>
  <c r="Y142" i="100"/>
  <c r="Y145" i="100"/>
  <c r="Y144" i="100"/>
  <c r="Y141" i="100"/>
  <c r="Y140" i="100"/>
  <c r="Y139" i="100"/>
  <c r="Y133" i="100"/>
  <c r="Y132" i="100"/>
  <c r="Y131" i="100"/>
  <c r="Y129" i="100"/>
  <c r="Y128" i="100"/>
  <c r="Y127" i="100"/>
  <c r="Y126" i="100"/>
  <c r="Y125" i="100"/>
  <c r="Y124" i="100"/>
  <c r="Y122" i="100"/>
  <c r="Y121" i="100"/>
  <c r="Y120" i="100"/>
  <c r="Y119" i="100"/>
  <c r="Y118" i="100"/>
  <c r="Y117" i="100"/>
  <c r="Y115" i="100"/>
  <c r="Y114" i="100"/>
  <c r="Y113" i="100"/>
  <c r="Y110" i="100"/>
  <c r="Y109" i="100"/>
  <c r="Y112" i="100"/>
  <c r="Y111" i="100"/>
  <c r="Y108" i="100"/>
  <c r="Y107" i="100"/>
  <c r="Y106" i="100"/>
  <c r="Y100" i="100"/>
  <c r="Y99" i="100"/>
  <c r="Y98" i="100"/>
  <c r="Y96" i="100"/>
  <c r="Y95" i="100"/>
  <c r="Y94" i="100"/>
  <c r="Y93" i="100"/>
  <c r="Y92" i="100"/>
  <c r="Y91" i="100"/>
  <c r="Y89" i="100"/>
  <c r="Y88" i="100"/>
  <c r="Y87" i="100"/>
  <c r="Y86" i="100"/>
  <c r="Y85" i="100"/>
  <c r="Y84" i="100"/>
  <c r="Y82" i="100"/>
  <c r="Y81" i="100"/>
  <c r="Y80" i="100"/>
  <c r="Y77" i="100"/>
  <c r="Y76" i="100"/>
  <c r="Y79" i="100"/>
  <c r="Y78" i="100"/>
  <c r="Y75" i="100"/>
  <c r="Y74" i="100"/>
  <c r="Y73" i="100"/>
  <c r="Y67" i="100"/>
  <c r="Y66" i="100"/>
  <c r="Y65" i="100"/>
  <c r="Y63" i="100"/>
  <c r="Y62" i="100"/>
  <c r="Y61" i="100"/>
  <c r="Y60" i="100"/>
  <c r="Y59" i="100"/>
  <c r="Y58" i="100"/>
  <c r="Y56" i="100"/>
  <c r="Y55" i="100"/>
  <c r="Y54" i="100"/>
  <c r="Y53" i="100"/>
  <c r="Y52" i="100"/>
  <c r="Y51" i="100"/>
  <c r="Y49" i="100"/>
  <c r="Y48" i="100"/>
  <c r="Y47" i="100"/>
  <c r="Y44" i="100"/>
  <c r="Y43" i="100"/>
  <c r="Y46" i="100"/>
  <c r="Y45" i="100"/>
  <c r="Y42" i="100"/>
  <c r="Y41" i="100"/>
  <c r="Y40" i="100"/>
  <c r="Y33" i="100"/>
  <c r="Y32" i="100"/>
  <c r="Y31" i="100"/>
  <c r="Y29" i="100"/>
  <c r="Y28" i="100"/>
  <c r="Y27" i="100"/>
  <c r="Y26" i="100"/>
  <c r="Y25" i="100"/>
  <c r="Y24" i="100"/>
  <c r="V199" i="100"/>
  <c r="V198" i="100"/>
  <c r="V197" i="100"/>
  <c r="V195" i="100"/>
  <c r="V194" i="100"/>
  <c r="V193" i="100"/>
  <c r="V192" i="100"/>
  <c r="V191" i="100"/>
  <c r="V190" i="100"/>
  <c r="V188" i="100"/>
  <c r="V187" i="100"/>
  <c r="V186" i="100"/>
  <c r="V185" i="100"/>
  <c r="V184" i="100"/>
  <c r="V183" i="100"/>
  <c r="V181" i="100"/>
  <c r="V180" i="100"/>
  <c r="V179" i="100"/>
  <c r="V176" i="100"/>
  <c r="V175" i="100"/>
  <c r="V178" i="100"/>
  <c r="V177" i="100"/>
  <c r="V174" i="100"/>
  <c r="V173" i="100"/>
  <c r="V172" i="100"/>
  <c r="V166" i="100"/>
  <c r="V165" i="100"/>
  <c r="V164" i="100"/>
  <c r="V162" i="100"/>
  <c r="V161" i="100"/>
  <c r="V160" i="100"/>
  <c r="V159" i="100"/>
  <c r="V158" i="100"/>
  <c r="V157" i="100"/>
  <c r="V155" i="100"/>
  <c r="V154" i="100"/>
  <c r="V153" i="100"/>
  <c r="V152" i="100"/>
  <c r="V151" i="100"/>
  <c r="V150" i="100"/>
  <c r="V148" i="100"/>
  <c r="V147" i="100"/>
  <c r="V146" i="100"/>
  <c r="V143" i="100"/>
  <c r="V142" i="100"/>
  <c r="V145" i="100"/>
  <c r="V144" i="100"/>
  <c r="V141" i="100"/>
  <c r="V140" i="100"/>
  <c r="V139" i="100"/>
  <c r="V133" i="100"/>
  <c r="V132" i="100"/>
  <c r="V131" i="100"/>
  <c r="V129" i="100"/>
  <c r="V128" i="100"/>
  <c r="V127" i="100"/>
  <c r="V126" i="100"/>
  <c r="V125" i="100"/>
  <c r="V124" i="100"/>
  <c r="V122" i="100"/>
  <c r="V121" i="100"/>
  <c r="V120" i="100"/>
  <c r="V119" i="100"/>
  <c r="V118" i="100"/>
  <c r="V117" i="100"/>
  <c r="V115" i="100"/>
  <c r="V114" i="100"/>
  <c r="V113" i="100"/>
  <c r="V110" i="100"/>
  <c r="V109" i="100"/>
  <c r="V112" i="100"/>
  <c r="V111" i="100"/>
  <c r="V108" i="100"/>
  <c r="V107" i="100"/>
  <c r="V106" i="100"/>
  <c r="V100" i="100"/>
  <c r="V99" i="100"/>
  <c r="V98" i="100"/>
  <c r="V96" i="100"/>
  <c r="V95" i="100"/>
  <c r="V94" i="100"/>
  <c r="V93" i="100"/>
  <c r="V92" i="100"/>
  <c r="V91" i="100"/>
  <c r="V89" i="100"/>
  <c r="V88" i="100"/>
  <c r="V87" i="100"/>
  <c r="V86" i="100"/>
  <c r="V85" i="100"/>
  <c r="V84" i="100"/>
  <c r="V82" i="100"/>
  <c r="V81" i="100"/>
  <c r="V80" i="100"/>
  <c r="V77" i="100"/>
  <c r="V76" i="100"/>
  <c r="V79" i="100"/>
  <c r="V78" i="100"/>
  <c r="V75" i="100"/>
  <c r="V74" i="100"/>
  <c r="V73" i="100"/>
  <c r="V67" i="100"/>
  <c r="V66" i="100"/>
  <c r="V65" i="100"/>
  <c r="V63" i="100"/>
  <c r="V62" i="100"/>
  <c r="V61" i="100"/>
  <c r="V60" i="100"/>
  <c r="V59" i="100"/>
  <c r="V58" i="100"/>
  <c r="V56" i="100"/>
  <c r="V55" i="100"/>
  <c r="V54" i="100"/>
  <c r="V53" i="100"/>
  <c r="V52" i="100"/>
  <c r="V51" i="100"/>
  <c r="V49" i="100"/>
  <c r="V48" i="100"/>
  <c r="V47" i="100"/>
  <c r="V44" i="100"/>
  <c r="V43" i="100"/>
  <c r="V46" i="100"/>
  <c r="V45" i="100"/>
  <c r="V42" i="100"/>
  <c r="V41" i="100"/>
  <c r="V40" i="100"/>
  <c r="V33" i="100"/>
  <c r="V32" i="100"/>
  <c r="V31" i="100"/>
  <c r="V29" i="100"/>
  <c r="V28" i="100"/>
  <c r="V27" i="100"/>
  <c r="V26" i="100"/>
  <c r="V25" i="100"/>
  <c r="V24" i="100"/>
  <c r="Y22" i="100"/>
  <c r="Y21" i="100"/>
  <c r="Y20" i="100"/>
  <c r="Y19" i="100"/>
  <c r="Y18" i="100"/>
  <c r="Y17" i="100"/>
  <c r="Y15" i="100"/>
  <c r="Y14" i="100"/>
  <c r="Y13" i="100"/>
  <c r="Y10" i="100"/>
  <c r="Y9" i="100"/>
  <c r="Y12" i="100"/>
  <c r="Y11" i="100"/>
  <c r="Y8" i="100"/>
  <c r="Y7" i="100"/>
  <c r="Y6" i="100"/>
  <c r="V22" i="100"/>
  <c r="V21" i="100"/>
  <c r="V20" i="100"/>
  <c r="V19" i="100"/>
  <c r="V18" i="100"/>
  <c r="V17" i="100"/>
  <c r="V15" i="100"/>
  <c r="V14" i="100"/>
  <c r="V13" i="100"/>
  <c r="V10" i="100"/>
  <c r="V9" i="100"/>
  <c r="V12" i="100"/>
  <c r="V11" i="100"/>
  <c r="V8" i="100"/>
  <c r="V7" i="100"/>
  <c r="V6" i="100"/>
  <c r="BC79" i="67"/>
  <c r="BC32" i="67"/>
  <c r="BC135" i="67"/>
  <c r="BC134" i="67"/>
  <c r="BC133" i="67"/>
  <c r="BC61" i="65"/>
  <c r="BC129" i="67"/>
  <c r="BC128" i="67"/>
  <c r="BC127" i="67"/>
  <c r="BC125" i="67"/>
  <c r="BC124" i="67"/>
  <c r="BC123" i="67"/>
  <c r="BC121" i="67"/>
  <c r="BC119" i="67"/>
  <c r="BC118" i="67"/>
  <c r="BC117" i="67"/>
  <c r="BC116" i="67"/>
  <c r="BC43" i="65"/>
  <c r="BC52" i="65"/>
  <c r="BC122" i="67"/>
  <c r="BC48" i="67"/>
  <c r="BC74" i="67"/>
  <c r="BC126" i="67"/>
  <c r="BC69" i="67"/>
  <c r="BC92" i="67"/>
  <c r="BC101" i="67"/>
  <c r="BC22" i="67"/>
  <c r="BC16" i="67"/>
  <c r="BC27" i="67"/>
  <c r="BC65" i="67"/>
  <c r="BC78" i="67"/>
  <c r="BC57" i="67"/>
  <c r="BC61" i="67"/>
  <c r="BC120" i="67"/>
  <c r="BC132" i="67"/>
  <c r="BC131" i="67"/>
  <c r="BC130" i="67"/>
  <c r="BC66" i="65"/>
  <c r="BC38" i="67"/>
  <c r="BC45" i="65"/>
  <c r="BC115" i="67"/>
  <c r="BC77" i="67"/>
  <c r="BC26" i="67"/>
  <c r="BC15" i="67"/>
  <c r="BC56" i="67"/>
  <c r="BC114" i="67"/>
  <c r="BC113" i="67"/>
  <c r="BC14" i="67"/>
  <c r="BC51" i="102"/>
  <c r="BC34" i="102"/>
  <c r="BC29" i="102"/>
  <c r="BC6" i="102"/>
  <c r="BC7" i="73"/>
  <c r="BC30" i="100"/>
  <c r="BD196" i="100"/>
  <c r="BC15" i="77"/>
  <c r="BC12" i="77"/>
  <c r="BD41" i="69"/>
  <c r="BC6" i="68"/>
  <c r="BD41" i="68"/>
  <c r="BC65" i="66"/>
  <c r="BC64" i="66"/>
  <c r="BC63" i="66"/>
  <c r="BC62" i="66"/>
  <c r="BC60" i="66"/>
  <c r="BC59" i="66"/>
  <c r="BC58" i="66"/>
  <c r="BC57" i="66"/>
  <c r="BC56" i="66"/>
  <c r="BC55" i="66"/>
  <c r="BC54" i="66"/>
  <c r="BC53" i="66"/>
  <c r="BC52" i="66"/>
  <c r="BC51" i="66"/>
  <c r="BC50" i="66"/>
  <c r="BC49" i="66"/>
  <c r="BC48" i="66"/>
  <c r="BC47" i="66"/>
  <c r="BC46" i="66"/>
  <c r="BC44" i="66"/>
  <c r="BC35" i="66"/>
  <c r="BC13" i="67"/>
  <c r="BC12" i="67"/>
  <c r="BC11" i="67"/>
  <c r="BC10" i="67"/>
  <c r="BC9" i="67"/>
  <c r="BC67" i="100"/>
  <c r="BC66" i="100"/>
  <c r="BC65" i="100"/>
  <c r="BC61" i="66"/>
  <c r="BC43" i="66"/>
  <c r="BC10" i="102"/>
  <c r="BC11" i="75"/>
  <c r="BC45" i="66"/>
  <c r="BC14" i="75"/>
  <c r="BC18" i="102"/>
  <c r="BC40" i="102"/>
  <c r="BC22" i="75"/>
  <c r="BC40" i="75"/>
  <c r="BD104" i="75"/>
  <c r="BC5" i="77"/>
  <c r="BC43" i="102"/>
  <c r="BC11" i="70"/>
  <c r="BC28" i="102"/>
  <c r="BC7" i="66"/>
  <c r="BC6" i="66"/>
  <c r="BC8" i="67"/>
  <c r="BC19" i="66"/>
  <c r="BC14" i="66"/>
  <c r="BC5" i="75"/>
  <c r="BC17" i="75"/>
  <c r="BC10" i="74"/>
  <c r="BC9" i="76"/>
  <c r="BD49" i="76"/>
  <c r="BC19" i="77"/>
  <c r="BC16" i="100"/>
  <c r="BD182" i="100"/>
  <c r="BC23" i="100"/>
  <c r="BD189" i="100"/>
  <c r="BC5" i="100"/>
  <c r="BD171" i="100"/>
  <c r="BD43" i="69"/>
  <c r="BC8" i="68"/>
  <c r="BD43" i="68"/>
  <c r="BC41" i="113"/>
  <c r="BD55" i="74"/>
  <c r="BC63" i="100"/>
  <c r="BC60" i="100"/>
  <c r="BC62" i="100"/>
  <c r="BC61" i="100"/>
  <c r="BC58" i="100"/>
  <c r="BC59" i="100"/>
  <c r="BC55" i="100"/>
  <c r="BC54" i="100"/>
  <c r="BC53" i="100"/>
  <c r="BC52" i="100"/>
  <c r="BC51" i="100"/>
  <c r="BC44" i="100"/>
  <c r="BC43" i="100"/>
  <c r="BC40" i="100"/>
  <c r="BC47" i="100"/>
  <c r="BC49" i="100"/>
  <c r="BC46" i="100"/>
  <c r="BC45" i="100"/>
  <c r="BC48" i="100"/>
  <c r="BC42" i="100"/>
  <c r="BC41" i="100"/>
  <c r="BC5" i="102"/>
  <c r="BC56" i="102"/>
  <c r="BC5" i="66"/>
  <c r="BC66" i="66"/>
  <c r="BC28" i="75"/>
  <c r="BC7" i="67"/>
  <c r="BC6" i="67"/>
  <c r="BC5" i="67"/>
  <c r="BC136" i="67"/>
  <c r="BC24" i="77"/>
  <c r="BC34" i="100"/>
  <c r="BD200" i="100"/>
  <c r="BB43" i="75"/>
  <c r="BB41" i="75"/>
  <c r="BB42" i="75"/>
  <c r="BB40" i="75"/>
  <c r="BB39" i="75"/>
  <c r="BB37" i="75"/>
  <c r="BB36" i="75"/>
  <c r="BB33" i="75"/>
  <c r="BC27" i="74"/>
  <c r="BC57" i="102"/>
  <c r="BC58" i="102"/>
  <c r="BC55" i="102"/>
  <c r="AZ45" i="74"/>
  <c r="BB38" i="75"/>
  <c r="U2" i="100"/>
  <c r="C3" i="112"/>
  <c r="Q2" i="67"/>
  <c r="W2" i="74"/>
  <c r="W2" i="76"/>
  <c r="BG66" i="113"/>
  <c r="BF65" i="113"/>
  <c r="BF79" i="113"/>
  <c r="BG79" i="113"/>
  <c r="BA43" i="65"/>
  <c r="AZ43" i="65"/>
  <c r="AW43" i="65"/>
  <c r="AV43" i="65"/>
  <c r="AS43" i="65"/>
  <c r="AR43" i="65"/>
  <c r="AO43" i="65"/>
  <c r="AN43" i="65"/>
  <c r="AK43" i="65"/>
  <c r="AJ43" i="65"/>
  <c r="AG43" i="65"/>
  <c r="AF43" i="65"/>
  <c r="AC43" i="65"/>
  <c r="AB43" i="65"/>
  <c r="BE76" i="65"/>
  <c r="BC76" i="65"/>
  <c r="BB76" i="65"/>
  <c r="BB75" i="65"/>
  <c r="BD124" i="65"/>
  <c r="AD43" i="65"/>
  <c r="AH43" i="65"/>
  <c r="AL43" i="65"/>
  <c r="AP43" i="65"/>
  <c r="AT43" i="65"/>
  <c r="AX43" i="65"/>
  <c r="BB43" i="65"/>
  <c r="AA43" i="65"/>
  <c r="AE43" i="65"/>
  <c r="AI43" i="65"/>
  <c r="AM43" i="65"/>
  <c r="AQ43" i="65"/>
  <c r="AU43" i="65"/>
  <c r="AY43" i="65"/>
  <c r="BB17" i="75"/>
  <c r="BB5" i="7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c r="Q2" i="65"/>
  <c r="S2" i="64"/>
  <c r="BE11" i="70"/>
  <c r="BB43" i="102"/>
  <c r="BE199" i="100"/>
  <c r="BE194" i="100"/>
  <c r="BE94" i="100"/>
  <c r="BE126" i="100"/>
  <c r="BE190" i="100"/>
  <c r="BE89" i="100"/>
  <c r="BE188" i="100"/>
  <c r="BE121" i="100"/>
  <c r="BE186" i="100"/>
  <c r="BE85" i="100"/>
  <c r="BE184" i="100"/>
  <c r="BE150" i="100"/>
  <c r="BE180" i="100"/>
  <c r="BE47" i="100"/>
  <c r="BE179" i="100"/>
  <c r="BE110" i="100"/>
  <c r="BE178" i="100"/>
  <c r="BE177" i="100"/>
  <c r="BE109" i="100"/>
  <c r="BE175" i="100"/>
  <c r="BE108" i="100"/>
  <c r="BC36" i="77"/>
  <c r="BD96" i="77"/>
  <c r="BE37" i="77"/>
  <c r="BC34" i="77"/>
  <c r="BD94" i="77"/>
  <c r="BB33" i="77"/>
  <c r="BE32" i="77"/>
  <c r="BB30" i="77"/>
  <c r="BC29" i="77"/>
  <c r="BD89" i="77"/>
  <c r="BB28" i="77"/>
  <c r="BE28" i="77"/>
  <c r="BB14" i="75"/>
  <c r="BB35" i="75"/>
  <c r="BB32" i="75"/>
  <c r="BB101" i="67"/>
  <c r="BB92" i="67"/>
  <c r="BB38" i="67"/>
  <c r="BB32" i="67"/>
  <c r="BB27" i="67"/>
  <c r="BB69" i="67"/>
  <c r="BB65" i="67"/>
  <c r="BB61" i="67"/>
  <c r="BB57" i="67"/>
  <c r="BB48" i="67"/>
  <c r="BB22" i="67"/>
  <c r="BB16" i="67"/>
  <c r="BB76" i="66"/>
  <c r="BB11" i="67"/>
  <c r="BB10" i="67"/>
  <c r="BB51" i="102"/>
  <c r="BB75" i="102"/>
  <c r="BE75" i="102"/>
  <c r="BC74" i="102"/>
  <c r="BD98" i="102"/>
  <c r="BB34" i="102"/>
  <c r="BE72" i="102"/>
  <c r="BB61" i="65"/>
  <c r="BB60" i="66"/>
  <c r="BB80" i="66"/>
  <c r="BB125" i="67"/>
  <c r="BB120" i="67"/>
  <c r="BB117" i="67"/>
  <c r="BB46" i="66"/>
  <c r="BB44" i="66"/>
  <c r="BE71" i="102"/>
  <c r="BB10" i="64"/>
  <c r="BB72" i="102"/>
  <c r="BC72" i="102"/>
  <c r="BD96" i="102"/>
  <c r="BE68" i="102"/>
  <c r="BE74" i="102"/>
  <c r="BE7" i="73"/>
  <c r="BB7" i="73"/>
  <c r="BE10" i="101"/>
  <c r="BE38" i="101"/>
  <c r="BE10" i="97"/>
  <c r="BE27" i="97"/>
  <c r="BE38" i="97"/>
  <c r="BE191" i="100"/>
  <c r="BE192" i="100"/>
  <c r="BE193" i="100"/>
  <c r="BE195" i="100"/>
  <c r="BE197" i="100"/>
  <c r="BE198" i="100"/>
  <c r="BE140" i="100"/>
  <c r="BE142" i="100"/>
  <c r="BE145" i="100"/>
  <c r="BE143" i="100"/>
  <c r="BE146" i="100"/>
  <c r="BE148" i="100"/>
  <c r="BE151" i="100"/>
  <c r="BE152" i="100"/>
  <c r="BE154" i="100"/>
  <c r="BE155" i="100"/>
  <c r="BE158" i="100"/>
  <c r="BE160" i="100"/>
  <c r="BE162" i="100"/>
  <c r="BE164" i="100"/>
  <c r="BE165" i="100"/>
  <c r="BE107" i="100"/>
  <c r="BE112" i="100"/>
  <c r="BE118" i="100"/>
  <c r="BE119" i="100"/>
  <c r="BE122" i="100"/>
  <c r="BE125" i="100"/>
  <c r="BE127" i="100"/>
  <c r="BE129" i="100"/>
  <c r="BE131" i="100"/>
  <c r="BE132" i="100"/>
  <c r="BE74" i="100"/>
  <c r="BE76" i="100"/>
  <c r="BE84" i="100"/>
  <c r="BE86" i="100"/>
  <c r="BE92" i="100"/>
  <c r="BE96" i="100"/>
  <c r="BE98" i="100"/>
  <c r="BE99" i="100"/>
  <c r="BE41" i="100"/>
  <c r="BE42" i="100"/>
  <c r="BE43" i="100"/>
  <c r="BE46" i="100"/>
  <c r="BE44" i="100"/>
  <c r="BE49" i="100"/>
  <c r="BE51" i="100"/>
  <c r="BE53" i="100"/>
  <c r="BE56" i="100"/>
  <c r="BE59" i="100"/>
  <c r="BE63" i="100"/>
  <c r="BE65" i="100"/>
  <c r="BE66" i="100"/>
  <c r="BC28" i="77"/>
  <c r="BD88" i="77"/>
  <c r="BB29" i="77"/>
  <c r="BE29" i="77"/>
  <c r="BC30" i="77"/>
  <c r="BD90" i="77"/>
  <c r="BE30" i="77"/>
  <c r="BB32" i="77"/>
  <c r="BC32" i="77"/>
  <c r="BD92" i="77"/>
  <c r="BC33" i="77"/>
  <c r="BD93" i="77"/>
  <c r="BE33" i="77"/>
  <c r="BB34" i="77"/>
  <c r="BE34" i="77"/>
  <c r="BB35" i="77"/>
  <c r="BC35" i="77"/>
  <c r="BD95" i="77"/>
  <c r="BE35" i="77"/>
  <c r="BB36" i="77"/>
  <c r="BE36" i="77"/>
  <c r="BB37" i="77"/>
  <c r="BC37" i="77"/>
  <c r="BD97" i="77"/>
  <c r="BB38" i="77"/>
  <c r="BC38" i="77"/>
  <c r="BD98" i="77"/>
  <c r="BE38" i="77"/>
  <c r="BB12" i="77"/>
  <c r="BE12" i="77"/>
  <c r="BE8" i="76"/>
  <c r="BB19" i="77"/>
  <c r="BB11" i="75"/>
  <c r="BB34" i="75"/>
  <c r="BB22" i="75"/>
  <c r="BB11" i="70"/>
  <c r="BB8" i="67"/>
  <c r="BB9" i="67"/>
  <c r="BB12" i="67"/>
  <c r="BB13" i="67"/>
  <c r="BB74" i="67"/>
  <c r="BB79" i="67"/>
  <c r="BB78" i="67"/>
  <c r="BB118" i="67"/>
  <c r="BB119" i="67"/>
  <c r="BB121" i="67"/>
  <c r="BB123" i="67"/>
  <c r="BB124" i="67"/>
  <c r="BB127" i="67"/>
  <c r="BB128" i="67"/>
  <c r="BB129" i="67"/>
  <c r="BB133" i="67"/>
  <c r="BB134" i="67"/>
  <c r="BB135" i="67"/>
  <c r="BB72" i="66"/>
  <c r="BB77" i="66"/>
  <c r="BB48" i="66"/>
  <c r="BB49" i="66"/>
  <c r="BB51" i="66"/>
  <c r="BB53" i="66"/>
  <c r="BB54" i="66"/>
  <c r="BB56" i="66"/>
  <c r="BB79" i="66"/>
  <c r="BB57" i="66"/>
  <c r="BB58" i="66"/>
  <c r="BB59" i="66"/>
  <c r="BB63" i="66"/>
  <c r="BB64" i="66"/>
  <c r="BB65" i="66"/>
  <c r="BB78" i="65"/>
  <c r="BB52" i="65"/>
  <c r="BB122" i="67"/>
  <c r="BE56" i="97"/>
  <c r="BE32" i="97"/>
  <c r="BB78" i="66"/>
  <c r="BB43" i="66"/>
  <c r="BE28" i="97"/>
  <c r="BE181" i="100"/>
  <c r="BB19" i="66"/>
  <c r="BB14" i="66"/>
  <c r="BB74" i="66"/>
  <c r="BB35" i="66"/>
  <c r="BE60" i="100"/>
  <c r="BE93" i="100"/>
  <c r="BE159" i="100"/>
  <c r="BE141" i="100"/>
  <c r="BE185" i="100"/>
  <c r="BE187" i="100"/>
  <c r="BE55" i="100"/>
  <c r="BE77" i="100"/>
  <c r="BE117" i="100"/>
  <c r="BE52" i="100"/>
  <c r="BE113" i="100"/>
  <c r="BE183" i="100"/>
  <c r="BE176" i="100"/>
  <c r="BE174" i="100"/>
  <c r="BE61" i="100"/>
  <c r="BE133" i="100"/>
  <c r="BE81" i="100"/>
  <c r="BE114" i="100"/>
  <c r="BE111" i="100"/>
  <c r="BE100" i="100"/>
  <c r="BE95" i="100"/>
  <c r="BE91" i="100"/>
  <c r="BE128" i="100"/>
  <c r="BB77" i="65"/>
  <c r="BE54" i="100"/>
  <c r="BE48" i="100"/>
  <c r="BE45" i="100"/>
  <c r="BE40" i="100"/>
  <c r="BE78" i="100"/>
  <c r="BE124" i="100"/>
  <c r="BE106" i="100"/>
  <c r="BC75" i="102"/>
  <c r="BB55" i="66"/>
  <c r="BB50" i="66"/>
  <c r="BE87" i="100"/>
  <c r="BE120" i="100"/>
  <c r="BB45" i="65"/>
  <c r="BB115" i="67"/>
  <c r="BB114" i="67"/>
  <c r="BB116" i="67"/>
  <c r="BC45" i="76"/>
  <c r="BC88" i="77"/>
  <c r="BE52" i="97"/>
  <c r="BB73" i="65"/>
  <c r="BB79" i="65"/>
  <c r="BB62" i="66"/>
  <c r="BB61" i="66"/>
  <c r="BB132" i="67"/>
  <c r="BB131" i="67"/>
  <c r="BB130" i="67"/>
  <c r="BB15" i="77"/>
  <c r="BB5" i="77"/>
  <c r="BB5" i="100"/>
  <c r="BE166" i="100"/>
  <c r="BE161" i="100"/>
  <c r="BE157" i="100"/>
  <c r="BE153" i="100"/>
  <c r="BE147" i="100"/>
  <c r="BE144" i="100"/>
  <c r="BE139" i="100"/>
  <c r="BB7" i="66"/>
  <c r="BB6" i="66"/>
  <c r="BE19" i="77"/>
  <c r="BE7" i="76"/>
  <c r="BE47" i="76"/>
  <c r="BE15" i="77"/>
  <c r="BE5" i="76"/>
  <c r="BE45" i="76"/>
  <c r="BE5" i="77"/>
  <c r="BE6" i="76"/>
  <c r="BE5" i="100"/>
  <c r="BE57" i="113"/>
  <c r="BE67" i="100"/>
  <c r="BE64" i="100"/>
  <c r="BE62" i="100"/>
  <c r="BE58" i="100"/>
  <c r="BE58" i="97"/>
  <c r="BE54" i="97"/>
  <c r="BB74" i="65"/>
  <c r="BC68" i="102"/>
  <c r="BD92" i="102"/>
  <c r="BE69" i="102"/>
  <c r="BE70" i="102"/>
  <c r="BE95" i="102"/>
  <c r="AY7" i="66"/>
  <c r="AY6" i="66"/>
  <c r="BB15" i="67"/>
  <c r="BB77" i="67"/>
  <c r="BB47" i="66"/>
  <c r="BB45" i="66"/>
  <c r="BE90" i="77"/>
  <c r="BB6" i="102"/>
  <c r="BB68" i="102"/>
  <c r="BC69" i="102"/>
  <c r="BD93" i="102"/>
  <c r="BB10" i="102"/>
  <c r="BB69" i="102"/>
  <c r="BB18" i="102"/>
  <c r="BB70" i="102"/>
  <c r="BC70" i="102"/>
  <c r="BD94" i="102"/>
  <c r="BB71" i="102"/>
  <c r="BC71" i="102"/>
  <c r="BD95" i="102"/>
  <c r="BB29" i="102"/>
  <c r="BB28" i="102"/>
  <c r="BB73" i="102"/>
  <c r="BC73" i="102"/>
  <c r="BD97" i="102"/>
  <c r="BB40" i="102"/>
  <c r="BB74" i="102"/>
  <c r="BC98" i="102"/>
  <c r="BB17" i="70"/>
  <c r="BB18" i="70"/>
  <c r="BB19" i="70"/>
  <c r="BB15" i="70"/>
  <c r="BB20" i="70"/>
  <c r="BE98" i="77"/>
  <c r="BB16" i="70"/>
  <c r="BB52" i="66"/>
  <c r="BB6" i="67"/>
  <c r="BC98" i="77"/>
  <c r="BC97" i="77"/>
  <c r="BC95" i="77"/>
  <c r="BC94" i="77"/>
  <c r="BC93" i="77"/>
  <c r="BC31" i="77"/>
  <c r="BD91" i="77"/>
  <c r="BC90" i="77"/>
  <c r="BC89" i="77"/>
  <c r="BC92" i="77"/>
  <c r="BC96" i="102"/>
  <c r="BB126" i="67"/>
  <c r="BB31" i="77"/>
  <c r="BC96" i="77"/>
  <c r="BE98" i="102"/>
  <c r="BE97" i="77"/>
  <c r="BE96" i="77"/>
  <c r="BE93" i="77"/>
  <c r="BE92" i="77"/>
  <c r="BE31" i="77"/>
  <c r="BE89" i="77"/>
  <c r="BE88" i="77"/>
  <c r="BE94" i="77"/>
  <c r="BE96" i="102"/>
  <c r="BE73" i="102"/>
  <c r="BE25" i="101"/>
  <c r="BE24" i="101"/>
  <c r="BE27" i="101"/>
  <c r="BE29" i="101"/>
  <c r="BE31" i="101"/>
  <c r="BE33" i="101"/>
  <c r="BE51" i="101"/>
  <c r="BE50" i="101"/>
  <c r="BE52" i="101"/>
  <c r="BE54" i="101"/>
  <c r="BE56" i="101"/>
  <c r="BE58" i="101"/>
  <c r="BE26" i="101"/>
  <c r="BE28" i="101"/>
  <c r="BE30" i="101"/>
  <c r="BE32" i="101"/>
  <c r="BE34" i="101"/>
  <c r="BE53" i="101"/>
  <c r="BE55" i="101"/>
  <c r="BE57" i="101"/>
  <c r="BE57" i="97"/>
  <c r="BE53" i="97"/>
  <c r="BE33" i="97"/>
  <c r="BE29" i="97"/>
  <c r="BE25" i="97"/>
  <c r="BE24" i="97"/>
  <c r="BE34" i="97"/>
  <c r="BE30" i="97"/>
  <c r="BE26" i="97"/>
  <c r="BE55" i="97"/>
  <c r="BE51" i="97"/>
  <c r="BE50" i="97"/>
  <c r="BE31" i="97"/>
  <c r="BE48" i="76"/>
  <c r="BC48" i="76"/>
  <c r="BB28" i="75"/>
  <c r="BB56" i="67"/>
  <c r="BB26" i="67"/>
  <c r="BB7" i="67"/>
  <c r="BC99" i="102"/>
  <c r="BD99" i="102"/>
  <c r="BD57" i="113"/>
  <c r="CA57" i="113"/>
  <c r="BB46" i="100"/>
  <c r="BB45" i="100"/>
  <c r="BB42" i="100"/>
  <c r="BB41" i="100"/>
  <c r="BB49" i="100"/>
  <c r="BB40" i="100"/>
  <c r="BB47" i="100"/>
  <c r="BB48" i="100"/>
  <c r="BB44" i="100"/>
  <c r="BB43" i="100"/>
  <c r="BB6" i="68"/>
  <c r="BB8" i="68"/>
  <c r="BB113" i="67"/>
  <c r="BE95" i="77"/>
  <c r="BB57" i="113"/>
  <c r="BC92" i="102"/>
  <c r="BB24" i="77"/>
  <c r="BC57" i="113"/>
  <c r="BB75" i="66"/>
  <c r="BC94" i="102"/>
  <c r="BE94" i="102"/>
  <c r="BE50" i="100"/>
  <c r="BE171" i="100"/>
  <c r="BB5" i="68"/>
  <c r="BB7" i="68"/>
  <c r="BB15" i="64"/>
  <c r="BB9" i="73"/>
  <c r="BB10" i="73"/>
  <c r="BE57" i="100"/>
  <c r="BB14" i="67"/>
  <c r="BB5" i="67"/>
  <c r="BB136" i="67"/>
  <c r="BE93" i="102"/>
  <c r="BE99" i="102"/>
  <c r="BE39" i="100"/>
  <c r="BB73" i="66"/>
  <c r="BB72" i="65"/>
  <c r="BC95" i="102"/>
  <c r="BC171" i="100"/>
  <c r="BC13" i="76"/>
  <c r="BC47" i="76"/>
  <c r="BE24" i="77"/>
  <c r="BE76" i="102"/>
  <c r="BB5" i="102"/>
  <c r="BB58" i="102"/>
  <c r="BE92" i="102"/>
  <c r="BC93" i="102"/>
  <c r="BB44" i="75"/>
  <c r="BB5" i="66"/>
  <c r="BB66" i="66"/>
  <c r="BE91" i="77"/>
  <c r="BE39" i="77"/>
  <c r="BB76" i="102"/>
  <c r="BB21" i="70"/>
  <c r="BB39" i="77"/>
  <c r="BC91" i="77"/>
  <c r="BC39" i="77"/>
  <c r="BD99" i="77"/>
  <c r="BC97" i="102"/>
  <c r="BC76" i="102"/>
  <c r="BD100" i="102"/>
  <c r="BE9" i="76"/>
  <c r="BB9" i="76"/>
  <c r="BC46" i="76"/>
  <c r="BB10" i="74"/>
  <c r="BB41" i="113"/>
  <c r="BE46" i="76"/>
  <c r="BE14" i="76"/>
  <c r="BE46" i="113"/>
  <c r="BE48" i="113"/>
  <c r="BE97" i="102"/>
  <c r="BC39" i="100"/>
  <c r="BB81" i="66"/>
  <c r="BC15" i="76"/>
  <c r="BB66" i="65"/>
  <c r="BB39" i="100"/>
  <c r="BB57" i="102"/>
  <c r="BC14" i="76"/>
  <c r="BC16" i="76"/>
  <c r="BB80" i="65"/>
  <c r="BC49" i="76"/>
  <c r="BB56" i="102"/>
  <c r="BB55" i="102"/>
  <c r="BC100" i="102"/>
  <c r="BE99" i="77"/>
  <c r="BC99" i="77"/>
  <c r="BE100" i="102"/>
  <c r="BE16" i="76"/>
  <c r="BE15" i="76"/>
  <c r="BE13" i="76"/>
  <c r="BE17" i="76"/>
  <c r="BB13" i="76"/>
  <c r="BB16" i="76"/>
  <c r="BB15" i="76"/>
  <c r="BB14" i="76"/>
  <c r="BB15" i="74"/>
  <c r="BB14" i="74"/>
  <c r="BB17" i="74"/>
  <c r="BB18" i="74"/>
  <c r="BB16" i="74"/>
  <c r="BE49" i="76"/>
  <c r="BD46" i="113"/>
  <c r="CA46" i="113"/>
  <c r="BD48" i="113"/>
  <c r="CA48" i="113"/>
  <c r="BC17" i="76"/>
  <c r="BB19" i="74"/>
  <c r="BB17" i="76"/>
  <c r="AV35" i="66"/>
  <c r="BA44" i="66"/>
  <c r="AA44" i="66"/>
  <c r="AB44" i="66"/>
  <c r="AC44" i="66"/>
  <c r="AD44" i="66"/>
  <c r="AE44" i="66"/>
  <c r="AF44" i="66"/>
  <c r="AG44" i="66"/>
  <c r="AH44" i="66"/>
  <c r="AI44" i="66"/>
  <c r="AJ44" i="66"/>
  <c r="AK44" i="66"/>
  <c r="AL44" i="66"/>
  <c r="AM44" i="66"/>
  <c r="AN44" i="66"/>
  <c r="AO44" i="66"/>
  <c r="AP44" i="66"/>
  <c r="AQ44" i="66"/>
  <c r="AR44" i="66"/>
  <c r="AS44" i="66"/>
  <c r="AT44" i="66"/>
  <c r="AU44" i="66"/>
  <c r="AV44" i="66"/>
  <c r="AW44" i="66"/>
  <c r="AX44" i="66"/>
  <c r="AY44" i="66"/>
  <c r="AZ44" i="66"/>
  <c r="AZ56" i="66"/>
  <c r="BA60" i="66"/>
  <c r="AA60" i="66"/>
  <c r="AB60" i="66"/>
  <c r="AC60" i="66"/>
  <c r="AD60" i="66"/>
  <c r="AE60" i="66"/>
  <c r="AF60" i="66"/>
  <c r="AG60" i="66"/>
  <c r="AH60" i="66"/>
  <c r="AI60" i="66"/>
  <c r="AJ60" i="66"/>
  <c r="AK60" i="66"/>
  <c r="AL60" i="66"/>
  <c r="AM60" i="66"/>
  <c r="AN60" i="66"/>
  <c r="AO60" i="66"/>
  <c r="AP60" i="66"/>
  <c r="AQ60" i="66"/>
  <c r="AR60" i="66"/>
  <c r="AS60" i="66"/>
  <c r="AT60" i="66"/>
  <c r="AU60" i="66"/>
  <c r="AV60" i="66"/>
  <c r="AW60" i="66"/>
  <c r="AX60" i="66"/>
  <c r="AY60" i="66"/>
  <c r="AZ60" i="66"/>
  <c r="AZ43" i="66"/>
  <c r="AA56" i="66"/>
  <c r="AA43" i="66"/>
  <c r="AB56" i="66"/>
  <c r="AB43" i="66"/>
  <c r="AC56" i="66"/>
  <c r="AC43" i="66"/>
  <c r="AD56" i="66"/>
  <c r="AD43" i="66"/>
  <c r="AE56" i="66"/>
  <c r="AE43" i="66"/>
  <c r="AF56" i="66"/>
  <c r="AF43" i="66"/>
  <c r="AG56" i="66"/>
  <c r="AG43" i="66"/>
  <c r="AH56" i="66"/>
  <c r="AH43" i="66"/>
  <c r="AI56" i="66"/>
  <c r="AI43" i="66"/>
  <c r="AJ56" i="66"/>
  <c r="AJ43" i="66"/>
  <c r="AK56" i="66"/>
  <c r="AK43" i="66"/>
  <c r="AL56" i="66"/>
  <c r="AL43" i="66"/>
  <c r="AM56" i="66"/>
  <c r="AM43" i="66"/>
  <c r="AN56" i="66"/>
  <c r="AN43" i="66"/>
  <c r="AO56" i="66"/>
  <c r="AO43" i="66"/>
  <c r="AP56" i="66"/>
  <c r="AP43" i="66"/>
  <c r="AQ56" i="66"/>
  <c r="AQ43" i="66"/>
  <c r="AR56" i="66"/>
  <c r="AR43" i="66"/>
  <c r="AS56" i="66"/>
  <c r="AS43" i="66"/>
  <c r="AT56" i="66"/>
  <c r="AT43" i="66"/>
  <c r="AU56" i="66"/>
  <c r="AU43" i="66"/>
  <c r="AV56" i="66"/>
  <c r="AV43" i="66"/>
  <c r="AW56" i="66"/>
  <c r="AW43" i="66"/>
  <c r="AX56" i="66"/>
  <c r="AX43" i="66"/>
  <c r="AY56" i="66"/>
  <c r="AY43" i="66"/>
  <c r="BA56" i="66"/>
  <c r="BA43" i="66"/>
  <c r="BE79" i="64"/>
  <c r="BE44" i="68"/>
  <c r="BE44" i="69"/>
  <c r="BC33" i="75"/>
  <c r="BD97" i="75"/>
  <c r="BE33" i="75"/>
  <c r="BC37" i="75"/>
  <c r="BD101" i="75"/>
  <c r="BE37" i="75"/>
  <c r="BE40" i="75"/>
  <c r="BC41" i="75"/>
  <c r="BD105" i="75"/>
  <c r="BE41" i="75"/>
  <c r="BC42" i="75"/>
  <c r="BD106" i="75"/>
  <c r="BE42" i="75"/>
  <c r="BC43" i="75"/>
  <c r="BD107" i="75"/>
  <c r="BE43" i="75"/>
  <c r="BC44" i="69"/>
  <c r="BE15" i="70"/>
  <c r="BE21" i="70"/>
  <c r="BC85" i="64"/>
  <c r="BC81" i="64"/>
  <c r="BE106" i="75"/>
  <c r="BE38" i="75"/>
  <c r="BE11" i="75"/>
  <c r="BE8" i="74"/>
  <c r="BE105" i="75"/>
  <c r="BE101" i="75"/>
  <c r="BE97" i="75"/>
  <c r="BE104" i="75"/>
  <c r="BC107" i="75"/>
  <c r="BC106" i="75"/>
  <c r="BC105" i="75"/>
  <c r="BC104" i="75"/>
  <c r="BC39" i="75"/>
  <c r="BD103" i="75"/>
  <c r="BC101" i="75"/>
  <c r="BC38" i="75"/>
  <c r="BD102" i="75"/>
  <c r="BC36" i="75"/>
  <c r="BD100" i="75"/>
  <c r="BC97" i="75"/>
  <c r="BE107" i="75"/>
  <c r="BC32" i="75"/>
  <c r="BD96" i="75"/>
  <c r="BE22" i="75"/>
  <c r="BE6" i="74"/>
  <c r="BE17" i="75"/>
  <c r="BE5" i="74"/>
  <c r="BE14" i="75"/>
  <c r="BC20" i="70"/>
  <c r="BC19" i="70"/>
  <c r="BC18" i="70"/>
  <c r="BC17" i="70"/>
  <c r="BC16" i="70"/>
  <c r="BC15" i="70"/>
  <c r="BE5" i="75"/>
  <c r="BE7" i="74"/>
  <c r="BE39" i="75"/>
  <c r="BE36" i="75"/>
  <c r="BE32" i="75"/>
  <c r="BC10" i="64"/>
  <c r="BD82" i="64"/>
  <c r="BD77" i="64"/>
  <c r="BC86" i="64"/>
  <c r="BE84" i="64"/>
  <c r="BE80" i="64"/>
  <c r="BC78" i="64"/>
  <c r="BE85" i="64"/>
  <c r="BC83" i="64"/>
  <c r="BE81" i="64"/>
  <c r="BC79" i="64"/>
  <c r="BE10" i="64"/>
  <c r="BE5" i="64"/>
  <c r="BE86" i="64"/>
  <c r="BC84" i="64"/>
  <c r="BC80" i="64"/>
  <c r="BE78" i="64"/>
  <c r="BC44" i="68"/>
  <c r="BE83" i="64"/>
  <c r="BC5" i="68"/>
  <c r="BC21" i="70"/>
  <c r="BE5" i="68"/>
  <c r="BE7" i="68"/>
  <c r="BE34" i="75"/>
  <c r="BE19" i="70"/>
  <c r="BE16" i="70"/>
  <c r="BE17" i="70"/>
  <c r="BE18" i="70"/>
  <c r="BE20" i="70"/>
  <c r="BE28" i="75"/>
  <c r="BB23" i="64"/>
  <c r="BE102" i="75"/>
  <c r="BE82" i="64"/>
  <c r="BC77" i="64"/>
  <c r="BE53" i="74"/>
  <c r="BC103" i="75"/>
  <c r="BB29" i="64"/>
  <c r="BC82" i="64"/>
  <c r="BE100" i="75"/>
  <c r="BE9" i="74"/>
  <c r="BE10" i="74"/>
  <c r="BE35" i="75"/>
  <c r="BC96" i="75"/>
  <c r="BC50" i="74"/>
  <c r="BC35" i="75"/>
  <c r="BD99" i="75"/>
  <c r="BC34" i="75"/>
  <c r="BD98" i="75"/>
  <c r="BE103" i="75"/>
  <c r="BE50" i="74"/>
  <c r="BC51" i="74"/>
  <c r="BC100" i="75"/>
  <c r="BB31" i="64"/>
  <c r="BE96" i="75"/>
  <c r="BC102" i="75"/>
  <c r="BC15" i="64"/>
  <c r="BE15" i="64"/>
  <c r="BE8" i="113"/>
  <c r="BE77" i="64"/>
  <c r="BE52" i="74"/>
  <c r="BE51" i="74"/>
  <c r="P9" i="109"/>
  <c r="BC7" i="68"/>
  <c r="BD42" i="68"/>
  <c r="BD40" i="68"/>
  <c r="BD42" i="69"/>
  <c r="BD40" i="69"/>
  <c r="BC9" i="73"/>
  <c r="BC10" i="73"/>
  <c r="BD87" i="64"/>
  <c r="BE40" i="68"/>
  <c r="BD8" i="113"/>
  <c r="CA8" i="113"/>
  <c r="BE41" i="113"/>
  <c r="BE26" i="64"/>
  <c r="BE9" i="73"/>
  <c r="BE10" i="73"/>
  <c r="BB25" i="64"/>
  <c r="BB27" i="64"/>
  <c r="BB30" i="64"/>
  <c r="BB24" i="64"/>
  <c r="BB21" i="64"/>
  <c r="BB26" i="64"/>
  <c r="BB28" i="64"/>
  <c r="BB22" i="64"/>
  <c r="BC42" i="69"/>
  <c r="BC44" i="75"/>
  <c r="BD108" i="75"/>
  <c r="BE17" i="74"/>
  <c r="BE15" i="74"/>
  <c r="BE16" i="74"/>
  <c r="BC40" i="68"/>
  <c r="BE21" i="64"/>
  <c r="BE14" i="74"/>
  <c r="BE19" i="74"/>
  <c r="BB30" i="100"/>
  <c r="BB23" i="100"/>
  <c r="BB16" i="100"/>
  <c r="BE99" i="75"/>
  <c r="BE30" i="100"/>
  <c r="BE66" i="113"/>
  <c r="BC31" i="64"/>
  <c r="BC87" i="64"/>
  <c r="BC27" i="64"/>
  <c r="BC24" i="64"/>
  <c r="BC28" i="64"/>
  <c r="BC29" i="64"/>
  <c r="BC30" i="64"/>
  <c r="BC22" i="64"/>
  <c r="BC23" i="64"/>
  <c r="BC25" i="64"/>
  <c r="BE18" i="74"/>
  <c r="BE54" i="74"/>
  <c r="BE40" i="69"/>
  <c r="BC53" i="74"/>
  <c r="BE44" i="75"/>
  <c r="BC16" i="74"/>
  <c r="BC54" i="74"/>
  <c r="BE98" i="75"/>
  <c r="BC40" i="69"/>
  <c r="BE87" i="64"/>
  <c r="BE31" i="64"/>
  <c r="BE29" i="64"/>
  <c r="BE30" i="64"/>
  <c r="BE27" i="64"/>
  <c r="BE28" i="64"/>
  <c r="BE22" i="64"/>
  <c r="BE23" i="64"/>
  <c r="BE24" i="64"/>
  <c r="BE25" i="64"/>
  <c r="BC98" i="75"/>
  <c r="BC99" i="75"/>
  <c r="BC26" i="64"/>
  <c r="BC52" i="74"/>
  <c r="BC21" i="64"/>
  <c r="BE42" i="68"/>
  <c r="BE23" i="100"/>
  <c r="BE63" i="113"/>
  <c r="BE16" i="100"/>
  <c r="BE60" i="113"/>
  <c r="BC42" i="68"/>
  <c r="BD63" i="113"/>
  <c r="CA63" i="113"/>
  <c r="BD60" i="113"/>
  <c r="CA60" i="113"/>
  <c r="BB53" i="100"/>
  <c r="BB52" i="100"/>
  <c r="BB51" i="100"/>
  <c r="BB55" i="100"/>
  <c r="BB54" i="100"/>
  <c r="BB58" i="100"/>
  <c r="BB63" i="100"/>
  <c r="BB62" i="100"/>
  <c r="BB59" i="100"/>
  <c r="BB61" i="100"/>
  <c r="BB60" i="100"/>
  <c r="BB67" i="100"/>
  <c r="BB66" i="100"/>
  <c r="BB65" i="100"/>
  <c r="BD41" i="113"/>
  <c r="CA41" i="113"/>
  <c r="BC63" i="113"/>
  <c r="BC60" i="113"/>
  <c r="BC66" i="113"/>
  <c r="BC65" i="113"/>
  <c r="BB66" i="113"/>
  <c r="BB65" i="113"/>
  <c r="BD65" i="113"/>
  <c r="CA65" i="113"/>
  <c r="BE65" i="113"/>
  <c r="BB60" i="113"/>
  <c r="BB63" i="113"/>
  <c r="BC18" i="74"/>
  <c r="BE182" i="100"/>
  <c r="BE189" i="100"/>
  <c r="BC182" i="100"/>
  <c r="BE196" i="100"/>
  <c r="BC189" i="100"/>
  <c r="BC196" i="100"/>
  <c r="BC108" i="75"/>
  <c r="BC17" i="74"/>
  <c r="BE42" i="69"/>
  <c r="BC55" i="74"/>
  <c r="BE108" i="75"/>
  <c r="BB34" i="100"/>
  <c r="BE55" i="74"/>
  <c r="BC15" i="74"/>
  <c r="BC14" i="74"/>
  <c r="BE34" i="100"/>
  <c r="BC50" i="100"/>
  <c r="BC19" i="74"/>
  <c r="BC57" i="100"/>
  <c r="BC64" i="100"/>
  <c r="BB50" i="100"/>
  <c r="BB57" i="100"/>
  <c r="BC200" i="100"/>
  <c r="BB64" i="100"/>
  <c r="BE200" i="100"/>
  <c r="BE83" i="113"/>
  <c r="BE74" i="113"/>
  <c r="BE79" i="113"/>
  <c r="BG70" i="113"/>
  <c r="BF70" i="113"/>
  <c r="BE70" i="113"/>
  <c r="BG65" i="113"/>
  <c r="BG62" i="113"/>
  <c r="BF62" i="113"/>
  <c r="BG59" i="113"/>
  <c r="BF59" i="113"/>
  <c r="BG56" i="113"/>
  <c r="BF56" i="113"/>
  <c r="BC48" i="113"/>
  <c r="BB48" i="113"/>
  <c r="BC46" i="113"/>
  <c r="BB46" i="113"/>
  <c r="BF38" i="113"/>
  <c r="BE38" i="113"/>
  <c r="BD38" i="113"/>
  <c r="CA38" i="113"/>
  <c r="BC38" i="113"/>
  <c r="BB38" i="113"/>
  <c r="BG5" i="113"/>
  <c r="BF5" i="113"/>
  <c r="AB91" i="102"/>
  <c r="AC91" i="102"/>
  <c r="AD91" i="102"/>
  <c r="AE91" i="102"/>
  <c r="AF91" i="102"/>
  <c r="AG91" i="102"/>
  <c r="AH91" i="102"/>
  <c r="AI91" i="102"/>
  <c r="AJ91" i="102"/>
  <c r="AK91" i="102"/>
  <c r="AL91" i="102"/>
  <c r="AM91" i="102"/>
  <c r="AN91" i="102"/>
  <c r="AO91" i="102"/>
  <c r="AP91" i="102"/>
  <c r="AQ91" i="102"/>
  <c r="AR91" i="102"/>
  <c r="AS91" i="102"/>
  <c r="AT91" i="102"/>
  <c r="AU91" i="102"/>
  <c r="AV91" i="102"/>
  <c r="AW91" i="102"/>
  <c r="AX91" i="102"/>
  <c r="AY91" i="102"/>
  <c r="AZ91" i="102"/>
  <c r="BA91" i="102"/>
  <c r="BB91" i="102"/>
  <c r="BC91" i="102"/>
  <c r="AB79" i="102"/>
  <c r="AC79" i="102"/>
  <c r="AD79" i="102"/>
  <c r="AE79" i="102"/>
  <c r="AF79" i="102"/>
  <c r="AG79" i="102"/>
  <c r="AH79" i="102"/>
  <c r="AI79" i="102"/>
  <c r="AJ79" i="102"/>
  <c r="AK79" i="102"/>
  <c r="AL79" i="102"/>
  <c r="AM79" i="102"/>
  <c r="AN79" i="102"/>
  <c r="AO79" i="102"/>
  <c r="AP79" i="102"/>
  <c r="AQ79" i="102"/>
  <c r="AR79" i="102"/>
  <c r="AS79" i="102"/>
  <c r="AT79" i="102"/>
  <c r="AU79" i="102"/>
  <c r="AV79" i="102"/>
  <c r="AW79" i="102"/>
  <c r="AX79" i="102"/>
  <c r="AY79" i="102"/>
  <c r="AZ79" i="102"/>
  <c r="BA79" i="102"/>
  <c r="BB79" i="102"/>
  <c r="BC79" i="102"/>
  <c r="AB67" i="102"/>
  <c r="AC67" i="102"/>
  <c r="AD67" i="102"/>
  <c r="AE67" i="102"/>
  <c r="AF67" i="102"/>
  <c r="AG67" i="102"/>
  <c r="AH67" i="102"/>
  <c r="AI67" i="102"/>
  <c r="AJ67" i="102"/>
  <c r="AK67" i="102"/>
  <c r="AL67" i="102"/>
  <c r="AM67" i="102"/>
  <c r="AN67" i="102"/>
  <c r="AO67" i="102"/>
  <c r="AP67" i="102"/>
  <c r="AQ67" i="102"/>
  <c r="AR67" i="102"/>
  <c r="AS67" i="102"/>
  <c r="AT67" i="102"/>
  <c r="AU67" i="102"/>
  <c r="AV67" i="102"/>
  <c r="AW67" i="102"/>
  <c r="AX67" i="102"/>
  <c r="AY67" i="102"/>
  <c r="AZ67" i="102"/>
  <c r="BA67" i="102"/>
  <c r="BB67" i="102"/>
  <c r="BC67" i="102"/>
  <c r="BA72" i="102"/>
  <c r="BB96" i="102"/>
  <c r="AZ72" i="102"/>
  <c r="AY72" i="102"/>
  <c r="AX72" i="102"/>
  <c r="AW72" i="102"/>
  <c r="AV72" i="102"/>
  <c r="AU72" i="102"/>
  <c r="AT72" i="102"/>
  <c r="AS72" i="102"/>
  <c r="AR72" i="102"/>
  <c r="AQ72" i="102"/>
  <c r="AP72" i="102"/>
  <c r="AO72" i="102"/>
  <c r="AN72" i="102"/>
  <c r="AM72" i="102"/>
  <c r="AL72" i="102"/>
  <c r="AK72" i="102"/>
  <c r="AJ72" i="102"/>
  <c r="AI72" i="102"/>
  <c r="AH72" i="102"/>
  <c r="AG72" i="102"/>
  <c r="AF72" i="102"/>
  <c r="AE72" i="102"/>
  <c r="AD72" i="102"/>
  <c r="AC72" i="102"/>
  <c r="AB72" i="102"/>
  <c r="AA72" i="102"/>
  <c r="BD84" i="102"/>
  <c r="AB4" i="102"/>
  <c r="AC4" i="102"/>
  <c r="AD4" i="102"/>
  <c r="AE4" i="102"/>
  <c r="AF4" i="102"/>
  <c r="AG4" i="102"/>
  <c r="AH4" i="102"/>
  <c r="AI4" i="102"/>
  <c r="AJ4" i="102"/>
  <c r="AK4" i="102"/>
  <c r="AL4" i="102"/>
  <c r="AM4" i="102"/>
  <c r="AN4" i="102"/>
  <c r="AO4" i="102"/>
  <c r="AP4" i="102"/>
  <c r="AQ4" i="102"/>
  <c r="AR4" i="102"/>
  <c r="AS4" i="102"/>
  <c r="AT4" i="102"/>
  <c r="AU4" i="102"/>
  <c r="AV4" i="102"/>
  <c r="AW4" i="102"/>
  <c r="AX4" i="102"/>
  <c r="AY4" i="102"/>
  <c r="AZ4" i="102"/>
  <c r="BA4" i="102"/>
  <c r="BB4" i="102"/>
  <c r="BC4" i="102"/>
  <c r="AX7" i="73"/>
  <c r="AT7" i="73"/>
  <c r="AP7" i="73"/>
  <c r="AL7" i="73"/>
  <c r="AD7"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BB4" i="73"/>
  <c r="BC4" i="73"/>
  <c r="BE4" i="73"/>
  <c r="P14" i="109"/>
  <c r="P13" i="109"/>
  <c r="P12" i="109"/>
  <c r="P8" i="109"/>
  <c r="AQ49" i="101"/>
  <c r="AR49" i="101"/>
  <c r="AS49" i="101"/>
  <c r="AT49" i="101"/>
  <c r="AU49" i="101"/>
  <c r="AV49" i="101"/>
  <c r="AW49" i="101"/>
  <c r="AX49" i="101"/>
  <c r="AY49" i="101"/>
  <c r="AZ49" i="101"/>
  <c r="BA49" i="101"/>
  <c r="BB49" i="101"/>
  <c r="BC49" i="101"/>
  <c r="BE49" i="101"/>
  <c r="AQ37" i="101"/>
  <c r="AR37" i="101"/>
  <c r="AS37" i="101"/>
  <c r="AT37" i="101"/>
  <c r="AU37" i="101"/>
  <c r="AV37" i="101"/>
  <c r="AW37" i="101"/>
  <c r="AX37" i="101"/>
  <c r="AY37" i="101"/>
  <c r="AZ37" i="101"/>
  <c r="BA37" i="101"/>
  <c r="BB37" i="101"/>
  <c r="BC37" i="101"/>
  <c r="BE37" i="101"/>
  <c r="AQ23" i="101"/>
  <c r="AR23" i="101"/>
  <c r="AS23" i="101"/>
  <c r="AT23" i="101"/>
  <c r="AU23" i="101"/>
  <c r="AV23" i="101"/>
  <c r="AW23" i="101"/>
  <c r="AX23" i="101"/>
  <c r="AY23" i="101"/>
  <c r="AZ23" i="101"/>
  <c r="BA23" i="101"/>
  <c r="BB23" i="101"/>
  <c r="BC23" i="101"/>
  <c r="BE23" i="101"/>
  <c r="AQ9" i="101"/>
  <c r="AR9" i="101"/>
  <c r="AS9" i="101"/>
  <c r="AT9" i="101"/>
  <c r="AU9" i="101"/>
  <c r="AV9" i="101"/>
  <c r="AW9" i="101"/>
  <c r="AX9" i="101"/>
  <c r="AY9" i="101"/>
  <c r="AZ9" i="101"/>
  <c r="BA9" i="101"/>
  <c r="BB9" i="101"/>
  <c r="BC9" i="101"/>
  <c r="BE9" i="101"/>
  <c r="AQ4" i="101"/>
  <c r="AR4" i="101"/>
  <c r="AS4" i="101"/>
  <c r="AT4" i="101"/>
  <c r="AU4" i="101"/>
  <c r="AV4" i="101"/>
  <c r="AW4" i="101"/>
  <c r="AX4" i="101"/>
  <c r="AY4" i="101"/>
  <c r="AZ4" i="101"/>
  <c r="BA4" i="101"/>
  <c r="BB4" i="101"/>
  <c r="BC4" i="101"/>
  <c r="BE4" i="101"/>
  <c r="AU49" i="97"/>
  <c r="AV49" i="97"/>
  <c r="AW49" i="97"/>
  <c r="AX49" i="97"/>
  <c r="AY49" i="97"/>
  <c r="AZ49" i="97"/>
  <c r="BA49" i="97"/>
  <c r="BB49" i="97"/>
  <c r="BC49" i="97"/>
  <c r="BE49" i="97"/>
  <c r="AU37" i="97"/>
  <c r="AV37" i="97"/>
  <c r="AW37" i="97"/>
  <c r="AX37" i="97"/>
  <c r="AY37" i="97"/>
  <c r="AZ37" i="97"/>
  <c r="BA37" i="97"/>
  <c r="BB37" i="97"/>
  <c r="BC37" i="97"/>
  <c r="BE37" i="97"/>
  <c r="AU23" i="97"/>
  <c r="AV23" i="97"/>
  <c r="AW23" i="97"/>
  <c r="AX23" i="97"/>
  <c r="AY23" i="97"/>
  <c r="AZ23" i="97"/>
  <c r="BA23" i="97"/>
  <c r="BB23" i="97"/>
  <c r="BC23" i="97"/>
  <c r="BE23" i="97"/>
  <c r="AU9" i="97"/>
  <c r="AV9" i="97"/>
  <c r="AW9" i="97"/>
  <c r="AX9" i="97"/>
  <c r="AY9" i="97"/>
  <c r="AZ9" i="97"/>
  <c r="BA9" i="97"/>
  <c r="BB9" i="97"/>
  <c r="BC9" i="97"/>
  <c r="BE9" i="97"/>
  <c r="AU4" i="97"/>
  <c r="AV4" i="97"/>
  <c r="AW4" i="97"/>
  <c r="AX4" i="97"/>
  <c r="AY4" i="97"/>
  <c r="AZ4" i="97"/>
  <c r="BA4" i="97"/>
  <c r="BB4" i="97"/>
  <c r="BC4" i="97"/>
  <c r="BE4" i="97"/>
  <c r="BE170" i="100"/>
  <c r="AB170" i="100"/>
  <c r="AC170" i="100"/>
  <c r="AD170" i="100"/>
  <c r="AE170" i="100"/>
  <c r="BE137" i="100"/>
  <c r="AB137" i="100"/>
  <c r="AC137" i="100"/>
  <c r="AD137" i="100"/>
  <c r="AE137" i="100"/>
  <c r="BE104" i="100"/>
  <c r="AB104" i="100"/>
  <c r="AC104" i="100"/>
  <c r="AD104" i="100"/>
  <c r="AE104" i="100"/>
  <c r="BE71" i="100"/>
  <c r="AB71" i="100"/>
  <c r="AC71" i="100"/>
  <c r="AD71" i="100"/>
  <c r="AE71" i="100"/>
  <c r="BE38" i="100"/>
  <c r="AB38" i="100"/>
  <c r="AC38" i="100"/>
  <c r="AD38" i="100"/>
  <c r="AE38" i="100"/>
  <c r="BE4" i="100"/>
  <c r="AB87" i="77"/>
  <c r="AC87" i="77"/>
  <c r="AD87" i="77"/>
  <c r="AE87" i="77"/>
  <c r="AF87" i="77"/>
  <c r="AG87" i="77"/>
  <c r="AH87" i="77"/>
  <c r="AI87" i="77"/>
  <c r="AJ87" i="77"/>
  <c r="AK87" i="77"/>
  <c r="AL87" i="77"/>
  <c r="AM87" i="77"/>
  <c r="AN87" i="77"/>
  <c r="AO87" i="77"/>
  <c r="AP87" i="77"/>
  <c r="AQ87" i="77"/>
  <c r="AR87" i="77"/>
  <c r="AS87" i="77"/>
  <c r="AT87" i="77"/>
  <c r="AU87" i="77"/>
  <c r="AV87" i="77"/>
  <c r="AW87" i="77"/>
  <c r="AX87" i="77"/>
  <c r="AY87" i="77"/>
  <c r="AZ87" i="77"/>
  <c r="BA87" i="77"/>
  <c r="BB87" i="77"/>
  <c r="BC87" i="77"/>
  <c r="BE87" i="77"/>
  <c r="AB72" i="77"/>
  <c r="AC72" i="77"/>
  <c r="AD72" i="77"/>
  <c r="AE72" i="77"/>
  <c r="AF72" i="77"/>
  <c r="AG72" i="77"/>
  <c r="AH72" i="77"/>
  <c r="AI72" i="77"/>
  <c r="AJ72" i="77"/>
  <c r="AK72" i="77"/>
  <c r="AL72" i="77"/>
  <c r="AM72" i="77"/>
  <c r="AN72" i="77"/>
  <c r="AO72" i="77"/>
  <c r="AP72" i="77"/>
  <c r="AQ72" i="77"/>
  <c r="AR72" i="77"/>
  <c r="AS72" i="77"/>
  <c r="AT72" i="77"/>
  <c r="AU72" i="77"/>
  <c r="AV72" i="77"/>
  <c r="AW72" i="77"/>
  <c r="AX72" i="77"/>
  <c r="AY72" i="77"/>
  <c r="AZ72" i="77"/>
  <c r="BA72" i="77"/>
  <c r="BB72" i="77"/>
  <c r="BC72" i="77"/>
  <c r="BE72" i="77"/>
  <c r="AB57" i="77"/>
  <c r="AC57" i="77"/>
  <c r="AD57" i="77"/>
  <c r="AE57" i="77"/>
  <c r="AF57" i="77"/>
  <c r="AG57" i="77"/>
  <c r="AH57" i="77"/>
  <c r="AI57" i="77"/>
  <c r="AJ57" i="77"/>
  <c r="AK57" i="77"/>
  <c r="AL57" i="77"/>
  <c r="AM57" i="77"/>
  <c r="AN57" i="77"/>
  <c r="AO57" i="77"/>
  <c r="AP57" i="77"/>
  <c r="AQ57" i="77"/>
  <c r="AR57" i="77"/>
  <c r="AS57" i="77"/>
  <c r="AT57" i="77"/>
  <c r="AU57" i="77"/>
  <c r="AV57" i="77"/>
  <c r="AW57" i="77"/>
  <c r="AX57" i="77"/>
  <c r="AY57" i="77"/>
  <c r="AZ57" i="77"/>
  <c r="BA57" i="77"/>
  <c r="BB57" i="77"/>
  <c r="BC57" i="77"/>
  <c r="BE57" i="77"/>
  <c r="AB42" i="77"/>
  <c r="AC42" i="77"/>
  <c r="AD42" i="77"/>
  <c r="AE42" i="77"/>
  <c r="AF42" i="77"/>
  <c r="AG42" i="77"/>
  <c r="AH42" i="77"/>
  <c r="AI42" i="77"/>
  <c r="AJ42" i="77"/>
  <c r="AK42" i="77"/>
  <c r="AL42" i="77"/>
  <c r="AM42" i="77"/>
  <c r="AN42" i="77"/>
  <c r="AO42" i="77"/>
  <c r="AP42" i="77"/>
  <c r="AQ42" i="77"/>
  <c r="AR42" i="77"/>
  <c r="AS42" i="77"/>
  <c r="AT42" i="77"/>
  <c r="AU42" i="77"/>
  <c r="AV42" i="77"/>
  <c r="AW42" i="77"/>
  <c r="AX42" i="77"/>
  <c r="AY42" i="77"/>
  <c r="AZ42" i="77"/>
  <c r="BA42" i="77"/>
  <c r="BB42" i="77"/>
  <c r="BC42" i="77"/>
  <c r="BE42" i="77"/>
  <c r="AB27" i="77"/>
  <c r="AC27" i="77"/>
  <c r="AD27" i="77"/>
  <c r="AE27" i="77"/>
  <c r="AF27" i="77"/>
  <c r="AG27" i="77"/>
  <c r="AH27" i="77"/>
  <c r="AI27" i="77"/>
  <c r="AJ27" i="77"/>
  <c r="AK27" i="77"/>
  <c r="AL27" i="77"/>
  <c r="AM27" i="77"/>
  <c r="AN27" i="77"/>
  <c r="AO27" i="77"/>
  <c r="AP27" i="77"/>
  <c r="AQ27" i="77"/>
  <c r="AR27" i="77"/>
  <c r="AS27" i="77"/>
  <c r="AT27" i="77"/>
  <c r="AU27" i="77"/>
  <c r="AV27" i="77"/>
  <c r="AW27" i="77"/>
  <c r="AX27" i="77"/>
  <c r="AY27" i="77"/>
  <c r="AZ27" i="77"/>
  <c r="BA27" i="77"/>
  <c r="BB27" i="77"/>
  <c r="BC27" i="77"/>
  <c r="BE27" i="77"/>
  <c r="BA38" i="77"/>
  <c r="AZ38" i="77"/>
  <c r="AY38" i="77"/>
  <c r="AX38" i="77"/>
  <c r="BD83" i="77"/>
  <c r="AW38" i="77"/>
  <c r="AV38" i="77"/>
  <c r="AU38" i="77"/>
  <c r="AT38" i="77"/>
  <c r="AS38" i="77"/>
  <c r="AR38" i="77"/>
  <c r="AP38" i="77"/>
  <c r="BD68" i="77"/>
  <c r="AO38" i="77"/>
  <c r="AN38" i="77"/>
  <c r="AM38" i="77"/>
  <c r="AL38" i="77"/>
  <c r="AK38" i="77"/>
  <c r="AJ38" i="77"/>
  <c r="AI38" i="77"/>
  <c r="AH38" i="77"/>
  <c r="AG38" i="77"/>
  <c r="AF38" i="77"/>
  <c r="AE38" i="77"/>
  <c r="AD38" i="77"/>
  <c r="AC38" i="77"/>
  <c r="AB38" i="77"/>
  <c r="AA38" i="77"/>
  <c r="BD53" i="77"/>
  <c r="BA37" i="77"/>
  <c r="AZ37" i="77"/>
  <c r="AY37" i="77"/>
  <c r="AX37" i="77"/>
  <c r="BD82" i="77"/>
  <c r="AW37" i="77"/>
  <c r="AV37" i="77"/>
  <c r="AU37" i="77"/>
  <c r="AT37" i="77"/>
  <c r="AR37" i="77"/>
  <c r="AQ37" i="77"/>
  <c r="AP37" i="77"/>
  <c r="BD67" i="77"/>
  <c r="AO37" i="77"/>
  <c r="AN37" i="77"/>
  <c r="AM37" i="77"/>
  <c r="AL37" i="77"/>
  <c r="AK37" i="77"/>
  <c r="AJ37" i="77"/>
  <c r="AI37" i="77"/>
  <c r="AH37" i="77"/>
  <c r="AG37" i="77"/>
  <c r="AF37" i="77"/>
  <c r="AE37" i="77"/>
  <c r="AD37" i="77"/>
  <c r="AB37" i="77"/>
  <c r="AA37" i="77"/>
  <c r="BD52" i="77"/>
  <c r="BA36" i="77"/>
  <c r="AZ36" i="77"/>
  <c r="AY36" i="77"/>
  <c r="AX36" i="77"/>
  <c r="BD81" i="77"/>
  <c r="AW36" i="77"/>
  <c r="AV36" i="77"/>
  <c r="AU36" i="77"/>
  <c r="AT36" i="77"/>
  <c r="AS36" i="77"/>
  <c r="AR36" i="77"/>
  <c r="AQ36" i="77"/>
  <c r="AP36" i="77"/>
  <c r="BD66" i="77"/>
  <c r="AO36" i="77"/>
  <c r="AN36" i="77"/>
  <c r="AM36" i="77"/>
  <c r="AL36" i="77"/>
  <c r="AK36" i="77"/>
  <c r="AJ36" i="77"/>
  <c r="AI36" i="77"/>
  <c r="AH36" i="77"/>
  <c r="AF36" i="77"/>
  <c r="AE36" i="77"/>
  <c r="AD36" i="77"/>
  <c r="AC36" i="77"/>
  <c r="AB36" i="77"/>
  <c r="AA36" i="77"/>
  <c r="BD51" i="77"/>
  <c r="BA35" i="77"/>
  <c r="AW35" i="77"/>
  <c r="AU35" i="77"/>
  <c r="AS35" i="77"/>
  <c r="AQ35" i="77"/>
  <c r="AP35" i="77"/>
  <c r="BD65" i="77"/>
  <c r="AO35" i="77"/>
  <c r="AL35" i="77"/>
  <c r="AK35" i="77"/>
  <c r="AG35" i="77"/>
  <c r="AE35" i="77"/>
  <c r="AC35" i="77"/>
  <c r="AA35" i="77"/>
  <c r="BD50" i="77"/>
  <c r="BA34" i="77"/>
  <c r="AZ34" i="77"/>
  <c r="AY34" i="77"/>
  <c r="AX34" i="77"/>
  <c r="BD79" i="77"/>
  <c r="AW34" i="77"/>
  <c r="AV34" i="77"/>
  <c r="AU34" i="77"/>
  <c r="AR34" i="77"/>
  <c r="AQ34" i="77"/>
  <c r="AO34" i="77"/>
  <c r="AN34" i="77"/>
  <c r="AM34" i="77"/>
  <c r="AL34" i="77"/>
  <c r="AK34" i="77"/>
  <c r="AJ34" i="77"/>
  <c r="AI34" i="77"/>
  <c r="AH34" i="77"/>
  <c r="AG34" i="77"/>
  <c r="AF34" i="77"/>
  <c r="AE34" i="77"/>
  <c r="AC34" i="77"/>
  <c r="AB34" i="77"/>
  <c r="AA34" i="77"/>
  <c r="BD49" i="77"/>
  <c r="AZ33" i="77"/>
  <c r="AY33" i="77"/>
  <c r="AX33" i="77"/>
  <c r="BD78" i="77"/>
  <c r="AW33" i="77"/>
  <c r="AV33" i="77"/>
  <c r="AU33" i="77"/>
  <c r="AT33" i="77"/>
  <c r="AS33" i="77"/>
  <c r="AR33" i="77"/>
  <c r="AQ33" i="77"/>
  <c r="AP33" i="77"/>
  <c r="BD63" i="77"/>
  <c r="AN33" i="77"/>
  <c r="AM33" i="77"/>
  <c r="AL33" i="77"/>
  <c r="AJ33" i="77"/>
  <c r="AI33" i="77"/>
  <c r="AG33" i="77"/>
  <c r="AF33" i="77"/>
  <c r="AE33" i="77"/>
  <c r="AD33" i="77"/>
  <c r="AC33" i="77"/>
  <c r="AB33" i="77"/>
  <c r="AA33" i="77"/>
  <c r="BD48" i="77"/>
  <c r="BA32" i="77"/>
  <c r="AX32" i="77"/>
  <c r="BD77" i="77"/>
  <c r="AW32" i="77"/>
  <c r="AT32" i="77"/>
  <c r="AS32" i="77"/>
  <c r="AQ32" i="77"/>
  <c r="AP32" i="77"/>
  <c r="BD62" i="77"/>
  <c r="AO32" i="77"/>
  <c r="AM32" i="77"/>
  <c r="AL32" i="77"/>
  <c r="AK32" i="77"/>
  <c r="AH32" i="77"/>
  <c r="AG32" i="77"/>
  <c r="AD32" i="77"/>
  <c r="AC32" i="77"/>
  <c r="AA32" i="77"/>
  <c r="BD47" i="77"/>
  <c r="BA30" i="77"/>
  <c r="AZ30" i="77"/>
  <c r="AY30" i="77"/>
  <c r="AX30" i="77"/>
  <c r="BD75" i="77"/>
  <c r="AW30" i="77"/>
  <c r="AV30" i="77"/>
  <c r="AU30" i="77"/>
  <c r="AT30" i="77"/>
  <c r="AS30" i="77"/>
  <c r="AR30" i="77"/>
  <c r="AQ30" i="77"/>
  <c r="AP30" i="77"/>
  <c r="BD60" i="77"/>
  <c r="AO30" i="77"/>
  <c r="AN30" i="77"/>
  <c r="AM30" i="77"/>
  <c r="AL30" i="77"/>
  <c r="AK30" i="77"/>
  <c r="AJ30" i="77"/>
  <c r="AI30" i="77"/>
  <c r="AH30" i="77"/>
  <c r="AG30" i="77"/>
  <c r="AF30" i="77"/>
  <c r="AE30" i="77"/>
  <c r="AD30" i="77"/>
  <c r="AC30" i="77"/>
  <c r="AB30" i="77"/>
  <c r="AA30" i="77"/>
  <c r="BD45" i="77"/>
  <c r="BA29" i="77"/>
  <c r="AZ29" i="77"/>
  <c r="AY29" i="77"/>
  <c r="AX29" i="77"/>
  <c r="BD74" i="77"/>
  <c r="AW29" i="77"/>
  <c r="AV29" i="77"/>
  <c r="AU29" i="77"/>
  <c r="AT29" i="77"/>
  <c r="AS29" i="77"/>
  <c r="AR29" i="77"/>
  <c r="AQ29" i="77"/>
  <c r="AP29" i="77"/>
  <c r="BD59" i="77"/>
  <c r="AO29" i="77"/>
  <c r="AN29" i="77"/>
  <c r="AM29" i="77"/>
  <c r="AL29" i="77"/>
  <c r="AK29" i="77"/>
  <c r="AJ29" i="77"/>
  <c r="AI29" i="77"/>
  <c r="AH29" i="77"/>
  <c r="AG29" i="77"/>
  <c r="AF29" i="77"/>
  <c r="AE29" i="77"/>
  <c r="AD29" i="77"/>
  <c r="AC29" i="77"/>
  <c r="AB29" i="77"/>
  <c r="AA29" i="77"/>
  <c r="BD4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E4" i="77"/>
  <c r="AB44" i="76"/>
  <c r="AC44" i="76"/>
  <c r="AD44" i="76"/>
  <c r="AE44" i="76"/>
  <c r="AF44" i="76"/>
  <c r="AG44" i="76"/>
  <c r="AH44" i="76"/>
  <c r="AI44" i="76"/>
  <c r="AJ44" i="76"/>
  <c r="AK44" i="76"/>
  <c r="AL44" i="76"/>
  <c r="AM44" i="76"/>
  <c r="AN44" i="76"/>
  <c r="AO44" i="76"/>
  <c r="AP44" i="76"/>
  <c r="AQ44" i="76"/>
  <c r="AR44" i="76"/>
  <c r="AS44" i="76"/>
  <c r="AT44" i="76"/>
  <c r="AU44" i="76"/>
  <c r="AV44" i="76"/>
  <c r="AW44" i="76"/>
  <c r="AX44" i="76"/>
  <c r="AY44" i="76"/>
  <c r="AZ44" i="76"/>
  <c r="BA44" i="76"/>
  <c r="BB44" i="76"/>
  <c r="BC44" i="76"/>
  <c r="BE44" i="76"/>
  <c r="AB36" i="76"/>
  <c r="AC36" i="76"/>
  <c r="AD36" i="76"/>
  <c r="AE36" i="76"/>
  <c r="AF36" i="76"/>
  <c r="AG36" i="76"/>
  <c r="AH36" i="76"/>
  <c r="AI36" i="76"/>
  <c r="AJ36" i="76"/>
  <c r="AK36" i="76"/>
  <c r="AL36" i="76"/>
  <c r="AM36" i="76"/>
  <c r="AN36" i="76"/>
  <c r="AO36" i="76"/>
  <c r="AP36" i="76"/>
  <c r="AQ36" i="76"/>
  <c r="AR36" i="76"/>
  <c r="AS36" i="76"/>
  <c r="AT36" i="76"/>
  <c r="AU36" i="76"/>
  <c r="AV36" i="76"/>
  <c r="AW36" i="76"/>
  <c r="AX36" i="76"/>
  <c r="AY36" i="76"/>
  <c r="AZ36" i="76"/>
  <c r="BA36" i="76"/>
  <c r="BB36" i="76"/>
  <c r="BC36" i="76"/>
  <c r="BE36" i="76"/>
  <c r="AB28" i="76"/>
  <c r="AC28" i="76"/>
  <c r="AD28" i="76"/>
  <c r="AE28" i="76"/>
  <c r="AF28" i="76"/>
  <c r="AG28" i="76"/>
  <c r="AH28" i="76"/>
  <c r="AI28" i="76"/>
  <c r="AJ28" i="76"/>
  <c r="AK28" i="76"/>
  <c r="AL28" i="76"/>
  <c r="AM28" i="76"/>
  <c r="AN28" i="76"/>
  <c r="AO28" i="76"/>
  <c r="AP28" i="76"/>
  <c r="AQ28" i="76"/>
  <c r="AR28" i="76"/>
  <c r="AS28" i="76"/>
  <c r="AT28" i="76"/>
  <c r="AU28" i="76"/>
  <c r="AV28" i="76"/>
  <c r="AW28" i="76"/>
  <c r="AX28" i="76"/>
  <c r="AY28" i="76"/>
  <c r="AZ28" i="76"/>
  <c r="BA28" i="76"/>
  <c r="BB28" i="76"/>
  <c r="BC28" i="76"/>
  <c r="BE28" i="76"/>
  <c r="AB20" i="76"/>
  <c r="AC20" i="76"/>
  <c r="AD20" i="76"/>
  <c r="AE20" i="76"/>
  <c r="AF20" i="76"/>
  <c r="AG20" i="76"/>
  <c r="AH20" i="76"/>
  <c r="AI20" i="76"/>
  <c r="AJ20" i="76"/>
  <c r="AK20" i="76"/>
  <c r="AL20" i="76"/>
  <c r="AM20" i="76"/>
  <c r="AN20" i="76"/>
  <c r="AO20" i="76"/>
  <c r="AP20" i="76"/>
  <c r="AQ20" i="76"/>
  <c r="AR20" i="76"/>
  <c r="AS20" i="76"/>
  <c r="AT20" i="76"/>
  <c r="AU20" i="76"/>
  <c r="AV20" i="76"/>
  <c r="AW20" i="76"/>
  <c r="AX20" i="76"/>
  <c r="AY20" i="76"/>
  <c r="AZ20" i="76"/>
  <c r="BA20" i="76"/>
  <c r="BB20" i="76"/>
  <c r="BC20" i="76"/>
  <c r="BE20" i="76"/>
  <c r="AB12" i="76"/>
  <c r="AC12" i="76"/>
  <c r="AD12" i="76"/>
  <c r="AE12" i="76"/>
  <c r="AF12" i="76"/>
  <c r="AG12" i="76"/>
  <c r="AH12" i="76"/>
  <c r="AI12" i="76"/>
  <c r="AJ12" i="76"/>
  <c r="AK12" i="76"/>
  <c r="AL12" i="76"/>
  <c r="AM12" i="76"/>
  <c r="AN12" i="76"/>
  <c r="AO12" i="76"/>
  <c r="AP12" i="76"/>
  <c r="AQ12" i="76"/>
  <c r="AR12" i="76"/>
  <c r="AS12" i="76"/>
  <c r="AT12" i="76"/>
  <c r="AU12" i="76"/>
  <c r="AV12" i="76"/>
  <c r="AW12" i="76"/>
  <c r="AX12" i="76"/>
  <c r="AY12" i="76"/>
  <c r="AZ12" i="76"/>
  <c r="BA12" i="76"/>
  <c r="BB12" i="76"/>
  <c r="BC12" i="76"/>
  <c r="BE12" i="76"/>
  <c r="AB4" i="76"/>
  <c r="AC4" i="76"/>
  <c r="AD4" i="76"/>
  <c r="AE4" i="76"/>
  <c r="AF4" i="76"/>
  <c r="AG4" i="76"/>
  <c r="AH4" i="76"/>
  <c r="AI4" i="76"/>
  <c r="AJ4" i="76"/>
  <c r="AK4" i="76"/>
  <c r="AL4" i="76"/>
  <c r="AM4" i="76"/>
  <c r="AN4" i="76"/>
  <c r="AO4" i="76"/>
  <c r="AP4" i="76"/>
  <c r="AQ4" i="76"/>
  <c r="AR4" i="76"/>
  <c r="AS4" i="76"/>
  <c r="AT4" i="76"/>
  <c r="AU4" i="76"/>
  <c r="AV4" i="76"/>
  <c r="AW4" i="76"/>
  <c r="AX4" i="76"/>
  <c r="AY4" i="76"/>
  <c r="AZ4" i="76"/>
  <c r="BA4" i="76"/>
  <c r="BB4" i="76"/>
  <c r="BC4" i="76"/>
  <c r="BE4" i="76"/>
  <c r="AB95" i="75"/>
  <c r="AC95" i="75"/>
  <c r="AD95" i="75"/>
  <c r="AE95" i="75"/>
  <c r="AF95" i="75"/>
  <c r="AG95" i="75"/>
  <c r="AH95" i="75"/>
  <c r="AI95" i="75"/>
  <c r="AJ95" i="75"/>
  <c r="AK95" i="75"/>
  <c r="AL95" i="75"/>
  <c r="AM95" i="75"/>
  <c r="AN95" i="75"/>
  <c r="AO95" i="75"/>
  <c r="AP95" i="75"/>
  <c r="AQ95" i="75"/>
  <c r="AR95" i="75"/>
  <c r="AS95" i="75"/>
  <c r="AT95" i="75"/>
  <c r="AU95" i="75"/>
  <c r="AV95" i="75"/>
  <c r="AW95" i="75"/>
  <c r="AX95" i="75"/>
  <c r="AY95" i="75"/>
  <c r="AZ95" i="75"/>
  <c r="BA95" i="75"/>
  <c r="BB95" i="75"/>
  <c r="BC95" i="75"/>
  <c r="BE95" i="75"/>
  <c r="AB79" i="75"/>
  <c r="AC79" i="75"/>
  <c r="AD79" i="75"/>
  <c r="AE79" i="75"/>
  <c r="AF79" i="75"/>
  <c r="AG79" i="75"/>
  <c r="AH79" i="75"/>
  <c r="AI79" i="75"/>
  <c r="AJ79" i="75"/>
  <c r="AK79" i="75"/>
  <c r="AL79" i="75"/>
  <c r="AM79" i="75"/>
  <c r="AN79" i="75"/>
  <c r="AO79" i="75"/>
  <c r="AP79" i="75"/>
  <c r="AQ79" i="75"/>
  <c r="AR79" i="75"/>
  <c r="AS79" i="75"/>
  <c r="AT79" i="75"/>
  <c r="AU79" i="75"/>
  <c r="AV79" i="75"/>
  <c r="AW79" i="75"/>
  <c r="AX79" i="75"/>
  <c r="AY79" i="75"/>
  <c r="AZ79" i="75"/>
  <c r="BA79" i="75"/>
  <c r="BB79" i="75"/>
  <c r="BC79" i="75"/>
  <c r="BE79" i="75"/>
  <c r="AB63" i="75"/>
  <c r="AC63" i="75"/>
  <c r="AD63" i="75"/>
  <c r="AE63" i="75"/>
  <c r="AF63" i="75"/>
  <c r="AG63" i="75"/>
  <c r="AH63" i="75"/>
  <c r="AI63" i="75"/>
  <c r="AJ63" i="75"/>
  <c r="AK63" i="75"/>
  <c r="AL63" i="75"/>
  <c r="AM63" i="75"/>
  <c r="AN63" i="75"/>
  <c r="AO63" i="75"/>
  <c r="AP63" i="75"/>
  <c r="AQ63" i="75"/>
  <c r="AR63" i="75"/>
  <c r="AS63" i="75"/>
  <c r="AT63" i="75"/>
  <c r="AU63" i="75"/>
  <c r="AV63" i="75"/>
  <c r="AW63" i="75"/>
  <c r="AX63" i="75"/>
  <c r="AY63" i="75"/>
  <c r="AZ63" i="75"/>
  <c r="BA63" i="75"/>
  <c r="BB63" i="75"/>
  <c r="BC63" i="75"/>
  <c r="BE63"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E31" i="75"/>
  <c r="BA43" i="75"/>
  <c r="BB107" i="75"/>
  <c r="AZ43" i="75"/>
  <c r="AY43" i="75"/>
  <c r="AX43" i="75"/>
  <c r="BD91" i="75"/>
  <c r="AW43" i="75"/>
  <c r="AV43" i="75"/>
  <c r="AU43" i="75"/>
  <c r="AT43" i="75"/>
  <c r="AS43" i="75"/>
  <c r="AR43" i="75"/>
  <c r="AQ43" i="75"/>
  <c r="AP43" i="75"/>
  <c r="BD75" i="75"/>
  <c r="AO43" i="75"/>
  <c r="AN43" i="75"/>
  <c r="AM43" i="75"/>
  <c r="AL43" i="75"/>
  <c r="AK43" i="75"/>
  <c r="AJ43" i="75"/>
  <c r="AI43" i="75"/>
  <c r="AH43" i="75"/>
  <c r="AG43" i="75"/>
  <c r="AF43" i="75"/>
  <c r="AE43" i="75"/>
  <c r="AD43" i="75"/>
  <c r="AC43" i="75"/>
  <c r="AB43" i="75"/>
  <c r="AA43" i="75"/>
  <c r="BD59" i="75"/>
  <c r="BA42" i="75"/>
  <c r="BB106" i="75"/>
  <c r="AZ42" i="75"/>
  <c r="AY42" i="75"/>
  <c r="AX42" i="75"/>
  <c r="BD90" i="75"/>
  <c r="AW42" i="75"/>
  <c r="AV42" i="75"/>
  <c r="AU42" i="75"/>
  <c r="AT42" i="75"/>
  <c r="AS42" i="75"/>
  <c r="AR42" i="75"/>
  <c r="AQ42" i="75"/>
  <c r="AP42" i="75"/>
  <c r="BD74" i="75"/>
  <c r="AO42" i="75"/>
  <c r="AN42" i="75"/>
  <c r="AM42" i="75"/>
  <c r="AL42" i="75"/>
  <c r="AK42" i="75"/>
  <c r="AJ42" i="75"/>
  <c r="AI42" i="75"/>
  <c r="AH42" i="75"/>
  <c r="AG42" i="75"/>
  <c r="AF42" i="75"/>
  <c r="AE42" i="75"/>
  <c r="AD42" i="75"/>
  <c r="AC42" i="75"/>
  <c r="AB42" i="75"/>
  <c r="AA42" i="75"/>
  <c r="BD58" i="75"/>
  <c r="BA41" i="75"/>
  <c r="BB105" i="75"/>
  <c r="AZ41" i="75"/>
  <c r="AY41" i="75"/>
  <c r="AX41" i="75"/>
  <c r="BD89" i="75"/>
  <c r="AW41" i="75"/>
  <c r="AV41" i="75"/>
  <c r="AU41" i="75"/>
  <c r="AT41" i="75"/>
  <c r="AR41" i="75"/>
  <c r="AQ41" i="75"/>
  <c r="AP41" i="75"/>
  <c r="BD73" i="75"/>
  <c r="AO41" i="75"/>
  <c r="AN41" i="75"/>
  <c r="AM41" i="75"/>
  <c r="AL41" i="75"/>
  <c r="AK41" i="75"/>
  <c r="AJ41" i="75"/>
  <c r="AI41" i="75"/>
  <c r="AH41" i="75"/>
  <c r="AF41" i="75"/>
  <c r="AE41" i="75"/>
  <c r="AD41" i="75"/>
  <c r="AC41" i="75"/>
  <c r="AB41" i="75"/>
  <c r="AA41" i="75"/>
  <c r="BD57" i="75"/>
  <c r="BA40" i="75"/>
  <c r="BB104" i="75"/>
  <c r="AZ40" i="75"/>
  <c r="AY40" i="75"/>
  <c r="AX40" i="75"/>
  <c r="BD88" i="75"/>
  <c r="AW40" i="75"/>
  <c r="AV40" i="75"/>
  <c r="AU40" i="75"/>
  <c r="AT40" i="75"/>
  <c r="AS40" i="75"/>
  <c r="AR40" i="75"/>
  <c r="AQ40" i="75"/>
  <c r="AP40" i="75"/>
  <c r="BD72" i="75"/>
  <c r="AO40" i="75"/>
  <c r="AM40" i="75"/>
  <c r="AL40" i="75"/>
  <c r="AK40" i="75"/>
  <c r="AJ40" i="75"/>
  <c r="AI40" i="75"/>
  <c r="AH40" i="75"/>
  <c r="AG40" i="75"/>
  <c r="AF40" i="75"/>
  <c r="AE40" i="75"/>
  <c r="AD40" i="75"/>
  <c r="AC40" i="75"/>
  <c r="AB40" i="75"/>
  <c r="AA40" i="75"/>
  <c r="BD56" i="75"/>
  <c r="BA39" i="75"/>
  <c r="BB103" i="75"/>
  <c r="AZ39" i="75"/>
  <c r="AW39" i="75"/>
  <c r="AV39" i="75"/>
  <c r="AS39" i="75"/>
  <c r="AR39" i="75"/>
  <c r="AP39" i="75"/>
  <c r="BD71" i="75"/>
  <c r="AO39" i="75"/>
  <c r="AN39" i="75"/>
  <c r="AL39" i="75"/>
  <c r="AK39" i="75"/>
  <c r="AJ39" i="75"/>
  <c r="AG39" i="75"/>
  <c r="AF39" i="75"/>
  <c r="AD39" i="75"/>
  <c r="AC39" i="75"/>
  <c r="AB39" i="75"/>
  <c r="BA37" i="75"/>
  <c r="BB101" i="75"/>
  <c r="AZ37" i="75"/>
  <c r="AY37" i="75"/>
  <c r="AX37" i="75"/>
  <c r="BD85" i="75"/>
  <c r="AW37" i="75"/>
  <c r="AV37" i="75"/>
  <c r="AU37" i="75"/>
  <c r="AT37" i="75"/>
  <c r="AS37" i="75"/>
  <c r="AR37" i="75"/>
  <c r="AQ37" i="75"/>
  <c r="AP37" i="75"/>
  <c r="BD69" i="75"/>
  <c r="AO37" i="75"/>
  <c r="AN37" i="75"/>
  <c r="AM37" i="75"/>
  <c r="AL37" i="75"/>
  <c r="AK37" i="75"/>
  <c r="AJ37" i="75"/>
  <c r="AI37" i="75"/>
  <c r="AH37" i="75"/>
  <c r="AG37" i="75"/>
  <c r="AF37" i="75"/>
  <c r="AD37" i="75"/>
  <c r="AC37" i="75"/>
  <c r="AB37" i="75"/>
  <c r="AA37" i="75"/>
  <c r="BD53" i="75"/>
  <c r="AZ36" i="75"/>
  <c r="AY36" i="75"/>
  <c r="AW36" i="75"/>
  <c r="AV36" i="75"/>
  <c r="AU36" i="75"/>
  <c r="AR36" i="75"/>
  <c r="AQ36" i="75"/>
  <c r="AN36" i="75"/>
  <c r="AM36" i="75"/>
  <c r="AK36" i="75"/>
  <c r="AJ36" i="75"/>
  <c r="AI36" i="75"/>
  <c r="AF36" i="75"/>
  <c r="AE36" i="75"/>
  <c r="AC36" i="75"/>
  <c r="AB36" i="75"/>
  <c r="AA36" i="75"/>
  <c r="BD52" i="75"/>
  <c r="BA33" i="75"/>
  <c r="BB97" i="75"/>
  <c r="AZ33" i="75"/>
  <c r="AY33" i="75"/>
  <c r="AX33" i="75"/>
  <c r="BD81" i="75"/>
  <c r="AW33" i="75"/>
  <c r="AV33" i="75"/>
  <c r="AU33" i="75"/>
  <c r="AT33" i="75"/>
  <c r="AS33" i="75"/>
  <c r="AR33" i="75"/>
  <c r="AQ33" i="75"/>
  <c r="AP33" i="75"/>
  <c r="BD65" i="75"/>
  <c r="AO33" i="75"/>
  <c r="AN33" i="75"/>
  <c r="AM33" i="75"/>
  <c r="AL33" i="75"/>
  <c r="AJ33" i="75"/>
  <c r="AI33" i="75"/>
  <c r="AH33" i="75"/>
  <c r="AG33" i="75"/>
  <c r="AF33" i="75"/>
  <c r="AE33" i="75"/>
  <c r="AD33" i="75"/>
  <c r="AC33" i="75"/>
  <c r="AB33" i="75"/>
  <c r="AA33" i="75"/>
  <c r="BD49"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B4" i="75"/>
  <c r="BC4" i="75"/>
  <c r="BE4" i="75"/>
  <c r="AB49" i="74"/>
  <c r="AC49" i="74"/>
  <c r="AD49" i="74"/>
  <c r="AE49" i="74"/>
  <c r="AF49" i="74"/>
  <c r="AG49" i="74"/>
  <c r="AH49" i="74"/>
  <c r="AI49" i="74"/>
  <c r="AJ49" i="74"/>
  <c r="AK49" i="74"/>
  <c r="AL49" i="74"/>
  <c r="AM49" i="74"/>
  <c r="AN49" i="74"/>
  <c r="AO49" i="74"/>
  <c r="AP49" i="74"/>
  <c r="AQ49" i="74"/>
  <c r="AR49" i="74"/>
  <c r="AS49" i="74"/>
  <c r="AT49" i="74"/>
  <c r="AU49" i="74"/>
  <c r="AV49" i="74"/>
  <c r="AW49" i="74"/>
  <c r="AX49" i="74"/>
  <c r="AY49" i="74"/>
  <c r="AZ49" i="74"/>
  <c r="BA49" i="74"/>
  <c r="BB49" i="74"/>
  <c r="BC49" i="74"/>
  <c r="BE49" i="74"/>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E40" i="74"/>
  <c r="AB31" i="74"/>
  <c r="AC31" i="74"/>
  <c r="AD31" i="74"/>
  <c r="AE31" i="74"/>
  <c r="AF31" i="74"/>
  <c r="AG31" i="74"/>
  <c r="AH31" i="74"/>
  <c r="AI31" i="74"/>
  <c r="AJ31" i="74"/>
  <c r="AK31" i="74"/>
  <c r="AL31" i="74"/>
  <c r="AM31" i="74"/>
  <c r="AN31" i="74"/>
  <c r="AO31" i="74"/>
  <c r="AP31" i="74"/>
  <c r="AQ31" i="74"/>
  <c r="AR31" i="74"/>
  <c r="AS31" i="74"/>
  <c r="AT31" i="74"/>
  <c r="AU31" i="74"/>
  <c r="AV31" i="74"/>
  <c r="AW31" i="74"/>
  <c r="AX31" i="74"/>
  <c r="AY31" i="74"/>
  <c r="AZ31" i="74"/>
  <c r="BA31" i="74"/>
  <c r="BB31" i="74"/>
  <c r="BC31" i="74"/>
  <c r="BE31" i="74"/>
  <c r="AB22" i="74"/>
  <c r="AC22" i="74"/>
  <c r="AD22" i="74"/>
  <c r="AE22" i="74"/>
  <c r="AF22" i="74"/>
  <c r="AG22" i="74"/>
  <c r="AH22" i="74"/>
  <c r="AI22" i="74"/>
  <c r="AJ22" i="74"/>
  <c r="AK22" i="74"/>
  <c r="AL22" i="74"/>
  <c r="AM22" i="74"/>
  <c r="AN22" i="74"/>
  <c r="AO22" i="74"/>
  <c r="AP22" i="74"/>
  <c r="AQ22" i="74"/>
  <c r="AR22" i="74"/>
  <c r="AS22" i="74"/>
  <c r="AT22" i="74"/>
  <c r="AU22" i="74"/>
  <c r="AV22" i="74"/>
  <c r="AW22" i="74"/>
  <c r="AX22" i="74"/>
  <c r="AY22" i="74"/>
  <c r="AZ22" i="74"/>
  <c r="BA22" i="74"/>
  <c r="BB22" i="74"/>
  <c r="BC22" i="74"/>
  <c r="BE22" i="74"/>
  <c r="AB13" i="74"/>
  <c r="AC13" i="74"/>
  <c r="AD13" i="74"/>
  <c r="AE13" i="74"/>
  <c r="AF13" i="74"/>
  <c r="AG13" i="74"/>
  <c r="AH13" i="74"/>
  <c r="AI13" i="74"/>
  <c r="AJ13" i="74"/>
  <c r="AK13" i="74"/>
  <c r="AL13" i="74"/>
  <c r="AM13" i="74"/>
  <c r="AN13" i="74"/>
  <c r="AO13" i="74"/>
  <c r="AP13" i="74"/>
  <c r="AQ13" i="74"/>
  <c r="AR13" i="74"/>
  <c r="AS13" i="74"/>
  <c r="AT13" i="74"/>
  <c r="AU13" i="74"/>
  <c r="AV13" i="74"/>
  <c r="AW13" i="74"/>
  <c r="AX13" i="74"/>
  <c r="AY13" i="74"/>
  <c r="AZ13" i="74"/>
  <c r="BA13" i="74"/>
  <c r="BB13" i="74"/>
  <c r="BC13" i="74"/>
  <c r="BE13" i="74"/>
  <c r="AB4" i="74"/>
  <c r="AC4" i="74"/>
  <c r="AD4" i="74"/>
  <c r="AE4" i="74"/>
  <c r="AF4" i="74"/>
  <c r="AG4" i="74"/>
  <c r="AH4" i="74"/>
  <c r="AI4" i="74"/>
  <c r="AJ4" i="74"/>
  <c r="AK4" i="74"/>
  <c r="AL4" i="74"/>
  <c r="AM4" i="74"/>
  <c r="AN4" i="74"/>
  <c r="AO4" i="74"/>
  <c r="AP4" i="74"/>
  <c r="AQ4" i="74"/>
  <c r="AR4" i="74"/>
  <c r="AS4" i="74"/>
  <c r="AT4" i="74"/>
  <c r="AU4" i="74"/>
  <c r="AV4" i="74"/>
  <c r="AW4" i="74"/>
  <c r="AX4" i="74"/>
  <c r="AY4" i="74"/>
  <c r="AZ4" i="74"/>
  <c r="BA4" i="74"/>
  <c r="BB4" i="74"/>
  <c r="BC4" i="74"/>
  <c r="BE4" i="74"/>
  <c r="AB14" i="70"/>
  <c r="AC14" i="70"/>
  <c r="AD14" i="70"/>
  <c r="AE14" i="70"/>
  <c r="AF14" i="70"/>
  <c r="AG14" i="70"/>
  <c r="AH14" i="70"/>
  <c r="AI14" i="70"/>
  <c r="AJ14" i="70"/>
  <c r="AK14" i="70"/>
  <c r="AL14" i="70"/>
  <c r="AM14" i="70"/>
  <c r="AN14" i="70"/>
  <c r="AO14" i="70"/>
  <c r="AP14" i="70"/>
  <c r="AQ14" i="70"/>
  <c r="AR14" i="70"/>
  <c r="AS14" i="70"/>
  <c r="AT14" i="70"/>
  <c r="AU14" i="70"/>
  <c r="AV14" i="70"/>
  <c r="AW14" i="70"/>
  <c r="AX14" i="70"/>
  <c r="AY14" i="70"/>
  <c r="AZ14" i="70"/>
  <c r="BA14" i="70"/>
  <c r="BB14" i="70"/>
  <c r="BC14" i="70"/>
  <c r="BE14" i="70"/>
  <c r="AB4" i="70"/>
  <c r="AC4" i="70"/>
  <c r="AD4" i="70"/>
  <c r="AE4" i="70"/>
  <c r="AF4" i="70"/>
  <c r="AG4" i="70"/>
  <c r="AH4" i="70"/>
  <c r="AI4" i="70"/>
  <c r="AJ4" i="70"/>
  <c r="AK4" i="70"/>
  <c r="AL4" i="70"/>
  <c r="AM4" i="70"/>
  <c r="AN4" i="70"/>
  <c r="AO4" i="70"/>
  <c r="AP4" i="70"/>
  <c r="AQ4" i="70"/>
  <c r="AR4" i="70"/>
  <c r="AS4" i="70"/>
  <c r="AT4" i="70"/>
  <c r="AU4" i="70"/>
  <c r="AV4" i="70"/>
  <c r="AW4" i="70"/>
  <c r="AX4" i="70"/>
  <c r="AY4" i="70"/>
  <c r="AZ4" i="70"/>
  <c r="BA4" i="70"/>
  <c r="BB4" i="70"/>
  <c r="BC4" i="70"/>
  <c r="BE4" i="70"/>
  <c r="AB39" i="69"/>
  <c r="AC39" i="69"/>
  <c r="AD39" i="69"/>
  <c r="AE39" i="69"/>
  <c r="AF39" i="69"/>
  <c r="AG39" i="69"/>
  <c r="AH39" i="69"/>
  <c r="AI39" i="69"/>
  <c r="AJ39" i="69"/>
  <c r="AK39" i="69"/>
  <c r="AL39" i="69"/>
  <c r="AM39" i="69"/>
  <c r="AN39" i="69"/>
  <c r="AO39" i="69"/>
  <c r="AP39" i="69"/>
  <c r="AQ39" i="69"/>
  <c r="AR39" i="69"/>
  <c r="AS39" i="69"/>
  <c r="AT39" i="69"/>
  <c r="AU39" i="69"/>
  <c r="AV39" i="69"/>
  <c r="AW39" i="69"/>
  <c r="AX39" i="69"/>
  <c r="AY39" i="69"/>
  <c r="AZ39" i="69"/>
  <c r="BA39" i="69"/>
  <c r="BB39" i="69"/>
  <c r="BC39" i="69"/>
  <c r="BE39" i="69"/>
  <c r="AB31" i="69"/>
  <c r="AC31" i="69"/>
  <c r="AD31" i="69"/>
  <c r="AE31" i="69"/>
  <c r="AF31" i="69"/>
  <c r="AG31" i="69"/>
  <c r="AH31" i="69"/>
  <c r="AI31" i="69"/>
  <c r="AJ31" i="69"/>
  <c r="AK31" i="69"/>
  <c r="AL31" i="69"/>
  <c r="AM31" i="69"/>
  <c r="AN31" i="69"/>
  <c r="AO31" i="69"/>
  <c r="AP31" i="69"/>
  <c r="AQ31" i="69"/>
  <c r="AR31" i="69"/>
  <c r="AS31" i="69"/>
  <c r="AT31" i="69"/>
  <c r="AU31" i="69"/>
  <c r="AV31" i="69"/>
  <c r="AW31" i="69"/>
  <c r="AX31" i="69"/>
  <c r="AY31" i="69"/>
  <c r="AZ31" i="69"/>
  <c r="BA31" i="69"/>
  <c r="BB31" i="69"/>
  <c r="BC31" i="69"/>
  <c r="BE31" i="69"/>
  <c r="AB23" i="69"/>
  <c r="AC23" i="69"/>
  <c r="AD23" i="69"/>
  <c r="AE23" i="69"/>
  <c r="AF23" i="69"/>
  <c r="AG23" i="69"/>
  <c r="AH23" i="69"/>
  <c r="AI23" i="69"/>
  <c r="AJ23" i="69"/>
  <c r="AK23" i="69"/>
  <c r="AL23" i="69"/>
  <c r="AM23" i="69"/>
  <c r="AN23" i="69"/>
  <c r="AO23" i="69"/>
  <c r="AP23" i="69"/>
  <c r="AQ23" i="69"/>
  <c r="AR23" i="69"/>
  <c r="AS23" i="69"/>
  <c r="AT23" i="69"/>
  <c r="AU23" i="69"/>
  <c r="AV23" i="69"/>
  <c r="AW23" i="69"/>
  <c r="AX23" i="69"/>
  <c r="AY23" i="69"/>
  <c r="AZ23" i="69"/>
  <c r="BA23" i="69"/>
  <c r="BB23" i="69"/>
  <c r="BC23" i="69"/>
  <c r="BE23" i="69"/>
  <c r="AB15" i="69"/>
  <c r="AC15" i="69"/>
  <c r="AD15" i="69"/>
  <c r="AE15" i="69"/>
  <c r="AF15" i="69"/>
  <c r="AG15" i="69"/>
  <c r="AH15" i="69"/>
  <c r="AI15" i="69"/>
  <c r="AJ15" i="69"/>
  <c r="AK15" i="69"/>
  <c r="AL15" i="69"/>
  <c r="AM15" i="69"/>
  <c r="AN15" i="69"/>
  <c r="AO15" i="69"/>
  <c r="AP15" i="69"/>
  <c r="AQ15" i="69"/>
  <c r="AR15" i="69"/>
  <c r="AS15" i="69"/>
  <c r="AT15" i="69"/>
  <c r="AU15" i="69"/>
  <c r="AV15" i="69"/>
  <c r="AW15" i="69"/>
  <c r="AX15" i="69"/>
  <c r="AY15" i="69"/>
  <c r="AZ15" i="69"/>
  <c r="BA15" i="69"/>
  <c r="BB15" i="69"/>
  <c r="BC15" i="69"/>
  <c r="BE15" i="69"/>
  <c r="BB44" i="69"/>
  <c r="BB36" i="69"/>
  <c r="BB28"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BE4" i="69"/>
  <c r="AB39" i="68"/>
  <c r="AC39" i="68"/>
  <c r="AD39" i="68"/>
  <c r="AE39" i="68"/>
  <c r="AF39" i="68"/>
  <c r="AG39" i="68"/>
  <c r="AH39" i="68"/>
  <c r="AI39" i="68"/>
  <c r="AJ39" i="68"/>
  <c r="AK39" i="68"/>
  <c r="AL39" i="68"/>
  <c r="AM39" i="68"/>
  <c r="AN39" i="68"/>
  <c r="AO39" i="68"/>
  <c r="AP39" i="68"/>
  <c r="AQ39" i="68"/>
  <c r="AR39" i="68"/>
  <c r="AS39" i="68"/>
  <c r="AT39" i="68"/>
  <c r="AU39" i="68"/>
  <c r="AV39" i="68"/>
  <c r="AW39" i="68"/>
  <c r="AX39" i="68"/>
  <c r="AY39" i="68"/>
  <c r="AZ39" i="68"/>
  <c r="BA39" i="68"/>
  <c r="BB39" i="68"/>
  <c r="BC39" i="68"/>
  <c r="BE39" i="68"/>
  <c r="AB31" i="68"/>
  <c r="AC31" i="68"/>
  <c r="AD31" i="68"/>
  <c r="AE31" i="68"/>
  <c r="AF31" i="68"/>
  <c r="AG31" i="68"/>
  <c r="AH31" i="68"/>
  <c r="AI31" i="68"/>
  <c r="AJ31" i="68"/>
  <c r="AK31" i="68"/>
  <c r="AL31" i="68"/>
  <c r="AM31" i="68"/>
  <c r="AN31" i="68"/>
  <c r="AO31" i="68"/>
  <c r="AP31" i="68"/>
  <c r="AQ31" i="68"/>
  <c r="AR31" i="68"/>
  <c r="AS31" i="68"/>
  <c r="AT31" i="68"/>
  <c r="AU31" i="68"/>
  <c r="AV31" i="68"/>
  <c r="AW31" i="68"/>
  <c r="AX31" i="68"/>
  <c r="AY31" i="68"/>
  <c r="AZ31" i="68"/>
  <c r="BA31" i="68"/>
  <c r="BB31" i="68"/>
  <c r="BC31" i="68"/>
  <c r="BE31"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E23" i="68"/>
  <c r="AB15" i="68"/>
  <c r="AC15" i="68"/>
  <c r="AD15" i="68"/>
  <c r="AE15" i="68"/>
  <c r="AF15" i="68"/>
  <c r="AG15" i="68"/>
  <c r="AH15" i="68"/>
  <c r="AI15" i="68"/>
  <c r="AJ15" i="68"/>
  <c r="AK15" i="68"/>
  <c r="AL15" i="68"/>
  <c r="AM15" i="68"/>
  <c r="AN15" i="68"/>
  <c r="AO15" i="68"/>
  <c r="AP15" i="68"/>
  <c r="AQ15" i="68"/>
  <c r="AR15" i="68"/>
  <c r="AS15" i="68"/>
  <c r="AT15" i="68"/>
  <c r="AU15" i="68"/>
  <c r="AV15" i="68"/>
  <c r="AW15" i="68"/>
  <c r="AX15" i="68"/>
  <c r="AY15" i="68"/>
  <c r="AZ15" i="68"/>
  <c r="BA15" i="68"/>
  <c r="BB15" i="68"/>
  <c r="BC15" i="68"/>
  <c r="BE15" i="68"/>
  <c r="BB44" i="68"/>
  <c r="AB4" i="68"/>
  <c r="AC4" i="68"/>
  <c r="AD4" i="68"/>
  <c r="AE4" i="68"/>
  <c r="AF4" i="68"/>
  <c r="AG4" i="68"/>
  <c r="AH4" i="68"/>
  <c r="AI4" i="68"/>
  <c r="AJ4" i="68"/>
  <c r="AK4" i="68"/>
  <c r="AL4" i="68"/>
  <c r="AM4" i="68"/>
  <c r="AN4" i="68"/>
  <c r="AO4" i="68"/>
  <c r="AP4" i="68"/>
  <c r="AQ4" i="68"/>
  <c r="AR4" i="68"/>
  <c r="AS4" i="68"/>
  <c r="AT4" i="68"/>
  <c r="AU4" i="68"/>
  <c r="AV4" i="68"/>
  <c r="AW4" i="68"/>
  <c r="AX4" i="68"/>
  <c r="AY4" i="68"/>
  <c r="AZ4" i="68"/>
  <c r="BA4" i="68"/>
  <c r="BB4" i="68"/>
  <c r="BC4" i="68"/>
  <c r="BE4" i="68"/>
  <c r="AB4" i="67"/>
  <c r="AC4" i="67"/>
  <c r="AD4" i="67"/>
  <c r="AE4" i="67"/>
  <c r="AF4" i="67"/>
  <c r="AG4" i="67"/>
  <c r="AH4" i="67"/>
  <c r="AI4" i="67"/>
  <c r="AJ4" i="67"/>
  <c r="AK4" i="67"/>
  <c r="AL4" i="67"/>
  <c r="AM4" i="67"/>
  <c r="AN4" i="67"/>
  <c r="AO4" i="67"/>
  <c r="AP4" i="67"/>
  <c r="AQ4" i="67"/>
  <c r="AR4" i="67"/>
  <c r="AS4" i="67"/>
  <c r="AT4" i="67"/>
  <c r="AU4" i="67"/>
  <c r="AV4" i="67"/>
  <c r="AW4" i="67"/>
  <c r="AX4" i="67"/>
  <c r="AY4" i="67"/>
  <c r="AZ4" i="67"/>
  <c r="BA4" i="67"/>
  <c r="BB4" i="67"/>
  <c r="BC4" i="67"/>
  <c r="BE4" i="67"/>
  <c r="AB123" i="66"/>
  <c r="AC123" i="66"/>
  <c r="AD123" i="66"/>
  <c r="AE123" i="66"/>
  <c r="AF123" i="66"/>
  <c r="AG123" i="66"/>
  <c r="AH123" i="66"/>
  <c r="AI123" i="66"/>
  <c r="AJ123" i="66"/>
  <c r="AK123" i="66"/>
  <c r="AL123" i="66"/>
  <c r="AM123" i="66"/>
  <c r="AN123" i="66"/>
  <c r="AO123" i="66"/>
  <c r="AP123" i="66"/>
  <c r="AQ123" i="66"/>
  <c r="AR123" i="66"/>
  <c r="AS123" i="66"/>
  <c r="AT123" i="66"/>
  <c r="AU123" i="66"/>
  <c r="AV123" i="66"/>
  <c r="AW123" i="66"/>
  <c r="AX123" i="66"/>
  <c r="AY123" i="66"/>
  <c r="AZ123" i="66"/>
  <c r="BA123" i="66"/>
  <c r="BB123" i="66"/>
  <c r="BC123" i="66"/>
  <c r="BE123" i="66"/>
  <c r="AB110" i="66"/>
  <c r="AC110" i="66"/>
  <c r="AD110" i="66"/>
  <c r="AE110" i="66"/>
  <c r="AF110" i="66"/>
  <c r="AG110" i="66"/>
  <c r="AH110" i="66"/>
  <c r="AI110" i="66"/>
  <c r="AJ110" i="66"/>
  <c r="AK110" i="66"/>
  <c r="AL110" i="66"/>
  <c r="AM110" i="66"/>
  <c r="AN110" i="66"/>
  <c r="AO110" i="66"/>
  <c r="AP110" i="66"/>
  <c r="AQ110" i="66"/>
  <c r="AR110" i="66"/>
  <c r="AS110" i="66"/>
  <c r="AT110" i="66"/>
  <c r="AU110" i="66"/>
  <c r="AV110" i="66"/>
  <c r="AW110" i="66"/>
  <c r="AX110" i="66"/>
  <c r="AY110" i="66"/>
  <c r="AZ110" i="66"/>
  <c r="BA110" i="66"/>
  <c r="BB110" i="66"/>
  <c r="BC110" i="66"/>
  <c r="BE110" i="66"/>
  <c r="AB97" i="66"/>
  <c r="AC97" i="66"/>
  <c r="AD97" i="66"/>
  <c r="AE97" i="66"/>
  <c r="AF97" i="66"/>
  <c r="AG97" i="66"/>
  <c r="AH97" i="66"/>
  <c r="AI97" i="66"/>
  <c r="AJ97" i="66"/>
  <c r="AK97" i="66"/>
  <c r="AL97" i="66"/>
  <c r="AM97" i="66"/>
  <c r="AN97" i="66"/>
  <c r="AO97" i="66"/>
  <c r="AP97" i="66"/>
  <c r="AQ97" i="66"/>
  <c r="AR97" i="66"/>
  <c r="AS97" i="66"/>
  <c r="AT97" i="66"/>
  <c r="AU97" i="66"/>
  <c r="AV97" i="66"/>
  <c r="AW97" i="66"/>
  <c r="AX97" i="66"/>
  <c r="AY97" i="66"/>
  <c r="AZ97" i="66"/>
  <c r="BA97" i="66"/>
  <c r="BB97" i="66"/>
  <c r="BC97" i="66"/>
  <c r="BE97" i="66"/>
  <c r="AB84" i="66"/>
  <c r="AC84" i="66"/>
  <c r="AD84" i="66"/>
  <c r="AE84" i="66"/>
  <c r="AF84" i="66"/>
  <c r="AG84" i="66"/>
  <c r="AH84" i="66"/>
  <c r="AI84" i="66"/>
  <c r="AJ84" i="66"/>
  <c r="AK84" i="66"/>
  <c r="AL84" i="66"/>
  <c r="AM84" i="66"/>
  <c r="AN84" i="66"/>
  <c r="AO84" i="66"/>
  <c r="AP84" i="66"/>
  <c r="AQ84" i="66"/>
  <c r="AR84" i="66"/>
  <c r="AS84" i="66"/>
  <c r="AT84" i="66"/>
  <c r="AU84" i="66"/>
  <c r="AV84" i="66"/>
  <c r="AW84" i="66"/>
  <c r="AX84" i="66"/>
  <c r="AY84" i="66"/>
  <c r="AZ84" i="66"/>
  <c r="BA84" i="66"/>
  <c r="BB84" i="66"/>
  <c r="BC84" i="66"/>
  <c r="BE84" i="66"/>
  <c r="AB71" i="66"/>
  <c r="AC71" i="66"/>
  <c r="AD71" i="66"/>
  <c r="AE71" i="66"/>
  <c r="AF71" i="66"/>
  <c r="AG71" i="66"/>
  <c r="AH71" i="66"/>
  <c r="AI71" i="66"/>
  <c r="AJ71" i="66"/>
  <c r="AK71" i="66"/>
  <c r="AL71" i="66"/>
  <c r="AM71" i="66"/>
  <c r="AN71" i="66"/>
  <c r="AO71" i="66"/>
  <c r="AP71" i="66"/>
  <c r="AQ71" i="66"/>
  <c r="AR71" i="66"/>
  <c r="AS71" i="66"/>
  <c r="AT71" i="66"/>
  <c r="AU71" i="66"/>
  <c r="AV71" i="66"/>
  <c r="AW71" i="66"/>
  <c r="AX71" i="66"/>
  <c r="AY71" i="66"/>
  <c r="AZ71" i="66"/>
  <c r="BA71" i="66"/>
  <c r="BB71" i="66"/>
  <c r="BC71" i="66"/>
  <c r="BE71" i="66"/>
  <c r="BE77" i="66"/>
  <c r="BC77" i="66"/>
  <c r="BD129" i="66"/>
  <c r="BA77" i="66"/>
  <c r="BB129" i="66"/>
  <c r="AZ77" i="66"/>
  <c r="AY77" i="66"/>
  <c r="AX77" i="66"/>
  <c r="AW77" i="66"/>
  <c r="AV77" i="66"/>
  <c r="AU77" i="66"/>
  <c r="AT77" i="66"/>
  <c r="AS77" i="66"/>
  <c r="AR77" i="66"/>
  <c r="AQ77" i="66"/>
  <c r="AP77" i="66"/>
  <c r="AO77" i="66"/>
  <c r="AN77" i="66"/>
  <c r="AM77" i="66"/>
  <c r="AL77" i="66"/>
  <c r="AK77" i="66"/>
  <c r="AJ77" i="66"/>
  <c r="AI77" i="66"/>
  <c r="AH77" i="66"/>
  <c r="AG77" i="66"/>
  <c r="AF77" i="66"/>
  <c r="AE77" i="66"/>
  <c r="AD77" i="66"/>
  <c r="AC77" i="66"/>
  <c r="AB77" i="66"/>
  <c r="AA77" i="66"/>
  <c r="BA13" i="67"/>
  <c r="AZ13" i="67"/>
  <c r="AY13" i="67"/>
  <c r="AX13" i="67"/>
  <c r="AW13" i="67"/>
  <c r="AV13" i="67"/>
  <c r="AU13" i="67"/>
  <c r="AT13" i="67"/>
  <c r="AS13" i="67"/>
  <c r="AR13" i="67"/>
  <c r="AQ13" i="67"/>
  <c r="AP13" i="67"/>
  <c r="AO13" i="67"/>
  <c r="AN13" i="67"/>
  <c r="AM13" i="67"/>
  <c r="AL13" i="67"/>
  <c r="AK13" i="67"/>
  <c r="AJ13" i="67"/>
  <c r="AI13" i="67"/>
  <c r="AH13" i="67"/>
  <c r="AG13" i="67"/>
  <c r="AF13" i="67"/>
  <c r="AE13" i="67"/>
  <c r="AD13" i="67"/>
  <c r="AC13" i="67"/>
  <c r="AB13" i="67"/>
  <c r="AA13" i="67"/>
  <c r="BA12" i="67"/>
  <c r="AZ12" i="67"/>
  <c r="AY12" i="67"/>
  <c r="AX12" i="67"/>
  <c r="AW12" i="67"/>
  <c r="AV12" i="67"/>
  <c r="AU12" i="67"/>
  <c r="AT12" i="67"/>
  <c r="AS12" i="67"/>
  <c r="AR12" i="67"/>
  <c r="AQ12" i="67"/>
  <c r="AP12" i="67"/>
  <c r="AO12" i="67"/>
  <c r="AN12" i="67"/>
  <c r="AM12" i="67"/>
  <c r="AL12" i="67"/>
  <c r="AK12" i="67"/>
  <c r="AJ12" i="67"/>
  <c r="AI12" i="67"/>
  <c r="AH12" i="67"/>
  <c r="AG12" i="67"/>
  <c r="AF12" i="67"/>
  <c r="AE12" i="67"/>
  <c r="AD12" i="67"/>
  <c r="AC12" i="67"/>
  <c r="AB12" i="67"/>
  <c r="AA12" i="67"/>
  <c r="BA11" i="67"/>
  <c r="AZ11" i="67"/>
  <c r="AY11" i="67"/>
  <c r="AX11" i="67"/>
  <c r="AW11" i="67"/>
  <c r="AV11" i="67"/>
  <c r="AU11" i="67"/>
  <c r="AT11" i="67"/>
  <c r="AS11" i="67"/>
  <c r="AR11" i="67"/>
  <c r="AQ11" i="67"/>
  <c r="AP11" i="67"/>
  <c r="AO11" i="67"/>
  <c r="AN11" i="67"/>
  <c r="AM11" i="67"/>
  <c r="AL11" i="67"/>
  <c r="AK11" i="67"/>
  <c r="AJ11" i="67"/>
  <c r="AI11" i="67"/>
  <c r="AH11" i="67"/>
  <c r="AG11" i="67"/>
  <c r="AF11" i="67"/>
  <c r="AE11" i="67"/>
  <c r="AD11" i="67"/>
  <c r="AC11" i="67"/>
  <c r="AB11" i="67"/>
  <c r="AA11" i="67"/>
  <c r="BA10" i="67"/>
  <c r="AZ10" i="67"/>
  <c r="AY10" i="67"/>
  <c r="AX10" i="67"/>
  <c r="AW10" i="67"/>
  <c r="AV10" i="67"/>
  <c r="AU10" i="67"/>
  <c r="AT10" i="67"/>
  <c r="AS10" i="67"/>
  <c r="AR10" i="67"/>
  <c r="AQ10" i="67"/>
  <c r="AP10" i="67"/>
  <c r="AO10" i="67"/>
  <c r="AN10" i="67"/>
  <c r="AM10" i="67"/>
  <c r="AL10" i="67"/>
  <c r="AK10" i="67"/>
  <c r="AJ10" i="67"/>
  <c r="AI10" i="67"/>
  <c r="AH10" i="67"/>
  <c r="AG10" i="67"/>
  <c r="AF10" i="67"/>
  <c r="AE10" i="67"/>
  <c r="AD10" i="67"/>
  <c r="AC10" i="67"/>
  <c r="AB10" i="67"/>
  <c r="AA10" i="67"/>
  <c r="BA9" i="67"/>
  <c r="AZ9" i="67"/>
  <c r="AY9" i="67"/>
  <c r="AX9" i="67"/>
  <c r="AW9" i="67"/>
  <c r="AV9" i="67"/>
  <c r="AU9" i="67"/>
  <c r="AT9" i="67"/>
  <c r="AS9" i="67"/>
  <c r="AR9" i="67"/>
  <c r="AQ9" i="67"/>
  <c r="AP9" i="67"/>
  <c r="AO9" i="67"/>
  <c r="AN9" i="67"/>
  <c r="AM9" i="67"/>
  <c r="AL9" i="67"/>
  <c r="AK9" i="67"/>
  <c r="AJ9" i="67"/>
  <c r="AI9" i="67"/>
  <c r="AH9" i="67"/>
  <c r="AG9" i="67"/>
  <c r="AF9" i="67"/>
  <c r="AE9" i="67"/>
  <c r="AD9" i="67"/>
  <c r="AC9" i="67"/>
  <c r="AB9" i="67"/>
  <c r="AA9" i="67"/>
  <c r="BA8" i="67"/>
  <c r="AZ8" i="67"/>
  <c r="AY8" i="67"/>
  <c r="AX8" i="67"/>
  <c r="AW8" i="67"/>
  <c r="AV8" i="67"/>
  <c r="AU8" i="67"/>
  <c r="AT8" i="67"/>
  <c r="AS8" i="67"/>
  <c r="AR8" i="67"/>
  <c r="AQ8" i="67"/>
  <c r="AP8" i="67"/>
  <c r="AO8" i="67"/>
  <c r="AN8" i="67"/>
  <c r="AM8" i="67"/>
  <c r="AL8" i="67"/>
  <c r="AK8" i="67"/>
  <c r="AJ8" i="67"/>
  <c r="AI8" i="67"/>
  <c r="AH8" i="67"/>
  <c r="AG8" i="67"/>
  <c r="AF8" i="67"/>
  <c r="AE8" i="67"/>
  <c r="AD8" i="67"/>
  <c r="AC8" i="67"/>
  <c r="AB8" i="67"/>
  <c r="AA8" i="67"/>
  <c r="AB4" i="66"/>
  <c r="AC4" i="66"/>
  <c r="AD4" i="66"/>
  <c r="AE4" i="66"/>
  <c r="AF4" i="66"/>
  <c r="AG4" i="66"/>
  <c r="AH4" i="66"/>
  <c r="AI4" i="66"/>
  <c r="AJ4" i="66"/>
  <c r="AK4" i="66"/>
  <c r="AL4" i="66"/>
  <c r="AM4" i="66"/>
  <c r="AN4" i="66"/>
  <c r="AO4" i="66"/>
  <c r="AP4" i="66"/>
  <c r="AQ4" i="66"/>
  <c r="AR4" i="66"/>
  <c r="AS4" i="66"/>
  <c r="AT4" i="66"/>
  <c r="AU4" i="66"/>
  <c r="AV4" i="66"/>
  <c r="AW4" i="66"/>
  <c r="AX4" i="66"/>
  <c r="AY4" i="66"/>
  <c r="AZ4" i="66"/>
  <c r="BA4" i="66"/>
  <c r="BB4" i="66"/>
  <c r="BC4" i="66"/>
  <c r="BE4" i="66"/>
  <c r="AB119" i="65"/>
  <c r="AC119" i="65"/>
  <c r="AD119" i="65"/>
  <c r="AE119" i="65"/>
  <c r="AF119" i="65"/>
  <c r="AG119" i="65"/>
  <c r="AH119" i="65"/>
  <c r="AI119" i="65"/>
  <c r="AJ119" i="65"/>
  <c r="AK119" i="65"/>
  <c r="AL119" i="65"/>
  <c r="AM119" i="65"/>
  <c r="AN119" i="65"/>
  <c r="AO119" i="65"/>
  <c r="AP119" i="65"/>
  <c r="AQ119" i="65"/>
  <c r="AR119" i="65"/>
  <c r="AS119" i="65"/>
  <c r="AT119" i="65"/>
  <c r="AU119" i="65"/>
  <c r="AV119" i="65"/>
  <c r="AW119" i="65"/>
  <c r="AX119" i="65"/>
  <c r="AY119" i="65"/>
  <c r="AZ119" i="65"/>
  <c r="BA119" i="65"/>
  <c r="BB119" i="65"/>
  <c r="BC119" i="65"/>
  <c r="BE119" i="65"/>
  <c r="AB107" i="65"/>
  <c r="AC107" i="65"/>
  <c r="AD107" i="65"/>
  <c r="AE107" i="65"/>
  <c r="AF107" i="65"/>
  <c r="AG107" i="65"/>
  <c r="AH107" i="65"/>
  <c r="AI107" i="65"/>
  <c r="AJ107" i="65"/>
  <c r="AK107" i="65"/>
  <c r="AL107" i="65"/>
  <c r="AM107" i="65"/>
  <c r="AN107" i="65"/>
  <c r="AO107" i="65"/>
  <c r="AP107" i="65"/>
  <c r="AQ107" i="65"/>
  <c r="AR107" i="65"/>
  <c r="AS107" i="65"/>
  <c r="AT107" i="65"/>
  <c r="AU107" i="65"/>
  <c r="AV107" i="65"/>
  <c r="AW107" i="65"/>
  <c r="AX107" i="65"/>
  <c r="AY107" i="65"/>
  <c r="AZ107" i="65"/>
  <c r="BA107" i="65"/>
  <c r="BB107" i="65"/>
  <c r="BC107" i="65"/>
  <c r="BE107" i="65"/>
  <c r="AB95" i="65"/>
  <c r="AC95" i="65"/>
  <c r="AD95" i="65"/>
  <c r="AE95" i="65"/>
  <c r="AF95" i="65"/>
  <c r="AG95" i="65"/>
  <c r="AH95" i="65"/>
  <c r="AI95" i="65"/>
  <c r="AJ95" i="65"/>
  <c r="AK95" i="65"/>
  <c r="AL95" i="65"/>
  <c r="AM95" i="65"/>
  <c r="AN95" i="65"/>
  <c r="AO95" i="65"/>
  <c r="AP95" i="65"/>
  <c r="AQ95" i="65"/>
  <c r="AR95" i="65"/>
  <c r="AS95" i="65"/>
  <c r="AT95" i="65"/>
  <c r="AU95" i="65"/>
  <c r="AV95" i="65"/>
  <c r="AW95" i="65"/>
  <c r="AX95" i="65"/>
  <c r="AY95" i="65"/>
  <c r="AZ95" i="65"/>
  <c r="BA95" i="65"/>
  <c r="BB95" i="65"/>
  <c r="BC95" i="65"/>
  <c r="BE95" i="65"/>
  <c r="AB83" i="65"/>
  <c r="AC83" i="65"/>
  <c r="AD83" i="65"/>
  <c r="AE83" i="65"/>
  <c r="AF83" i="65"/>
  <c r="AG83" i="65"/>
  <c r="AH83" i="65"/>
  <c r="AI83" i="65"/>
  <c r="AJ83" i="65"/>
  <c r="AK83" i="65"/>
  <c r="AL83" i="65"/>
  <c r="AM83" i="65"/>
  <c r="AN83" i="65"/>
  <c r="AO83" i="65"/>
  <c r="AP83" i="65"/>
  <c r="AQ83" i="65"/>
  <c r="AR83" i="65"/>
  <c r="AS83" i="65"/>
  <c r="AT83" i="65"/>
  <c r="AU83" i="65"/>
  <c r="AV83" i="65"/>
  <c r="AW83" i="65"/>
  <c r="AX83" i="65"/>
  <c r="AY83" i="65"/>
  <c r="AZ83" i="65"/>
  <c r="BA83" i="65"/>
  <c r="BB83" i="65"/>
  <c r="BC83" i="65"/>
  <c r="BE83" i="65"/>
  <c r="AB71" i="65"/>
  <c r="AC71" i="65"/>
  <c r="AD71" i="65"/>
  <c r="AE71" i="65"/>
  <c r="AF71" i="65"/>
  <c r="AG71" i="65"/>
  <c r="AH71" i="65"/>
  <c r="AI71" i="65"/>
  <c r="AJ71" i="65"/>
  <c r="AK71" i="65"/>
  <c r="AL71" i="65"/>
  <c r="AM71" i="65"/>
  <c r="AN71" i="65"/>
  <c r="AO71" i="65"/>
  <c r="AP71" i="65"/>
  <c r="AQ71" i="65"/>
  <c r="AR71" i="65"/>
  <c r="AS71" i="65"/>
  <c r="AT71" i="65"/>
  <c r="AU71" i="65"/>
  <c r="AV71" i="65"/>
  <c r="AW71" i="65"/>
  <c r="AX71" i="65"/>
  <c r="AY71" i="65"/>
  <c r="AZ71" i="65"/>
  <c r="BA71" i="65"/>
  <c r="BB71" i="65"/>
  <c r="BC71" i="65"/>
  <c r="BE71" i="65"/>
  <c r="AY135" i="67"/>
  <c r="AI135" i="67"/>
  <c r="AX134" i="67"/>
  <c r="AH134" i="67"/>
  <c r="AW133" i="67"/>
  <c r="AG133" i="67"/>
  <c r="AV132" i="67"/>
  <c r="AF132" i="67"/>
  <c r="BA59" i="66"/>
  <c r="AS129" i="67"/>
  <c r="AC129" i="67"/>
  <c r="AR128" i="67"/>
  <c r="AB128" i="67"/>
  <c r="AQ127" i="67"/>
  <c r="AO125" i="67"/>
  <c r="AN124" i="67"/>
  <c r="AW46" i="66"/>
  <c r="BA76" i="65"/>
  <c r="AZ76" i="65"/>
  <c r="AY76" i="65"/>
  <c r="AX76" i="65"/>
  <c r="BD112" i="65"/>
  <c r="AW76" i="65"/>
  <c r="AV76" i="65"/>
  <c r="AU76" i="65"/>
  <c r="AT76" i="65"/>
  <c r="AS76" i="65"/>
  <c r="AR76" i="65"/>
  <c r="AQ76" i="65"/>
  <c r="AP76" i="65"/>
  <c r="BD100" i="65"/>
  <c r="AO76" i="65"/>
  <c r="AN76" i="65"/>
  <c r="AM76" i="65"/>
  <c r="AL76" i="65"/>
  <c r="AK76" i="65"/>
  <c r="AJ76" i="65"/>
  <c r="AI76" i="65"/>
  <c r="AH76" i="65"/>
  <c r="AG76" i="65"/>
  <c r="AF76" i="65"/>
  <c r="AE76" i="65"/>
  <c r="AD76" i="65"/>
  <c r="AC76" i="65"/>
  <c r="AB76" i="65"/>
  <c r="AA76" i="65"/>
  <c r="BD88" i="65"/>
  <c r="AB4" i="65"/>
  <c r="AC4" i="65"/>
  <c r="AD4" i="65"/>
  <c r="AE4" i="65"/>
  <c r="AF4" i="65"/>
  <c r="AG4" i="65"/>
  <c r="AH4" i="65"/>
  <c r="AI4" i="65"/>
  <c r="AJ4" i="65"/>
  <c r="AK4" i="65"/>
  <c r="AL4" i="65"/>
  <c r="AM4" i="65"/>
  <c r="AN4" i="65"/>
  <c r="AO4" i="65"/>
  <c r="AP4" i="65"/>
  <c r="AQ4" i="65"/>
  <c r="AR4" i="65"/>
  <c r="AS4" i="65"/>
  <c r="AT4" i="65"/>
  <c r="AU4" i="65"/>
  <c r="AV4" i="65"/>
  <c r="AW4" i="65"/>
  <c r="AX4" i="65"/>
  <c r="AY4" i="65"/>
  <c r="AZ4" i="65"/>
  <c r="BA4" i="65"/>
  <c r="AB76" i="64"/>
  <c r="AC76" i="64"/>
  <c r="AD76" i="64"/>
  <c r="AE76" i="64"/>
  <c r="AF76" i="64"/>
  <c r="AG76" i="64"/>
  <c r="AH76" i="64"/>
  <c r="AI76" i="64"/>
  <c r="AJ76" i="64"/>
  <c r="AK76" i="64"/>
  <c r="AL76" i="64"/>
  <c r="AM76" i="64"/>
  <c r="AN76" i="64"/>
  <c r="AO76" i="64"/>
  <c r="AP76" i="64"/>
  <c r="AQ76" i="64"/>
  <c r="AR76" i="64"/>
  <c r="AS76" i="64"/>
  <c r="AT76" i="64"/>
  <c r="AU76" i="64"/>
  <c r="AV76" i="64"/>
  <c r="AW76" i="64"/>
  <c r="AX76" i="64"/>
  <c r="AY76" i="64"/>
  <c r="AZ76" i="64"/>
  <c r="BA76" i="64"/>
  <c r="BB76" i="64"/>
  <c r="BC76" i="64"/>
  <c r="BE76" i="64"/>
  <c r="AB62" i="64"/>
  <c r="AC62" i="64"/>
  <c r="AD62" i="64"/>
  <c r="AE62" i="64"/>
  <c r="AF62" i="64"/>
  <c r="AG62" i="64"/>
  <c r="AH62" i="64"/>
  <c r="AI62" i="64"/>
  <c r="AJ62" i="64"/>
  <c r="AK62" i="64"/>
  <c r="AL62" i="64"/>
  <c r="AM62" i="64"/>
  <c r="AN62" i="64"/>
  <c r="AO62" i="64"/>
  <c r="AP62" i="64"/>
  <c r="AQ62" i="64"/>
  <c r="AR62" i="64"/>
  <c r="AS62" i="64"/>
  <c r="AT62" i="64"/>
  <c r="AU62" i="64"/>
  <c r="AV62" i="64"/>
  <c r="AW62" i="64"/>
  <c r="AX62" i="64"/>
  <c r="AY62" i="64"/>
  <c r="AZ62" i="64"/>
  <c r="BA62" i="64"/>
  <c r="BB62" i="64"/>
  <c r="BC62" i="64"/>
  <c r="BE62" i="64"/>
  <c r="AB48" i="64"/>
  <c r="AC48" i="64"/>
  <c r="AD48" i="64"/>
  <c r="AE48" i="64"/>
  <c r="AF48" i="64"/>
  <c r="AG48" i="64"/>
  <c r="AH48" i="64"/>
  <c r="AI48" i="64"/>
  <c r="AJ48" i="64"/>
  <c r="AK48" i="64"/>
  <c r="AL48" i="64"/>
  <c r="AM48" i="64"/>
  <c r="AN48" i="64"/>
  <c r="AO48" i="64"/>
  <c r="AP48" i="64"/>
  <c r="AQ48" i="64"/>
  <c r="AR48" i="64"/>
  <c r="AS48" i="64"/>
  <c r="AT48" i="64"/>
  <c r="AU48" i="64"/>
  <c r="AV48" i="64"/>
  <c r="AW48" i="64"/>
  <c r="AX48" i="64"/>
  <c r="AY48" i="64"/>
  <c r="AZ48" i="64"/>
  <c r="BA48" i="64"/>
  <c r="BB48" i="64"/>
  <c r="BC48" i="64"/>
  <c r="BE48" i="64"/>
  <c r="AB34" i="64"/>
  <c r="AC34" i="64"/>
  <c r="AD34" i="64"/>
  <c r="AE34" i="64"/>
  <c r="AF34" i="64"/>
  <c r="AG34" i="64"/>
  <c r="AH34" i="64"/>
  <c r="AI34" i="64"/>
  <c r="AJ34" i="64"/>
  <c r="AK34" i="64"/>
  <c r="AL34" i="64"/>
  <c r="AM34" i="64"/>
  <c r="AN34" i="64"/>
  <c r="AO34" i="64"/>
  <c r="AP34" i="64"/>
  <c r="AQ34" i="64"/>
  <c r="AR34" i="64"/>
  <c r="AS34" i="64"/>
  <c r="AT34" i="64"/>
  <c r="AU34" i="64"/>
  <c r="AV34" i="64"/>
  <c r="AW34" i="64"/>
  <c r="AX34" i="64"/>
  <c r="AY34" i="64"/>
  <c r="AZ34" i="64"/>
  <c r="BA34" i="64"/>
  <c r="BB34" i="64"/>
  <c r="BC34" i="64"/>
  <c r="BE34" i="64"/>
  <c r="AB20" i="64"/>
  <c r="AC20" i="64"/>
  <c r="AD20" i="64"/>
  <c r="AE20" i="64"/>
  <c r="AF20" i="64"/>
  <c r="AG20" i="64"/>
  <c r="AH20" i="64"/>
  <c r="AI20" i="64"/>
  <c r="AJ20" i="64"/>
  <c r="AK20" i="64"/>
  <c r="AL20" i="64"/>
  <c r="AM20" i="64"/>
  <c r="AN20" i="64"/>
  <c r="AO20" i="64"/>
  <c r="AP20" i="64"/>
  <c r="AQ20" i="64"/>
  <c r="AR20" i="64"/>
  <c r="AS20" i="64"/>
  <c r="AT20" i="64"/>
  <c r="AU20" i="64"/>
  <c r="AV20" i="64"/>
  <c r="AW20" i="64"/>
  <c r="AX20" i="64"/>
  <c r="AY20" i="64"/>
  <c r="AZ20" i="64"/>
  <c r="BA20" i="64"/>
  <c r="BB20" i="64"/>
  <c r="BC20" i="64"/>
  <c r="BE20" i="64"/>
  <c r="BB86" i="64"/>
  <c r="BB85" i="64"/>
  <c r="BB84" i="64"/>
  <c r="BB83" i="64"/>
  <c r="BB80" i="64"/>
  <c r="BB78" i="64"/>
  <c r="AL4" i="64"/>
  <c r="AM4" i="64"/>
  <c r="AN4" i="64"/>
  <c r="AO4" i="64"/>
  <c r="AP4" i="64"/>
  <c r="AQ4" i="64"/>
  <c r="AR4" i="64"/>
  <c r="AS4" i="64"/>
  <c r="AT4" i="64"/>
  <c r="AU4" i="64"/>
  <c r="AV4" i="64"/>
  <c r="AW4" i="64"/>
  <c r="AX4" i="64"/>
  <c r="AY4" i="64"/>
  <c r="AZ4" i="64"/>
  <c r="BA4" i="64"/>
  <c r="BB4" i="64"/>
  <c r="BC4" i="64"/>
  <c r="BE4" i="64"/>
  <c r="BE4" i="102"/>
  <c r="BD4" i="102"/>
  <c r="BD67" i="102"/>
  <c r="BE67" i="102"/>
  <c r="BD79" i="102"/>
  <c r="BE79" i="102"/>
  <c r="BE91" i="102"/>
  <c r="BD91" i="102"/>
  <c r="BB103" i="66"/>
  <c r="BD103" i="66"/>
  <c r="BB116" i="66"/>
  <c r="BD116" i="66"/>
  <c r="BB90" i="66"/>
  <c r="BD90" i="66"/>
  <c r="AJ105" i="75"/>
  <c r="AI124" i="65"/>
  <c r="AO124" i="65"/>
  <c r="AW124" i="65"/>
  <c r="AW62" i="77"/>
  <c r="AD129" i="66"/>
  <c r="BA124" i="65"/>
  <c r="AO129" i="66"/>
  <c r="Y23" i="112"/>
  <c r="BC129" i="66"/>
  <c r="BB4" i="65"/>
  <c r="BC4" i="65"/>
  <c r="BE4" i="65"/>
  <c r="BB60" i="77"/>
  <c r="BE60" i="77"/>
  <c r="BC60" i="77"/>
  <c r="BB75" i="77"/>
  <c r="BE75" i="77"/>
  <c r="BC75" i="77"/>
  <c r="BC47" i="77"/>
  <c r="BB47" i="77"/>
  <c r="BE47" i="77"/>
  <c r="BE48" i="77"/>
  <c r="BC48" i="77"/>
  <c r="BB48" i="77"/>
  <c r="BC63" i="77"/>
  <c r="BB63" i="77"/>
  <c r="BE63" i="77"/>
  <c r="BC78" i="77"/>
  <c r="BB78" i="77"/>
  <c r="BE78" i="77"/>
  <c r="BB83" i="77"/>
  <c r="BE83" i="77"/>
  <c r="BC83" i="77"/>
  <c r="BE59" i="77"/>
  <c r="BB59" i="77"/>
  <c r="BC59" i="77"/>
  <c r="BC74" i="77"/>
  <c r="BB74" i="77"/>
  <c r="BE74" i="77"/>
  <c r="BB45" i="77"/>
  <c r="BC45" i="77"/>
  <c r="BE45" i="77"/>
  <c r="BB62" i="77"/>
  <c r="BC62" i="77"/>
  <c r="BE62" i="77"/>
  <c r="BB65" i="77"/>
  <c r="BE65" i="77"/>
  <c r="BC65" i="77"/>
  <c r="BE66" i="77"/>
  <c r="BB66" i="77"/>
  <c r="BC66" i="77"/>
  <c r="BB81" i="77"/>
  <c r="BE81" i="77"/>
  <c r="BC81" i="77"/>
  <c r="BE52" i="77"/>
  <c r="BB52" i="77"/>
  <c r="BC52" i="77"/>
  <c r="BC68" i="77"/>
  <c r="BB68" i="77"/>
  <c r="BE68" i="77"/>
  <c r="BB84" i="102"/>
  <c r="BC84" i="102"/>
  <c r="BE84" i="102"/>
  <c r="BB49" i="77"/>
  <c r="BE49" i="77"/>
  <c r="BC49" i="77"/>
  <c r="BC51" i="77"/>
  <c r="BB51" i="77"/>
  <c r="BE51" i="77"/>
  <c r="BB67" i="77"/>
  <c r="BC67" i="77"/>
  <c r="BE67" i="77"/>
  <c r="BE44" i="77"/>
  <c r="BC44" i="77"/>
  <c r="BB44" i="77"/>
  <c r="BB77" i="77"/>
  <c r="BE77" i="77"/>
  <c r="BC77" i="77"/>
  <c r="BB79" i="77"/>
  <c r="BE79" i="77"/>
  <c r="BC79" i="77"/>
  <c r="BC50" i="77"/>
  <c r="BB50" i="77"/>
  <c r="BE50" i="77"/>
  <c r="BC82" i="77"/>
  <c r="BE82" i="77"/>
  <c r="BB82" i="77"/>
  <c r="BE53" i="77"/>
  <c r="BB53" i="77"/>
  <c r="BC53" i="77"/>
  <c r="AA127" i="67"/>
  <c r="AA57" i="66"/>
  <c r="AD47" i="77"/>
  <c r="AH47" i="77"/>
  <c r="AD51" i="77"/>
  <c r="AH51" i="77"/>
  <c r="P7" i="109"/>
  <c r="F10" i="109"/>
  <c r="P10" i="109"/>
  <c r="AC56" i="75"/>
  <c r="AG56" i="75"/>
  <c r="AK56" i="75"/>
  <c r="AC47" i="77"/>
  <c r="AG47" i="77"/>
  <c r="AC51" i="77"/>
  <c r="AT14" i="75"/>
  <c r="AT35" i="75"/>
  <c r="AH7" i="73"/>
  <c r="AS34" i="102"/>
  <c r="BE39" i="64"/>
  <c r="BC39" i="64"/>
  <c r="BB39" i="64"/>
  <c r="BE44" i="64"/>
  <c r="BB44" i="64"/>
  <c r="BC44" i="64"/>
  <c r="BE72" i="66"/>
  <c r="BB52" i="75"/>
  <c r="BE52" i="75"/>
  <c r="BC52" i="75"/>
  <c r="BE74" i="75"/>
  <c r="BB74" i="75"/>
  <c r="BC74" i="75"/>
  <c r="BB90" i="75"/>
  <c r="BE90" i="75"/>
  <c r="BC90" i="75"/>
  <c r="BC59" i="75"/>
  <c r="BB59" i="75"/>
  <c r="BE59" i="75"/>
  <c r="BB52" i="64"/>
  <c r="BE52" i="64"/>
  <c r="BC52" i="64"/>
  <c r="BE51" i="64"/>
  <c r="BB51" i="64"/>
  <c r="BC51" i="64"/>
  <c r="BE38" i="64"/>
  <c r="BC38" i="64"/>
  <c r="BB38" i="64"/>
  <c r="BB70" i="64"/>
  <c r="BE70" i="64"/>
  <c r="BC70" i="64"/>
  <c r="AM79" i="67"/>
  <c r="AM78" i="67"/>
  <c r="BC65" i="75"/>
  <c r="BE65" i="75"/>
  <c r="BB65" i="75"/>
  <c r="BC81" i="75"/>
  <c r="BE81" i="75"/>
  <c r="BB81" i="75"/>
  <c r="AK11" i="75"/>
  <c r="AK34" i="75"/>
  <c r="AB52" i="75"/>
  <c r="AF52" i="75"/>
  <c r="BC69" i="75"/>
  <c r="BE69" i="75"/>
  <c r="BB69" i="75"/>
  <c r="BC85" i="75"/>
  <c r="BE85" i="75"/>
  <c r="BB85" i="75"/>
  <c r="BC73" i="75"/>
  <c r="BB73" i="75"/>
  <c r="BE73" i="75"/>
  <c r="BC89" i="75"/>
  <c r="BB89" i="75"/>
  <c r="BE89" i="75"/>
  <c r="BB58" i="75"/>
  <c r="BE58" i="75"/>
  <c r="BC58" i="75"/>
  <c r="AB59" i="75"/>
  <c r="AF59" i="75"/>
  <c r="AJ59" i="75"/>
  <c r="AE7" i="73"/>
  <c r="AI7" i="73"/>
  <c r="AM7" i="73"/>
  <c r="AQ7" i="73"/>
  <c r="AU7" i="73"/>
  <c r="AY7" i="73"/>
  <c r="BB57" i="64"/>
  <c r="BE57" i="64"/>
  <c r="BC57" i="64"/>
  <c r="BE71" i="64"/>
  <c r="BB71" i="64"/>
  <c r="BC71" i="64"/>
  <c r="BC43" i="64"/>
  <c r="BB43" i="64"/>
  <c r="BE43" i="64"/>
  <c r="BB50" i="64"/>
  <c r="BC50" i="64"/>
  <c r="BE50" i="64"/>
  <c r="BC64" i="64"/>
  <c r="BE64" i="64"/>
  <c r="BB64" i="64"/>
  <c r="BC37" i="64"/>
  <c r="BE37" i="64"/>
  <c r="BB37" i="64"/>
  <c r="BE55" i="64"/>
  <c r="BB55" i="64"/>
  <c r="BC55" i="64"/>
  <c r="BB69" i="64"/>
  <c r="BE69" i="64"/>
  <c r="BC69" i="64"/>
  <c r="BE42" i="64"/>
  <c r="BC42" i="64"/>
  <c r="BB42" i="64"/>
  <c r="BC72" i="66"/>
  <c r="BC28" i="68"/>
  <c r="BE28" i="68"/>
  <c r="BB28" i="68"/>
  <c r="BC36" i="68"/>
  <c r="BB36" i="68"/>
  <c r="BE36" i="68"/>
  <c r="BE28" i="69"/>
  <c r="BC28" i="69"/>
  <c r="BE36" i="69"/>
  <c r="BC36" i="69"/>
  <c r="BC49" i="75"/>
  <c r="BB49" i="75"/>
  <c r="BE49" i="75"/>
  <c r="AC52" i="75"/>
  <c r="AK52" i="75"/>
  <c r="AD38" i="75"/>
  <c r="AH38" i="75"/>
  <c r="AL38" i="75"/>
  <c r="AP38" i="75"/>
  <c r="BD70" i="75"/>
  <c r="BB53" i="75"/>
  <c r="BC53" i="75"/>
  <c r="BE53" i="75"/>
  <c r="BB72" i="75"/>
  <c r="BC72" i="75"/>
  <c r="BE72" i="75"/>
  <c r="BC88" i="75"/>
  <c r="BE88" i="75"/>
  <c r="BB88" i="75"/>
  <c r="BB57" i="75"/>
  <c r="BE57" i="75"/>
  <c r="BC57" i="75"/>
  <c r="BB66" i="64"/>
  <c r="BC66" i="64"/>
  <c r="BE66" i="64"/>
  <c r="BB65" i="64"/>
  <c r="BC65" i="64"/>
  <c r="BE65" i="64"/>
  <c r="BB56" i="64"/>
  <c r="BE56" i="64"/>
  <c r="BC56" i="64"/>
  <c r="BE36" i="64"/>
  <c r="BB36" i="64"/>
  <c r="BC36" i="64"/>
  <c r="BE53" i="64"/>
  <c r="BB53" i="64"/>
  <c r="BC53" i="64"/>
  <c r="BB67" i="64"/>
  <c r="BC67" i="64"/>
  <c r="BE67" i="64"/>
  <c r="BC41" i="64"/>
  <c r="BE41" i="64"/>
  <c r="BB41" i="64"/>
  <c r="BE58" i="64"/>
  <c r="BB58" i="64"/>
  <c r="BC58" i="64"/>
  <c r="BB72" i="64"/>
  <c r="BE72" i="64"/>
  <c r="BC72" i="64"/>
  <c r="BC20" i="68"/>
  <c r="BE20" i="68"/>
  <c r="BB20" i="68"/>
  <c r="BE71" i="75"/>
  <c r="BB71" i="75"/>
  <c r="BC71" i="75"/>
  <c r="BC56" i="75"/>
  <c r="BB56" i="75"/>
  <c r="BE56" i="75"/>
  <c r="BB75" i="75"/>
  <c r="BE75" i="75"/>
  <c r="BC75" i="75"/>
  <c r="BE91" i="75"/>
  <c r="BB91" i="75"/>
  <c r="BC91" i="75"/>
  <c r="AG7" i="73"/>
  <c r="AK7" i="73"/>
  <c r="AO7" i="73"/>
  <c r="AS7" i="73"/>
  <c r="AW7" i="73"/>
  <c r="BA7" i="73"/>
  <c r="AJ52" i="75"/>
  <c r="AO56" i="75"/>
  <c r="AX16" i="100"/>
  <c r="BD149" i="100"/>
  <c r="AX51" i="102"/>
  <c r="AX75" i="102"/>
  <c r="AD51" i="102"/>
  <c r="AD75" i="102"/>
  <c r="AH51" i="102"/>
  <c r="AH75" i="102"/>
  <c r="AL51" i="102"/>
  <c r="AL75" i="102"/>
  <c r="AP51" i="102"/>
  <c r="AP75" i="102"/>
  <c r="AT51" i="102"/>
  <c r="AT75" i="102"/>
  <c r="AV71" i="102"/>
  <c r="AA40" i="102"/>
  <c r="AA74" i="102"/>
  <c r="BD86" i="102"/>
  <c r="AY40" i="102"/>
  <c r="AY74" i="102"/>
  <c r="AA51" i="102"/>
  <c r="AA75" i="102"/>
  <c r="BD87" i="102"/>
  <c r="AE51" i="102"/>
  <c r="AE75" i="102"/>
  <c r="AI51" i="102"/>
  <c r="AI75" i="102"/>
  <c r="AM51" i="102"/>
  <c r="AM75" i="102"/>
  <c r="AQ51" i="102"/>
  <c r="AQ75" i="102"/>
  <c r="AU51" i="102"/>
  <c r="AU75" i="102"/>
  <c r="AY51" i="102"/>
  <c r="AY75" i="102"/>
  <c r="AF7" i="73"/>
  <c r="AJ7" i="73"/>
  <c r="AN7" i="73"/>
  <c r="AR7" i="73"/>
  <c r="AV7" i="73"/>
  <c r="AZ7" i="73"/>
  <c r="AN52" i="75"/>
  <c r="AB79" i="67"/>
  <c r="AB78" i="67"/>
  <c r="AN79" i="67"/>
  <c r="AN78" i="67"/>
  <c r="AF79" i="67"/>
  <c r="AF78" i="67"/>
  <c r="AJ79" i="67"/>
  <c r="AJ78" i="67"/>
  <c r="AR79" i="67"/>
  <c r="AR78" i="67"/>
  <c r="AV79" i="67"/>
  <c r="AV78" i="67"/>
  <c r="AZ79" i="67"/>
  <c r="AZ78" i="67"/>
  <c r="AC34" i="102"/>
  <c r="AK34" i="102"/>
  <c r="AB40" i="102"/>
  <c r="AB74" i="102"/>
  <c r="AJ40" i="102"/>
  <c r="AJ74" i="102"/>
  <c r="AR40" i="102"/>
  <c r="AR74" i="102"/>
  <c r="AZ40" i="102"/>
  <c r="AZ74" i="102"/>
  <c r="AC50" i="77"/>
  <c r="AG50" i="77"/>
  <c r="AO34" i="102"/>
  <c r="BA34" i="102"/>
  <c r="AF40" i="102"/>
  <c r="AF74" i="102"/>
  <c r="AN40" i="102"/>
  <c r="AN74" i="102"/>
  <c r="AV40" i="102"/>
  <c r="AV74" i="102"/>
  <c r="AA35" i="66"/>
  <c r="AA75" i="66"/>
  <c r="AE35" i="66"/>
  <c r="AE75" i="66"/>
  <c r="AI35" i="66"/>
  <c r="AI75" i="66"/>
  <c r="AM35" i="66"/>
  <c r="AM75" i="66"/>
  <c r="AQ35" i="66"/>
  <c r="AQ75" i="66"/>
  <c r="AU35" i="66"/>
  <c r="AU75" i="66"/>
  <c r="AY35" i="66"/>
  <c r="AY75" i="66"/>
  <c r="BC75" i="66"/>
  <c r="BD127" i="66"/>
  <c r="AB53" i="75"/>
  <c r="AB57" i="75"/>
  <c r="AE30" i="100"/>
  <c r="AI30" i="100"/>
  <c r="AM30" i="100"/>
  <c r="AQ30" i="100"/>
  <c r="AU30" i="100"/>
  <c r="AY30" i="100"/>
  <c r="AD34" i="102"/>
  <c r="AH34" i="102"/>
  <c r="AL34" i="102"/>
  <c r="AP34" i="102"/>
  <c r="AT34" i="102"/>
  <c r="AX34" i="102"/>
  <c r="AG65" i="67"/>
  <c r="AD49" i="75"/>
  <c r="AH49" i="75"/>
  <c r="AD53" i="75"/>
  <c r="AH53" i="75"/>
  <c r="AL53" i="75"/>
  <c r="AD57" i="75"/>
  <c r="AH57" i="75"/>
  <c r="AL57" i="75"/>
  <c r="AY5" i="77"/>
  <c r="AH33" i="77"/>
  <c r="AH48" i="77"/>
  <c r="AH15" i="77"/>
  <c r="AB45" i="77"/>
  <c r="AF45" i="77"/>
  <c r="AC45" i="77"/>
  <c r="AG45" i="77"/>
  <c r="AK45" i="77"/>
  <c r="AO45" i="77"/>
  <c r="AP12" i="77"/>
  <c r="AP31" i="77"/>
  <c r="BD61" i="77"/>
  <c r="AL15" i="77"/>
  <c r="AB49" i="77"/>
  <c r="AB53" i="77"/>
  <c r="AC49" i="77"/>
  <c r="AJ45" i="77"/>
  <c r="AD45" i="77"/>
  <c r="AL49" i="75"/>
  <c r="AN59" i="75"/>
  <c r="AC44" i="77"/>
  <c r="AG44" i="77"/>
  <c r="AK44" i="77"/>
  <c r="AO44" i="77"/>
  <c r="AS44" i="77"/>
  <c r="AS59" i="77"/>
  <c r="AW44" i="77"/>
  <c r="AW59" i="77"/>
  <c r="BA74" i="77"/>
  <c r="BA44" i="77"/>
  <c r="BA59" i="77"/>
  <c r="AN45" i="77"/>
  <c r="AR45" i="77"/>
  <c r="AR60" i="77"/>
  <c r="AV45" i="77"/>
  <c r="AV60" i="77"/>
  <c r="AZ45" i="77"/>
  <c r="AZ75" i="77"/>
  <c r="AZ60" i="77"/>
  <c r="AK47" i="77"/>
  <c r="AO47" i="77"/>
  <c r="AS62" i="77"/>
  <c r="AS47" i="77"/>
  <c r="AW47" i="77"/>
  <c r="BA62" i="77"/>
  <c r="BA77" i="77"/>
  <c r="BA47" i="77"/>
  <c r="AD48" i="77"/>
  <c r="AL48" i="77"/>
  <c r="AP48" i="77"/>
  <c r="AT48" i="77"/>
  <c r="AT63" i="77"/>
  <c r="AX48" i="77"/>
  <c r="AX63" i="77"/>
  <c r="AE49" i="77"/>
  <c r="AI49" i="77"/>
  <c r="AM49" i="77"/>
  <c r="AQ49" i="77"/>
  <c r="AU49" i="77"/>
  <c r="AY79" i="77"/>
  <c r="AY49" i="77"/>
  <c r="AK51" i="77"/>
  <c r="AO51" i="77"/>
  <c r="AS66" i="77"/>
  <c r="AS51" i="77"/>
  <c r="AW66" i="77"/>
  <c r="AW51" i="77"/>
  <c r="BA66" i="77"/>
  <c r="BA81" i="77"/>
  <c r="BA51" i="77"/>
  <c r="AD52" i="77"/>
  <c r="AH52" i="77"/>
  <c r="AL52" i="77"/>
  <c r="AP52" i="77"/>
  <c r="AT67" i="77"/>
  <c r="AT52" i="77"/>
  <c r="AX67" i="77"/>
  <c r="AX52" i="77"/>
  <c r="AE53" i="77"/>
  <c r="AI53" i="77"/>
  <c r="AM53" i="77"/>
  <c r="AU68" i="77"/>
  <c r="AU53" i="77"/>
  <c r="AY68" i="77"/>
  <c r="AY83" i="77"/>
  <c r="AY53" i="77"/>
  <c r="AD44" i="77"/>
  <c r="AH44" i="77"/>
  <c r="AL44" i="77"/>
  <c r="AP44" i="77"/>
  <c r="AT44" i="77"/>
  <c r="AT59" i="77"/>
  <c r="AX44" i="77"/>
  <c r="AX59" i="77"/>
  <c r="AS60" i="77"/>
  <c r="AS45" i="77"/>
  <c r="AW45" i="77"/>
  <c r="AW60" i="77"/>
  <c r="BA75" i="77"/>
  <c r="BA45" i="77"/>
  <c r="BA60" i="77"/>
  <c r="AL47" i="77"/>
  <c r="AP47" i="77"/>
  <c r="AT47" i="77"/>
  <c r="AT62" i="77"/>
  <c r="AX47" i="77"/>
  <c r="AX62" i="77"/>
  <c r="AE48" i="77"/>
  <c r="AI48" i="77"/>
  <c r="AM48" i="77"/>
  <c r="AQ63" i="77"/>
  <c r="AQ48" i="77"/>
  <c r="AU63" i="77"/>
  <c r="AU48" i="77"/>
  <c r="AY78" i="77"/>
  <c r="AY63" i="77"/>
  <c r="AY48" i="77"/>
  <c r="AF49" i="77"/>
  <c r="AJ49" i="77"/>
  <c r="AN49" i="77"/>
  <c r="AR49" i="77"/>
  <c r="AV49" i="77"/>
  <c r="AZ49" i="77"/>
  <c r="AZ79" i="77"/>
  <c r="AK50" i="77"/>
  <c r="AO50" i="77"/>
  <c r="AS65" i="77"/>
  <c r="AS50" i="77"/>
  <c r="AW65" i="77"/>
  <c r="AW50" i="77"/>
  <c r="BA65" i="77"/>
  <c r="BA50" i="77"/>
  <c r="AL51" i="77"/>
  <c r="AP51" i="77"/>
  <c r="AT51" i="77"/>
  <c r="AT66" i="77"/>
  <c r="AX66" i="77"/>
  <c r="AX51" i="77"/>
  <c r="AE52" i="77"/>
  <c r="AI52" i="77"/>
  <c r="AM52" i="77"/>
  <c r="AQ67" i="77"/>
  <c r="AQ52" i="77"/>
  <c r="AU67" i="77"/>
  <c r="AU52" i="77"/>
  <c r="AY82" i="77"/>
  <c r="AY67" i="77"/>
  <c r="AY52" i="77"/>
  <c r="AF53" i="77"/>
  <c r="AJ53" i="77"/>
  <c r="AN53" i="77"/>
  <c r="AR68" i="77"/>
  <c r="AR53" i="77"/>
  <c r="AV68" i="77"/>
  <c r="AV53" i="77"/>
  <c r="AZ83" i="77"/>
  <c r="AZ68" i="77"/>
  <c r="AZ53" i="77"/>
  <c r="AE44" i="77"/>
  <c r="AI44" i="77"/>
  <c r="AM44" i="77"/>
  <c r="AQ59" i="77"/>
  <c r="AQ44" i="77"/>
  <c r="AU59" i="77"/>
  <c r="AU44" i="77"/>
  <c r="AY74" i="77"/>
  <c r="AY59" i="77"/>
  <c r="AY44" i="77"/>
  <c r="AH45" i="77"/>
  <c r="AL45" i="77"/>
  <c r="AP45" i="77"/>
  <c r="AT45" i="77"/>
  <c r="AT60" i="77"/>
  <c r="AX45" i="77"/>
  <c r="AX60" i="77"/>
  <c r="AU12" i="77"/>
  <c r="AV12" i="77"/>
  <c r="AV31" i="77"/>
  <c r="AM47" i="77"/>
  <c r="AQ47" i="77"/>
  <c r="AQ62" i="77"/>
  <c r="AB48" i="77"/>
  <c r="AF48" i="77"/>
  <c r="AJ48" i="77"/>
  <c r="AN48" i="77"/>
  <c r="AR63" i="77"/>
  <c r="AR48" i="77"/>
  <c r="AV63" i="77"/>
  <c r="AV48" i="77"/>
  <c r="AZ78" i="77"/>
  <c r="AZ63" i="77"/>
  <c r="AZ48" i="77"/>
  <c r="AG49" i="77"/>
  <c r="AK49" i="77"/>
  <c r="AO49" i="77"/>
  <c r="AW49" i="77"/>
  <c r="BA79" i="77"/>
  <c r="BA49" i="77"/>
  <c r="AL50" i="77"/>
  <c r="AP50" i="77"/>
  <c r="AE51" i="77"/>
  <c r="AI51" i="77"/>
  <c r="AM51" i="77"/>
  <c r="AQ51" i="77"/>
  <c r="AQ66" i="77"/>
  <c r="AU66" i="77"/>
  <c r="AU51" i="77"/>
  <c r="AY66" i="77"/>
  <c r="AY81" i="77"/>
  <c r="AY51" i="77"/>
  <c r="AB52" i="77"/>
  <c r="AF52" i="77"/>
  <c r="AJ52" i="77"/>
  <c r="AN52" i="77"/>
  <c r="AR67" i="77"/>
  <c r="AR52" i="77"/>
  <c r="AV67" i="77"/>
  <c r="AV52" i="77"/>
  <c r="AZ82" i="77"/>
  <c r="AZ67" i="77"/>
  <c r="AZ52" i="77"/>
  <c r="AC53" i="77"/>
  <c r="AG53" i="77"/>
  <c r="AK53" i="77"/>
  <c r="AO53" i="77"/>
  <c r="AS68" i="77"/>
  <c r="AS53" i="77"/>
  <c r="AW68" i="77"/>
  <c r="AW53" i="77"/>
  <c r="BA83" i="77"/>
  <c r="BA68" i="77"/>
  <c r="BA53" i="77"/>
  <c r="AE40" i="102"/>
  <c r="AE74" i="102"/>
  <c r="AI40" i="102"/>
  <c r="AI74" i="102"/>
  <c r="AQ40" i="102"/>
  <c r="AQ74" i="102"/>
  <c r="AU40" i="102"/>
  <c r="AU74" i="102"/>
  <c r="AB44" i="77"/>
  <c r="AF44" i="77"/>
  <c r="AJ44" i="77"/>
  <c r="AN44" i="77"/>
  <c r="AR59" i="77"/>
  <c r="AR44" i="77"/>
  <c r="AV59" i="77"/>
  <c r="AV44" i="77"/>
  <c r="AZ74" i="77"/>
  <c r="AZ59" i="77"/>
  <c r="AZ44" i="77"/>
  <c r="AE45" i="77"/>
  <c r="AI45" i="77"/>
  <c r="AM45" i="77"/>
  <c r="AQ60" i="77"/>
  <c r="AQ45" i="77"/>
  <c r="AU60" i="77"/>
  <c r="AU45" i="77"/>
  <c r="AY60" i="77"/>
  <c r="AY75" i="77"/>
  <c r="AY45" i="77"/>
  <c r="AC48" i="77"/>
  <c r="AG48" i="77"/>
  <c r="AS48" i="77"/>
  <c r="AS63" i="77"/>
  <c r="AW48" i="77"/>
  <c r="AW63" i="77"/>
  <c r="AH49" i="77"/>
  <c r="AL49" i="77"/>
  <c r="AX49" i="77"/>
  <c r="AE50" i="77"/>
  <c r="AQ50" i="77"/>
  <c r="AQ65" i="77"/>
  <c r="AU65" i="77"/>
  <c r="AU50" i="77"/>
  <c r="AB51" i="77"/>
  <c r="AF51" i="77"/>
  <c r="AJ51" i="77"/>
  <c r="AN51" i="77"/>
  <c r="AR51" i="77"/>
  <c r="AR66" i="77"/>
  <c r="AV66" i="77"/>
  <c r="AV51" i="77"/>
  <c r="AZ66" i="77"/>
  <c r="AZ81" i="77"/>
  <c r="AZ51" i="77"/>
  <c r="AG52" i="77"/>
  <c r="AK52" i="77"/>
  <c r="AO52" i="77"/>
  <c r="AW67" i="77"/>
  <c r="AW52" i="77"/>
  <c r="BA82" i="77"/>
  <c r="BA67" i="77"/>
  <c r="BA52" i="77"/>
  <c r="AD53" i="77"/>
  <c r="AH53" i="77"/>
  <c r="AL53" i="77"/>
  <c r="AP53" i="77"/>
  <c r="AT68" i="77"/>
  <c r="AT53" i="77"/>
  <c r="AX68" i="77"/>
  <c r="AX53" i="77"/>
  <c r="AP49" i="75"/>
  <c r="AT65" i="75"/>
  <c r="AT49" i="75"/>
  <c r="AX65" i="75"/>
  <c r="AX49" i="75"/>
  <c r="AR52" i="75"/>
  <c r="AV52" i="75"/>
  <c r="AZ52" i="75"/>
  <c r="AP53" i="75"/>
  <c r="AT69" i="75"/>
  <c r="AT53" i="75"/>
  <c r="AX69" i="75"/>
  <c r="AX53" i="75"/>
  <c r="AR71" i="75"/>
  <c r="AV71" i="75"/>
  <c r="AZ71" i="75"/>
  <c r="AS56" i="75"/>
  <c r="AS72" i="75"/>
  <c r="AW56" i="75"/>
  <c r="AW72" i="75"/>
  <c r="BA88" i="75"/>
  <c r="BA56" i="75"/>
  <c r="BA72" i="75"/>
  <c r="AP57" i="75"/>
  <c r="AT73" i="75"/>
  <c r="AT57" i="75"/>
  <c r="AX73" i="75"/>
  <c r="AX57" i="75"/>
  <c r="AE58" i="75"/>
  <c r="AI58" i="75"/>
  <c r="AM58" i="75"/>
  <c r="AQ74" i="75"/>
  <c r="AQ58" i="75"/>
  <c r="AU74" i="75"/>
  <c r="AU58" i="75"/>
  <c r="AY90" i="75"/>
  <c r="AY74" i="75"/>
  <c r="AY58" i="75"/>
  <c r="AR75" i="75"/>
  <c r="AR59" i="75"/>
  <c r="AV75" i="75"/>
  <c r="AV59" i="75"/>
  <c r="AZ91" i="75"/>
  <c r="AZ75" i="75"/>
  <c r="AZ59" i="75"/>
  <c r="AE49" i="75"/>
  <c r="AI49" i="75"/>
  <c r="AM49" i="75"/>
  <c r="AQ65" i="75"/>
  <c r="AQ49" i="75"/>
  <c r="AU65" i="75"/>
  <c r="AU49" i="75"/>
  <c r="AY81" i="75"/>
  <c r="AY65" i="75"/>
  <c r="AY49" i="75"/>
  <c r="AW52" i="75"/>
  <c r="AI53" i="75"/>
  <c r="AM53" i="75"/>
  <c r="AQ69" i="75"/>
  <c r="AQ53" i="75"/>
  <c r="AU69" i="75"/>
  <c r="AU53" i="75"/>
  <c r="AY85" i="75"/>
  <c r="AY69" i="75"/>
  <c r="AY53" i="75"/>
  <c r="AS71" i="75"/>
  <c r="AW71" i="75"/>
  <c r="BA71" i="75"/>
  <c r="AD56" i="75"/>
  <c r="AH56" i="75"/>
  <c r="AL56" i="75"/>
  <c r="AP56" i="75"/>
  <c r="AT72" i="75"/>
  <c r="AT56" i="75"/>
  <c r="AX72" i="75"/>
  <c r="AX56" i="75"/>
  <c r="AE57" i="75"/>
  <c r="AI57" i="75"/>
  <c r="AM57" i="75"/>
  <c r="AQ73" i="75"/>
  <c r="AQ57" i="75"/>
  <c r="AU73" i="75"/>
  <c r="AU57" i="75"/>
  <c r="AY89" i="75"/>
  <c r="AY73" i="75"/>
  <c r="AY57" i="75"/>
  <c r="AB58" i="75"/>
  <c r="AF58" i="75"/>
  <c r="AJ58" i="75"/>
  <c r="AN58" i="75"/>
  <c r="AR58" i="75"/>
  <c r="AR74" i="75"/>
  <c r="AV74" i="75"/>
  <c r="AV58" i="75"/>
  <c r="AZ90" i="75"/>
  <c r="AZ74" i="75"/>
  <c r="AZ58" i="75"/>
  <c r="AC59" i="75"/>
  <c r="AG59" i="75"/>
  <c r="AK59" i="75"/>
  <c r="AO59" i="75"/>
  <c r="AS75" i="75"/>
  <c r="AS59" i="75"/>
  <c r="AW75" i="75"/>
  <c r="AW59" i="75"/>
  <c r="BA91" i="75"/>
  <c r="BA75" i="75"/>
  <c r="BA59" i="75"/>
  <c r="AF12" i="77"/>
  <c r="AJ12" i="77"/>
  <c r="AJ31" i="77"/>
  <c r="AN12" i="77"/>
  <c r="AN31" i="77"/>
  <c r="AZ12" i="77"/>
  <c r="AZ31" i="77"/>
  <c r="AD71" i="102"/>
  <c r="AL71" i="102"/>
  <c r="AP71" i="102"/>
  <c r="AT71" i="102"/>
  <c r="AX71" i="102"/>
  <c r="AR29" i="102"/>
  <c r="AZ74" i="67"/>
  <c r="AB49" i="75"/>
  <c r="AF49" i="75"/>
  <c r="AJ49" i="75"/>
  <c r="AN49" i="75"/>
  <c r="AR65" i="75"/>
  <c r="AR49" i="75"/>
  <c r="AV65" i="75"/>
  <c r="AV49" i="75"/>
  <c r="AZ81" i="75"/>
  <c r="AZ65" i="75"/>
  <c r="AZ49" i="75"/>
  <c r="AF53" i="75"/>
  <c r="AJ53" i="75"/>
  <c r="AN53" i="75"/>
  <c r="AR69" i="75"/>
  <c r="AR53" i="75"/>
  <c r="AV69" i="75"/>
  <c r="AV53" i="75"/>
  <c r="AZ85" i="75"/>
  <c r="AZ69" i="75"/>
  <c r="AZ53" i="75"/>
  <c r="AE56" i="75"/>
  <c r="AI56" i="75"/>
  <c r="AM56" i="75"/>
  <c r="AQ72" i="75"/>
  <c r="AQ56" i="75"/>
  <c r="AU72" i="75"/>
  <c r="AU56" i="75"/>
  <c r="AY88" i="75"/>
  <c r="AY72" i="75"/>
  <c r="AY56" i="75"/>
  <c r="AF57" i="75"/>
  <c r="AJ57" i="75"/>
  <c r="AN57" i="75"/>
  <c r="AR73" i="75"/>
  <c r="AR57" i="75"/>
  <c r="AV73" i="75"/>
  <c r="AV57" i="75"/>
  <c r="AZ89" i="75"/>
  <c r="AZ73" i="75"/>
  <c r="AZ57" i="75"/>
  <c r="AC58" i="75"/>
  <c r="AG58" i="75"/>
  <c r="AK58" i="75"/>
  <c r="AO58" i="75"/>
  <c r="AS58" i="75"/>
  <c r="AS74" i="75"/>
  <c r="AW58" i="75"/>
  <c r="AW74" i="75"/>
  <c r="BA90" i="75"/>
  <c r="BA74" i="75"/>
  <c r="BA58" i="75"/>
  <c r="AD59" i="75"/>
  <c r="AH59" i="75"/>
  <c r="AL59" i="75"/>
  <c r="AP59" i="75"/>
  <c r="AT75" i="75"/>
  <c r="AT59" i="75"/>
  <c r="AX75" i="75"/>
  <c r="AX59" i="75"/>
  <c r="AC49" i="75"/>
  <c r="AG49" i="75"/>
  <c r="AO49" i="75"/>
  <c r="AS65" i="75"/>
  <c r="AS49" i="75"/>
  <c r="AW65" i="75"/>
  <c r="AW49" i="75"/>
  <c r="BA81" i="75"/>
  <c r="BA65" i="75"/>
  <c r="BA49" i="75"/>
  <c r="AE52" i="75"/>
  <c r="AI52" i="75"/>
  <c r="AM52" i="75"/>
  <c r="AQ52" i="75"/>
  <c r="AU52" i="75"/>
  <c r="AY52" i="75"/>
  <c r="AC53" i="75"/>
  <c r="AG53" i="75"/>
  <c r="AK53" i="75"/>
  <c r="AO53" i="75"/>
  <c r="AS69" i="75"/>
  <c r="AS53" i="75"/>
  <c r="AW69" i="75"/>
  <c r="AW53" i="75"/>
  <c r="BA85" i="75"/>
  <c r="BA69" i="75"/>
  <c r="BA53" i="75"/>
  <c r="AB56" i="75"/>
  <c r="AF56" i="75"/>
  <c r="AJ56" i="75"/>
  <c r="AR56" i="75"/>
  <c r="AR72" i="75"/>
  <c r="AV56" i="75"/>
  <c r="AV72" i="75"/>
  <c r="AZ88" i="75"/>
  <c r="AZ56" i="75"/>
  <c r="AZ72" i="75"/>
  <c r="AC57" i="75"/>
  <c r="AK57" i="75"/>
  <c r="AO57" i="75"/>
  <c r="AW73" i="75"/>
  <c r="AW57" i="75"/>
  <c r="BA89" i="75"/>
  <c r="BA73" i="75"/>
  <c r="BA57" i="75"/>
  <c r="AD58" i="75"/>
  <c r="AH58" i="75"/>
  <c r="AL58" i="75"/>
  <c r="AP58" i="75"/>
  <c r="AT74" i="75"/>
  <c r="AT58" i="75"/>
  <c r="AX74" i="75"/>
  <c r="AX58" i="75"/>
  <c r="AE59" i="75"/>
  <c r="AI59" i="75"/>
  <c r="AM59" i="75"/>
  <c r="AQ75" i="75"/>
  <c r="AQ59" i="75"/>
  <c r="AU75" i="75"/>
  <c r="AU59" i="75"/>
  <c r="AY91" i="75"/>
  <c r="AY59" i="75"/>
  <c r="AY75" i="75"/>
  <c r="AO5" i="100"/>
  <c r="BA5" i="75"/>
  <c r="BB52" i="74"/>
  <c r="AS5" i="75"/>
  <c r="AB57" i="67"/>
  <c r="AF57" i="67"/>
  <c r="AC79" i="67"/>
  <c r="AC78" i="67"/>
  <c r="AK79" i="67"/>
  <c r="AK78" i="67"/>
  <c r="AS79" i="67"/>
  <c r="AS78" i="67"/>
  <c r="AG92" i="67"/>
  <c r="AG5" i="75"/>
  <c r="AB28" i="77"/>
  <c r="AN28" i="77"/>
  <c r="AR28" i="77"/>
  <c r="AG5" i="77"/>
  <c r="AO5" i="77"/>
  <c r="AD5" i="100"/>
  <c r="AH5" i="100"/>
  <c r="AL5" i="100"/>
  <c r="AP5" i="100"/>
  <c r="BD105" i="100"/>
  <c r="AT5" i="100"/>
  <c r="AX5" i="100"/>
  <c r="BD138" i="100"/>
  <c r="AK6" i="102"/>
  <c r="AA69" i="102"/>
  <c r="BD81" i="102"/>
  <c r="AE10" i="102"/>
  <c r="AE69" i="102"/>
  <c r="AI10" i="102"/>
  <c r="AI69" i="102"/>
  <c r="AM10" i="102"/>
  <c r="AM69" i="102"/>
  <c r="AQ10" i="102"/>
  <c r="AQ69" i="102"/>
  <c r="AU10" i="102"/>
  <c r="AU69" i="102"/>
  <c r="AY10" i="102"/>
  <c r="AY69" i="102"/>
  <c r="AE71" i="102"/>
  <c r="AI71" i="102"/>
  <c r="AM71" i="102"/>
  <c r="AQ71" i="102"/>
  <c r="AU71" i="102"/>
  <c r="AY71" i="102"/>
  <c r="AC35" i="66"/>
  <c r="AC75" i="66"/>
  <c r="AW35" i="66"/>
  <c r="AW75" i="66"/>
  <c r="AD5" i="75"/>
  <c r="AH5" i="75"/>
  <c r="AL5" i="75"/>
  <c r="AP5" i="75"/>
  <c r="AT5" i="75"/>
  <c r="AX5" i="75"/>
  <c r="AA11" i="75"/>
  <c r="AA34" i="75"/>
  <c r="BD50" i="75"/>
  <c r="AE11" i="75"/>
  <c r="AE34" i="75"/>
  <c r="AM11" i="75"/>
  <c r="AQ11" i="75"/>
  <c r="AU11" i="75"/>
  <c r="AY11" i="75"/>
  <c r="AY34" i="75"/>
  <c r="AB14" i="75"/>
  <c r="AF14" i="75"/>
  <c r="AJ14" i="75"/>
  <c r="AN14" i="75"/>
  <c r="AR14" i="75"/>
  <c r="AV14" i="75"/>
  <c r="AZ14" i="75"/>
  <c r="AZ35" i="75"/>
  <c r="AA12" i="77"/>
  <c r="AA31" i="77"/>
  <c r="BD46" i="77"/>
  <c r="AE12" i="77"/>
  <c r="AE31" i="77"/>
  <c r="AI12" i="77"/>
  <c r="AM12" i="77"/>
  <c r="AQ12" i="77"/>
  <c r="AQ31" i="77"/>
  <c r="AY12" i="77"/>
  <c r="AY31" i="77"/>
  <c r="AW15" i="77"/>
  <c r="AA22" i="75"/>
  <c r="AX15" i="77"/>
  <c r="AD6" i="102"/>
  <c r="AD68" i="102"/>
  <c r="AJ57" i="67"/>
  <c r="AN57" i="67"/>
  <c r="AR57" i="67"/>
  <c r="AV57" i="67"/>
  <c r="AZ57" i="67"/>
  <c r="AE61" i="67"/>
  <c r="AI61" i="67"/>
  <c r="AU61" i="67"/>
  <c r="AD12" i="77"/>
  <c r="AD31" i="77"/>
  <c r="AH12" i="77"/>
  <c r="AC15" i="77"/>
  <c r="AS5" i="77"/>
  <c r="AW5" i="77"/>
  <c r="AL6" i="102"/>
  <c r="AL68" i="102"/>
  <c r="AT6" i="102"/>
  <c r="AT68" i="102"/>
  <c r="AQ28" i="69"/>
  <c r="AU28" i="69"/>
  <c r="AY36" i="69"/>
  <c r="AY28" i="69"/>
  <c r="AM17" i="75"/>
  <c r="AR28" i="69"/>
  <c r="AV28" i="69"/>
  <c r="AZ36" i="69"/>
  <c r="AZ28" i="69"/>
  <c r="AG42" i="64"/>
  <c r="AO42" i="64"/>
  <c r="AS28" i="69"/>
  <c r="AW28" i="69"/>
  <c r="BA36" i="69"/>
  <c r="BA28" i="69"/>
  <c r="AM15" i="77"/>
  <c r="AT28" i="69"/>
  <c r="AX28" i="69"/>
  <c r="AL12" i="77"/>
  <c r="AT12" i="77"/>
  <c r="AT31" i="77"/>
  <c r="AE11" i="70"/>
  <c r="AE19" i="70"/>
  <c r="AA11" i="70"/>
  <c r="AA16" i="70"/>
  <c r="AM11" i="70"/>
  <c r="AI11" i="70"/>
  <c r="AW42" i="64"/>
  <c r="AE5" i="100"/>
  <c r="AI5" i="100"/>
  <c r="AM5" i="100"/>
  <c r="AQ5" i="100"/>
  <c r="AU5" i="100"/>
  <c r="AY5" i="100"/>
  <c r="AB5" i="100"/>
  <c r="AB47" i="100"/>
  <c r="AR5" i="100"/>
  <c r="AV5" i="100"/>
  <c r="AZ5" i="100"/>
  <c r="AW5" i="100"/>
  <c r="BA5" i="100"/>
  <c r="AB71" i="102"/>
  <c r="AF71" i="102"/>
  <c r="AJ71" i="102"/>
  <c r="AN71" i="102"/>
  <c r="AR71" i="102"/>
  <c r="AZ71" i="102"/>
  <c r="AB51" i="102"/>
  <c r="AB75" i="102"/>
  <c r="AF51" i="102"/>
  <c r="AF75" i="102"/>
  <c r="AJ51" i="102"/>
  <c r="AJ75" i="102"/>
  <c r="AN51" i="102"/>
  <c r="AN75" i="102"/>
  <c r="AR51" i="102"/>
  <c r="AR75" i="102"/>
  <c r="AV51" i="102"/>
  <c r="AV75" i="102"/>
  <c r="AE5" i="77"/>
  <c r="AI5" i="77"/>
  <c r="AM5" i="77"/>
  <c r="AU5" i="77"/>
  <c r="AX12" i="77"/>
  <c r="AN23" i="100"/>
  <c r="AR23" i="100"/>
  <c r="AM40" i="102"/>
  <c r="AM74" i="102"/>
  <c r="AC51" i="102"/>
  <c r="AC75" i="102"/>
  <c r="AG51" i="102"/>
  <c r="AG75" i="102"/>
  <c r="AK51" i="102"/>
  <c r="AK75" i="102"/>
  <c r="AO51" i="102"/>
  <c r="AO75" i="102"/>
  <c r="AS51" i="102"/>
  <c r="AS75" i="102"/>
  <c r="AW51" i="102"/>
  <c r="AW75" i="102"/>
  <c r="AD19" i="66"/>
  <c r="AH19" i="66"/>
  <c r="AL19" i="66"/>
  <c r="AP19" i="66"/>
  <c r="AP14" i="66"/>
  <c r="AP74" i="66"/>
  <c r="BD100" i="66"/>
  <c r="AT19" i="66"/>
  <c r="AX19" i="66"/>
  <c r="AE5" i="75"/>
  <c r="AD14" i="75"/>
  <c r="AD35" i="75"/>
  <c r="AL14" i="75"/>
  <c r="AL35" i="75"/>
  <c r="AC5" i="77"/>
  <c r="AG34" i="102"/>
  <c r="AW34" i="102"/>
  <c r="AN5" i="77"/>
  <c r="AV16" i="100"/>
  <c r="AC10" i="102"/>
  <c r="AC69" i="102"/>
  <c r="AK10" i="102"/>
  <c r="AK69" i="102"/>
  <c r="AS10" i="102"/>
  <c r="BA10" i="102"/>
  <c r="BA69" i="102"/>
  <c r="BB93" i="102"/>
  <c r="AH10" i="102"/>
  <c r="AH69" i="102"/>
  <c r="AP10" i="102"/>
  <c r="AP69" i="102"/>
  <c r="AX10" i="102"/>
  <c r="AF29" i="102"/>
  <c r="AB20" i="68"/>
  <c r="AF20" i="68"/>
  <c r="AJ20" i="68"/>
  <c r="AC20" i="68"/>
  <c r="AG20" i="68"/>
  <c r="AN20" i="68"/>
  <c r="AD20" i="68"/>
  <c r="AK20" i="68"/>
  <c r="AO20" i="68"/>
  <c r="AH20" i="68"/>
  <c r="AL20" i="68"/>
  <c r="AN22" i="67"/>
  <c r="AD27" i="67"/>
  <c r="AH27" i="67"/>
  <c r="AL27" i="67"/>
  <c r="AP27" i="67"/>
  <c r="AT27" i="67"/>
  <c r="AX27" i="67"/>
  <c r="BA101" i="67"/>
  <c r="AS20" i="68"/>
  <c r="AS28" i="68"/>
  <c r="AW28" i="68"/>
  <c r="AW20" i="68"/>
  <c r="BA28" i="68"/>
  <c r="BA20" i="68"/>
  <c r="BA36" i="68"/>
  <c r="AT48" i="67"/>
  <c r="AP20" i="68"/>
  <c r="AT20" i="68"/>
  <c r="AT28" i="68"/>
  <c r="AX28" i="68"/>
  <c r="AX20" i="68"/>
  <c r="AA32" i="75"/>
  <c r="BD48" i="75"/>
  <c r="AE32" i="75"/>
  <c r="AI32" i="75"/>
  <c r="AQ32" i="75"/>
  <c r="AY32" i="75"/>
  <c r="AC11" i="75"/>
  <c r="AG11" i="75"/>
  <c r="AO11" i="75"/>
  <c r="AS11" i="75"/>
  <c r="AW11" i="75"/>
  <c r="AW34" i="75"/>
  <c r="BA11" i="75"/>
  <c r="AF22" i="75"/>
  <c r="AC12" i="77"/>
  <c r="AG12" i="77"/>
  <c r="AK12" i="77"/>
  <c r="AO12" i="77"/>
  <c r="AS12" i="77"/>
  <c r="AS31" i="77"/>
  <c r="AW12" i="77"/>
  <c r="AW31" i="77"/>
  <c r="BA12" i="77"/>
  <c r="BB48" i="76"/>
  <c r="AS34" i="77"/>
  <c r="AS15" i="77"/>
  <c r="AB5" i="68"/>
  <c r="AR5" i="68"/>
  <c r="AZ5" i="68"/>
  <c r="AD39" i="64"/>
  <c r="AH39" i="64"/>
  <c r="AL39" i="64"/>
  <c r="AP39" i="64"/>
  <c r="AX39" i="64"/>
  <c r="AC27" i="67"/>
  <c r="AG27" i="67"/>
  <c r="AX38" i="67"/>
  <c r="AE44" i="68"/>
  <c r="AE20" i="68"/>
  <c r="AI44" i="68"/>
  <c r="AI20" i="68"/>
  <c r="AM44" i="68"/>
  <c r="AM20" i="68"/>
  <c r="AQ44" i="68"/>
  <c r="AQ20" i="68"/>
  <c r="AQ28" i="68"/>
  <c r="AU44" i="68"/>
  <c r="AU28" i="68"/>
  <c r="AU20" i="68"/>
  <c r="AY44" i="68"/>
  <c r="AY36" i="68"/>
  <c r="AY20" i="68"/>
  <c r="AY28" i="68"/>
  <c r="AH44" i="69"/>
  <c r="AL44" i="69"/>
  <c r="AP44" i="69"/>
  <c r="AT44" i="69"/>
  <c r="AX44" i="69"/>
  <c r="AI11" i="75"/>
  <c r="AC38" i="75"/>
  <c r="AG38" i="75"/>
  <c r="AK38" i="75"/>
  <c r="AO38" i="75"/>
  <c r="AS38" i="75"/>
  <c r="AW38" i="75"/>
  <c r="BA38" i="75"/>
  <c r="BB102" i="75"/>
  <c r="AU17" i="75"/>
  <c r="AR22" i="75"/>
  <c r="AG15" i="77"/>
  <c r="AQ15" i="77"/>
  <c r="AZ23" i="100"/>
  <c r="AP32" i="67"/>
  <c r="AR28" i="68"/>
  <c r="AR20" i="68"/>
  <c r="AV28" i="68"/>
  <c r="AV20" i="68"/>
  <c r="AZ28" i="68"/>
  <c r="AZ36" i="68"/>
  <c r="AZ20" i="68"/>
  <c r="AE22" i="75"/>
  <c r="AI22" i="75"/>
  <c r="AM22" i="75"/>
  <c r="AQ22" i="75"/>
  <c r="AU22" i="75"/>
  <c r="AY22" i="75"/>
  <c r="AB12" i="77"/>
  <c r="AR12" i="77"/>
  <c r="AG36" i="77"/>
  <c r="AG51" i="77"/>
  <c r="AG19" i="77"/>
  <c r="AQ38" i="77"/>
  <c r="AR98" i="77"/>
  <c r="AQ19" i="77"/>
  <c r="AF16" i="100"/>
  <c r="AK16" i="100"/>
  <c r="AW16" i="100"/>
  <c r="AB30" i="100"/>
  <c r="AF30" i="100"/>
  <c r="AJ30" i="100"/>
  <c r="AN30" i="100"/>
  <c r="AR30" i="100"/>
  <c r="AV30" i="100"/>
  <c r="AZ30" i="100"/>
  <c r="AC30" i="100"/>
  <c r="AG30" i="100"/>
  <c r="AK30" i="100"/>
  <c r="AO30" i="100"/>
  <c r="AS30" i="100"/>
  <c r="AW30" i="100"/>
  <c r="BA30" i="100"/>
  <c r="AD30" i="100"/>
  <c r="AH30" i="100"/>
  <c r="AL30" i="100"/>
  <c r="AP30" i="100"/>
  <c r="BD130" i="100"/>
  <c r="AT30" i="100"/>
  <c r="AX30" i="100"/>
  <c r="BD163" i="100"/>
  <c r="AA6" i="102"/>
  <c r="AA68" i="102"/>
  <c r="BD80" i="102"/>
  <c r="AE6" i="102"/>
  <c r="AE68" i="102"/>
  <c r="AI6" i="102"/>
  <c r="AI68" i="102"/>
  <c r="AM6" i="102"/>
  <c r="AM68" i="102"/>
  <c r="AQ6" i="102"/>
  <c r="AQ68" i="102"/>
  <c r="AU6" i="102"/>
  <c r="AU68" i="102"/>
  <c r="AY6" i="102"/>
  <c r="AY68" i="102"/>
  <c r="AG6" i="102"/>
  <c r="AG68" i="102"/>
  <c r="AO6" i="102"/>
  <c r="BA6" i="102"/>
  <c r="BA68" i="102"/>
  <c r="BB92" i="102"/>
  <c r="AB34" i="102"/>
  <c r="AF34" i="102"/>
  <c r="AJ34" i="102"/>
  <c r="AN34" i="102"/>
  <c r="AR34" i="102"/>
  <c r="AV34" i="102"/>
  <c r="AZ34" i="102"/>
  <c r="AD40" i="102"/>
  <c r="AD74" i="102"/>
  <c r="AH40" i="102"/>
  <c r="AH74" i="102"/>
  <c r="AL40" i="102"/>
  <c r="AL74" i="102"/>
  <c r="AP40" i="102"/>
  <c r="AP74" i="102"/>
  <c r="AT40" i="102"/>
  <c r="AT74" i="102"/>
  <c r="AX40" i="102"/>
  <c r="AX74" i="102"/>
  <c r="AA43" i="102"/>
  <c r="AE43" i="102"/>
  <c r="AI43" i="102"/>
  <c r="AM43" i="102"/>
  <c r="AQ43" i="102"/>
  <c r="AU43" i="102"/>
  <c r="AY43" i="102"/>
  <c r="AB43" i="102"/>
  <c r="AF43" i="102"/>
  <c r="AJ43" i="102"/>
  <c r="AN43" i="102"/>
  <c r="AR43" i="102"/>
  <c r="AV43" i="102"/>
  <c r="AZ43" i="102"/>
  <c r="AD43" i="102"/>
  <c r="AH43" i="102"/>
  <c r="AL43" i="102"/>
  <c r="AP43" i="102"/>
  <c r="AT43" i="102"/>
  <c r="AX43" i="102"/>
  <c r="BA51" i="102"/>
  <c r="BA75" i="102"/>
  <c r="BB99" i="102"/>
  <c r="AN5" i="100"/>
  <c r="AS5" i="100"/>
  <c r="AC23" i="100"/>
  <c r="AG23" i="100"/>
  <c r="AK23" i="100"/>
  <c r="AO23" i="100"/>
  <c r="AS23" i="100"/>
  <c r="AW23" i="100"/>
  <c r="BA23" i="100"/>
  <c r="AD23" i="100"/>
  <c r="AH23" i="100"/>
  <c r="AL23" i="100"/>
  <c r="AP23" i="100"/>
  <c r="BD123" i="100"/>
  <c r="AT23" i="100"/>
  <c r="AX23" i="100"/>
  <c r="BD156" i="100"/>
  <c r="AE23" i="100"/>
  <c r="AI23" i="100"/>
  <c r="AM23" i="100"/>
  <c r="AQ23" i="100"/>
  <c r="AU23" i="100"/>
  <c r="AY23" i="100"/>
  <c r="AB23" i="100"/>
  <c r="AC71" i="102"/>
  <c r="AG71" i="102"/>
  <c r="AK71" i="102"/>
  <c r="AO71" i="102"/>
  <c r="AS71" i="102"/>
  <c r="AW71" i="102"/>
  <c r="AP6" i="102"/>
  <c r="AP68" i="102"/>
  <c r="AB18" i="102"/>
  <c r="AB70" i="102"/>
  <c r="AF18" i="102"/>
  <c r="AF70" i="102"/>
  <c r="AJ18" i="102"/>
  <c r="AJ70" i="102"/>
  <c r="AN18" i="102"/>
  <c r="AN70" i="102"/>
  <c r="AR18" i="102"/>
  <c r="AR70" i="102"/>
  <c r="AV18" i="102"/>
  <c r="AV70" i="102"/>
  <c r="AZ18" i="102"/>
  <c r="AZ70" i="102"/>
  <c r="AC18" i="102"/>
  <c r="AC70" i="102"/>
  <c r="AG18" i="102"/>
  <c r="AG70" i="102"/>
  <c r="AK18" i="102"/>
  <c r="AK70" i="102"/>
  <c r="AO18" i="102"/>
  <c r="AO70" i="102"/>
  <c r="AS18" i="102"/>
  <c r="AS70" i="102"/>
  <c r="AW18" i="102"/>
  <c r="AW70" i="102"/>
  <c r="BA18" i="102"/>
  <c r="BA70" i="102"/>
  <c r="AD18" i="102"/>
  <c r="AD70" i="102"/>
  <c r="AT18" i="102"/>
  <c r="AT70" i="102"/>
  <c r="AC29" i="102"/>
  <c r="AG29" i="102"/>
  <c r="AK29" i="102"/>
  <c r="AO29" i="102"/>
  <c r="AS29" i="102"/>
  <c r="AW29" i="102"/>
  <c r="BA29" i="102"/>
  <c r="AD29" i="102"/>
  <c r="AH29" i="102"/>
  <c r="AL29" i="102"/>
  <c r="AP29" i="102"/>
  <c r="AT29" i="102"/>
  <c r="AX29" i="102"/>
  <c r="AB29" i="102"/>
  <c r="AJ29" i="102"/>
  <c r="AN29" i="102"/>
  <c r="AV29" i="102"/>
  <c r="AZ29" i="102"/>
  <c r="AA34" i="102"/>
  <c r="AE34" i="102"/>
  <c r="AI34" i="102"/>
  <c r="AM34" i="102"/>
  <c r="AQ34" i="102"/>
  <c r="AU34" i="102"/>
  <c r="AY34" i="102"/>
  <c r="AC40" i="102"/>
  <c r="AC74" i="102"/>
  <c r="AG40" i="102"/>
  <c r="AG74" i="102"/>
  <c r="AK40" i="102"/>
  <c r="AK74" i="102"/>
  <c r="AO40" i="102"/>
  <c r="AO74" i="102"/>
  <c r="AS40" i="102"/>
  <c r="AS74" i="102"/>
  <c r="AW40" i="102"/>
  <c r="AW74" i="102"/>
  <c r="BA40" i="102"/>
  <c r="BA74" i="102"/>
  <c r="AN40" i="75"/>
  <c r="AN22" i="75"/>
  <c r="AG41" i="75"/>
  <c r="AH105" i="75"/>
  <c r="AG22" i="75"/>
  <c r="AS41" i="75"/>
  <c r="AS22" i="75"/>
  <c r="AI35" i="77"/>
  <c r="AI50" i="77"/>
  <c r="AI19" i="77"/>
  <c r="AM35" i="77"/>
  <c r="AM19" i="77"/>
  <c r="AY35" i="77"/>
  <c r="AY19" i="77"/>
  <c r="AC37" i="77"/>
  <c r="AC52" i="77"/>
  <c r="AC19" i="77"/>
  <c r="AS37" i="77"/>
  <c r="AS97" i="77"/>
  <c r="AS19" i="77"/>
  <c r="AB76" i="66"/>
  <c r="AH32" i="67"/>
  <c r="AD38" i="67"/>
  <c r="AH38" i="67"/>
  <c r="AL38" i="67"/>
  <c r="AP38" i="67"/>
  <c r="AT38" i="67"/>
  <c r="AD48" i="67"/>
  <c r="AH48" i="67"/>
  <c r="AG57" i="67"/>
  <c r="AD74" i="67"/>
  <c r="AH74" i="67"/>
  <c r="AA79" i="67"/>
  <c r="AA78" i="67"/>
  <c r="AE79" i="67"/>
  <c r="AE78" i="67"/>
  <c r="AI79" i="67"/>
  <c r="AI78" i="67"/>
  <c r="AQ79" i="67"/>
  <c r="AQ78" i="67"/>
  <c r="AU79" i="67"/>
  <c r="AU78" i="67"/>
  <c r="AY79" i="67"/>
  <c r="AY78" i="67"/>
  <c r="AG36" i="75"/>
  <c r="AG17" i="75"/>
  <c r="AO36" i="75"/>
  <c r="AO52" i="75"/>
  <c r="AO17" i="75"/>
  <c r="AS36" i="75"/>
  <c r="AS17" i="75"/>
  <c r="BA36" i="75"/>
  <c r="BB100" i="75"/>
  <c r="BA17" i="75"/>
  <c r="BB50" i="74"/>
  <c r="AE37" i="75"/>
  <c r="AE17" i="75"/>
  <c r="AK22" i="75"/>
  <c r="AV22" i="75"/>
  <c r="AR5" i="77"/>
  <c r="AE32" i="77"/>
  <c r="AE47" i="77"/>
  <c r="AE15" i="77"/>
  <c r="AI32" i="77"/>
  <c r="AI47" i="77"/>
  <c r="AI15" i="77"/>
  <c r="AU32" i="77"/>
  <c r="AU92" i="77"/>
  <c r="AU15" i="77"/>
  <c r="AY32" i="77"/>
  <c r="AY92" i="77"/>
  <c r="AY15" i="77"/>
  <c r="AK19" i="77"/>
  <c r="AU19" i="77"/>
  <c r="BB77" i="64"/>
  <c r="AT10" i="64"/>
  <c r="AK27" i="67"/>
  <c r="AO27" i="67"/>
  <c r="AS27" i="67"/>
  <c r="AW27" i="67"/>
  <c r="BA27" i="67"/>
  <c r="AS92" i="67"/>
  <c r="AD101" i="67"/>
  <c r="AH101" i="67"/>
  <c r="AL101" i="67"/>
  <c r="AP101" i="67"/>
  <c r="AT101" i="67"/>
  <c r="AX101" i="67"/>
  <c r="AC101" i="67"/>
  <c r="AG101" i="67"/>
  <c r="AK101" i="67"/>
  <c r="AO101" i="67"/>
  <c r="AS101" i="67"/>
  <c r="AW101" i="67"/>
  <c r="AM32" i="75"/>
  <c r="AM5" i="75"/>
  <c r="AU32" i="75"/>
  <c r="AU5" i="75"/>
  <c r="AK33" i="75"/>
  <c r="AK49" i="75"/>
  <c r="AK5" i="75"/>
  <c r="AC17" i="75"/>
  <c r="AW17" i="75"/>
  <c r="AL22" i="75"/>
  <c r="AW22" i="75"/>
  <c r="AF28" i="77"/>
  <c r="AF5" i="77"/>
  <c r="AJ28" i="77"/>
  <c r="AJ5" i="77"/>
  <c r="AV28" i="77"/>
  <c r="AV5" i="77"/>
  <c r="AZ28" i="77"/>
  <c r="AZ5" i="77"/>
  <c r="AB32" i="77"/>
  <c r="AB47" i="77"/>
  <c r="AB15" i="77"/>
  <c r="AF32" i="77"/>
  <c r="AF15" i="77"/>
  <c r="AJ32" i="77"/>
  <c r="AJ47" i="77"/>
  <c r="AJ15" i="77"/>
  <c r="AN32" i="77"/>
  <c r="AN15" i="77"/>
  <c r="AR32" i="77"/>
  <c r="AR92" i="77"/>
  <c r="AR15" i="77"/>
  <c r="AV32" i="77"/>
  <c r="AW92" i="77"/>
  <c r="AV15" i="77"/>
  <c r="AZ32" i="77"/>
  <c r="AZ15" i="77"/>
  <c r="AK33" i="77"/>
  <c r="AL93" i="77"/>
  <c r="AK15" i="77"/>
  <c r="AO33" i="77"/>
  <c r="AO48" i="77"/>
  <c r="AO15" i="77"/>
  <c r="BA33" i="77"/>
  <c r="BA15" i="77"/>
  <c r="BB45" i="76"/>
  <c r="AD34" i="77"/>
  <c r="AD49" i="77"/>
  <c r="AD15" i="77"/>
  <c r="AP34" i="77"/>
  <c r="BD64" i="77"/>
  <c r="AP15" i="77"/>
  <c r="AT34" i="77"/>
  <c r="AU94" i="77"/>
  <c r="AT15" i="77"/>
  <c r="AA19" i="77"/>
  <c r="AL19" i="77"/>
  <c r="AW19" i="77"/>
  <c r="AO5" i="75"/>
  <c r="AC5" i="75"/>
  <c r="AW5" i="75"/>
  <c r="AK17" i="75"/>
  <c r="AC22" i="75"/>
  <c r="AP22" i="75"/>
  <c r="BA22" i="75"/>
  <c r="BB51" i="74"/>
  <c r="AH39" i="75"/>
  <c r="AH103" i="75"/>
  <c r="AH22" i="75"/>
  <c r="AT39" i="75"/>
  <c r="AT103" i="75"/>
  <c r="AT22" i="75"/>
  <c r="AX39" i="75"/>
  <c r="AX22" i="75"/>
  <c r="AB5" i="77"/>
  <c r="AA15" i="77"/>
  <c r="AE19" i="77"/>
  <c r="AP19" i="77"/>
  <c r="BA19" i="77"/>
  <c r="BB47" i="76"/>
  <c r="AD35" i="77"/>
  <c r="AD19" i="77"/>
  <c r="AH35" i="77"/>
  <c r="AH50" i="77"/>
  <c r="AH19" i="77"/>
  <c r="AT35" i="77"/>
  <c r="AT95" i="77"/>
  <c r="AT19" i="77"/>
  <c r="AX35" i="77"/>
  <c r="BD80" i="77"/>
  <c r="AX19" i="77"/>
  <c r="BA16" i="100"/>
  <c r="AB32" i="75"/>
  <c r="AF32" i="75"/>
  <c r="AJ32" i="75"/>
  <c r="AN32" i="75"/>
  <c r="AR32" i="75"/>
  <c r="AV32" i="75"/>
  <c r="AZ32" i="75"/>
  <c r="AD11" i="75"/>
  <c r="AH11" i="75"/>
  <c r="AL11" i="75"/>
  <c r="AP11" i="75"/>
  <c r="AT11" i="75"/>
  <c r="AX11" i="75"/>
  <c r="AH14" i="75"/>
  <c r="AH35" i="75"/>
  <c r="AP14" i="75"/>
  <c r="AP35" i="75"/>
  <c r="BD67" i="75"/>
  <c r="AX14" i="75"/>
  <c r="AD17" i="75"/>
  <c r="AH17" i="75"/>
  <c r="AL17" i="75"/>
  <c r="AP17" i="75"/>
  <c r="AT17" i="75"/>
  <c r="AX17" i="75"/>
  <c r="AA38" i="75"/>
  <c r="BD54" i="75"/>
  <c r="AE38" i="75"/>
  <c r="AI38" i="75"/>
  <c r="AM38" i="75"/>
  <c r="AQ38" i="75"/>
  <c r="AU38" i="75"/>
  <c r="AY38" i="75"/>
  <c r="AC28" i="77"/>
  <c r="AG28" i="77"/>
  <c r="AK28" i="77"/>
  <c r="AO28" i="77"/>
  <c r="AS28" i="77"/>
  <c r="AW28" i="77"/>
  <c r="BA28" i="77"/>
  <c r="AB35" i="77"/>
  <c r="AB19" i="77"/>
  <c r="AF35" i="77"/>
  <c r="AF50" i="77"/>
  <c r="AF19" i="77"/>
  <c r="AJ35" i="77"/>
  <c r="AJ50" i="77"/>
  <c r="AJ19" i="77"/>
  <c r="AN35" i="77"/>
  <c r="AN50" i="77"/>
  <c r="AN19" i="77"/>
  <c r="AR35" i="77"/>
  <c r="AS95" i="77"/>
  <c r="AR19" i="77"/>
  <c r="AV35" i="77"/>
  <c r="AW95" i="77"/>
  <c r="AV19" i="77"/>
  <c r="AZ35" i="77"/>
  <c r="BA95" i="77"/>
  <c r="AZ19" i="77"/>
  <c r="AF5" i="100"/>
  <c r="AJ5" i="100"/>
  <c r="AP16" i="100"/>
  <c r="BD116" i="100"/>
  <c r="AF23" i="100"/>
  <c r="AJ23" i="100"/>
  <c r="AV23" i="100"/>
  <c r="AC32" i="75"/>
  <c r="AG32" i="75"/>
  <c r="AK32" i="75"/>
  <c r="AA14" i="75"/>
  <c r="AE14" i="75"/>
  <c r="AE35" i="75"/>
  <c r="AI14" i="75"/>
  <c r="AM14" i="75"/>
  <c r="AQ14" i="75"/>
  <c r="AU14" i="75"/>
  <c r="AY14" i="75"/>
  <c r="AB38" i="75"/>
  <c r="AF38" i="75"/>
  <c r="AJ38" i="75"/>
  <c r="AN38" i="75"/>
  <c r="AR38" i="75"/>
  <c r="AV38" i="75"/>
  <c r="AZ38" i="75"/>
  <c r="AB22" i="75"/>
  <c r="AO22" i="75"/>
  <c r="AZ22" i="75"/>
  <c r="AA5" i="77"/>
  <c r="AK5" i="77"/>
  <c r="AQ5" i="77"/>
  <c r="BA5" i="77"/>
  <c r="AD28" i="77"/>
  <c r="AD5" i="77"/>
  <c r="AH28" i="77"/>
  <c r="AH5" i="77"/>
  <c r="AL28" i="77"/>
  <c r="AL5" i="77"/>
  <c r="AP28" i="77"/>
  <c r="BD58" i="77"/>
  <c r="AP5" i="77"/>
  <c r="AT28" i="77"/>
  <c r="AT5" i="77"/>
  <c r="AX28" i="77"/>
  <c r="BD73" i="77"/>
  <c r="AX5" i="77"/>
  <c r="AO19" i="77"/>
  <c r="AZ51" i="102"/>
  <c r="AZ75" i="102"/>
  <c r="AA28" i="77"/>
  <c r="BD43" i="77"/>
  <c r="AE28" i="77"/>
  <c r="AI28" i="77"/>
  <c r="AM28" i="77"/>
  <c r="AQ28" i="77"/>
  <c r="AU28" i="77"/>
  <c r="AY28" i="77"/>
  <c r="AD16" i="100"/>
  <c r="AH16" i="100"/>
  <c r="AL16" i="100"/>
  <c r="AT16" i="100"/>
  <c r="AB16" i="100"/>
  <c r="AL18" i="102"/>
  <c r="AL70" i="102"/>
  <c r="AB6" i="102"/>
  <c r="AB68" i="102"/>
  <c r="AF6" i="102"/>
  <c r="AF68" i="102"/>
  <c r="AH18" i="102"/>
  <c r="AH70" i="102"/>
  <c r="AP18" i="102"/>
  <c r="AP70" i="102"/>
  <c r="AX18" i="102"/>
  <c r="AX70" i="102"/>
  <c r="AJ16" i="100"/>
  <c r="AN16" i="100"/>
  <c r="AR16" i="100"/>
  <c r="AZ16" i="100"/>
  <c r="AC16" i="100"/>
  <c r="AG16" i="100"/>
  <c r="AO16" i="100"/>
  <c r="AS16" i="100"/>
  <c r="AW6" i="102"/>
  <c r="AG10" i="102"/>
  <c r="AG69" i="102"/>
  <c r="AO10" i="102"/>
  <c r="AO69" i="102"/>
  <c r="AW10" i="102"/>
  <c r="AW69" i="102"/>
  <c r="AD10" i="102"/>
  <c r="AL10" i="102"/>
  <c r="AL69" i="102"/>
  <c r="AT10" i="102"/>
  <c r="AT69" i="102"/>
  <c r="AA29" i="102"/>
  <c r="AE29" i="102"/>
  <c r="AI29" i="102"/>
  <c r="AM29" i="102"/>
  <c r="AQ29" i="102"/>
  <c r="AU29" i="102"/>
  <c r="AY29" i="102"/>
  <c r="AC43" i="102"/>
  <c r="AG43" i="102"/>
  <c r="AK43" i="102"/>
  <c r="AO43" i="102"/>
  <c r="AS43" i="102"/>
  <c r="AW43" i="102"/>
  <c r="BA43" i="102"/>
  <c r="AJ6" i="102"/>
  <c r="AJ68" i="102"/>
  <c r="AN6" i="102"/>
  <c r="AN68" i="102"/>
  <c r="AR6" i="102"/>
  <c r="AR68" i="102"/>
  <c r="AV6" i="102"/>
  <c r="AV68" i="102"/>
  <c r="AZ6" i="102"/>
  <c r="AZ68" i="102"/>
  <c r="AC6" i="102"/>
  <c r="AS6" i="102"/>
  <c r="AS68" i="102"/>
  <c r="AB69" i="102"/>
  <c r="AF10" i="102"/>
  <c r="AF69" i="102"/>
  <c r="AJ10" i="102"/>
  <c r="AJ69" i="102"/>
  <c r="AN10" i="102"/>
  <c r="AN69" i="102"/>
  <c r="AR10" i="102"/>
  <c r="AR69" i="102"/>
  <c r="AV10" i="102"/>
  <c r="AV69" i="102"/>
  <c r="AZ10" i="102"/>
  <c r="AZ69" i="102"/>
  <c r="AA18" i="102"/>
  <c r="AA70" i="102"/>
  <c r="BD82" i="102"/>
  <c r="AE18" i="102"/>
  <c r="AE70" i="102"/>
  <c r="AI18" i="102"/>
  <c r="AI70" i="102"/>
  <c r="AM18" i="102"/>
  <c r="AM70" i="102"/>
  <c r="AQ18" i="102"/>
  <c r="AQ70" i="102"/>
  <c r="AU18" i="102"/>
  <c r="AU70" i="102"/>
  <c r="AY18" i="102"/>
  <c r="AY70" i="102"/>
  <c r="AH6" i="102"/>
  <c r="AH68" i="102"/>
  <c r="AX6" i="102"/>
  <c r="AX68" i="102"/>
  <c r="AF22" i="67"/>
  <c r="AA32" i="67"/>
  <c r="AE32" i="67"/>
  <c r="AI32" i="67"/>
  <c r="AM32" i="67"/>
  <c r="AQ32" i="67"/>
  <c r="AU32" i="67"/>
  <c r="AY32" i="67"/>
  <c r="AD65" i="67"/>
  <c r="AH65" i="67"/>
  <c r="AL65" i="67"/>
  <c r="AP65" i="67"/>
  <c r="AT65" i="67"/>
  <c r="AX65" i="67"/>
  <c r="AC69" i="67"/>
  <c r="AG69" i="67"/>
  <c r="AK69" i="67"/>
  <c r="AO69" i="67"/>
  <c r="AS69" i="67"/>
  <c r="AW69" i="67"/>
  <c r="BA69" i="67"/>
  <c r="AU69" i="67"/>
  <c r="AY69" i="67"/>
  <c r="AK65" i="67"/>
  <c r="AW65" i="67"/>
  <c r="BA65" i="67"/>
  <c r="AC92" i="67"/>
  <c r="AK92" i="67"/>
  <c r="AO92" i="67"/>
  <c r="AW92" i="67"/>
  <c r="BA92" i="67"/>
  <c r="AF92" i="67"/>
  <c r="AN92" i="67"/>
  <c r="AV92" i="67"/>
  <c r="AX16" i="67"/>
  <c r="AD32" i="67"/>
  <c r="AL32" i="67"/>
  <c r="AT32" i="67"/>
  <c r="AX32" i="67"/>
  <c r="AS57" i="67"/>
  <c r="AC57" i="67"/>
  <c r="AW57" i="67"/>
  <c r="AC61" i="67"/>
  <c r="AG61" i="67"/>
  <c r="AK61" i="67"/>
  <c r="AO61" i="67"/>
  <c r="AS61" i="67"/>
  <c r="AW61" i="67"/>
  <c r="BA61" i="67"/>
  <c r="AY61" i="67"/>
  <c r="AE69" i="67"/>
  <c r="AI69" i="67"/>
  <c r="AD92" i="67"/>
  <c r="AH92" i="67"/>
  <c r="AL92" i="67"/>
  <c r="AP92" i="67"/>
  <c r="AT92" i="67"/>
  <c r="AX92" i="67"/>
  <c r="AA92" i="67"/>
  <c r="AE92" i="67"/>
  <c r="AI92" i="67"/>
  <c r="AM92" i="67"/>
  <c r="AQ92" i="67"/>
  <c r="AU92" i="67"/>
  <c r="AY92" i="67"/>
  <c r="AB92" i="67"/>
  <c r="AJ92" i="67"/>
  <c r="AR92" i="67"/>
  <c r="AZ92" i="67"/>
  <c r="AD16" i="67"/>
  <c r="AP16" i="67"/>
  <c r="AC65" i="67"/>
  <c r="AO65" i="67"/>
  <c r="AS65" i="67"/>
  <c r="AL74" i="67"/>
  <c r="AP74" i="67"/>
  <c r="AT74" i="67"/>
  <c r="AX74" i="67"/>
  <c r="AB32" i="67"/>
  <c r="AF32" i="67"/>
  <c r="AJ32" i="67"/>
  <c r="AN32" i="67"/>
  <c r="AR32" i="67"/>
  <c r="AV32" i="67"/>
  <c r="AZ32" i="67"/>
  <c r="AC48" i="67"/>
  <c r="AG48" i="67"/>
  <c r="AO48" i="67"/>
  <c r="AW48" i="67"/>
  <c r="BA48" i="67"/>
  <c r="AX48" i="67"/>
  <c r="AA65" i="67"/>
  <c r="AE65" i="67"/>
  <c r="AI65" i="67"/>
  <c r="AM65" i="67"/>
  <c r="AQ65" i="67"/>
  <c r="AU65" i="67"/>
  <c r="AY65" i="67"/>
  <c r="AB74" i="67"/>
  <c r="AF74" i="67"/>
  <c r="AJ74" i="67"/>
  <c r="AN74" i="67"/>
  <c r="AR74" i="67"/>
  <c r="AV74" i="67"/>
  <c r="BA79" i="67"/>
  <c r="BA78" i="67"/>
  <c r="AA16" i="67"/>
  <c r="AQ16" i="67"/>
  <c r="AL48" i="67"/>
  <c r="AP48" i="67"/>
  <c r="AK57" i="67"/>
  <c r="AO57" i="67"/>
  <c r="BA57" i="67"/>
  <c r="AA69" i="67"/>
  <c r="AM69" i="67"/>
  <c r="AQ69" i="67"/>
  <c r="AG79" i="67"/>
  <c r="AG78" i="67"/>
  <c r="AO79" i="67"/>
  <c r="AO78" i="67"/>
  <c r="AW79" i="67"/>
  <c r="AW78" i="67"/>
  <c r="AA101" i="67"/>
  <c r="AE101" i="67"/>
  <c r="AI101" i="67"/>
  <c r="AM101" i="67"/>
  <c r="AQ101" i="67"/>
  <c r="AU101" i="67"/>
  <c r="AY101" i="67"/>
  <c r="AB101" i="67"/>
  <c r="AF101" i="67"/>
  <c r="AJ101" i="67"/>
  <c r="AN101" i="67"/>
  <c r="AR101" i="67"/>
  <c r="AV101" i="67"/>
  <c r="AZ101" i="67"/>
  <c r="AE16" i="67"/>
  <c r="AM16" i="67"/>
  <c r="AY16" i="67"/>
  <c r="AK48" i="67"/>
  <c r="AS48" i="67"/>
  <c r="AI16" i="67"/>
  <c r="AU16" i="67"/>
  <c r="AB22" i="67"/>
  <c r="AJ22" i="67"/>
  <c r="AR22" i="67"/>
  <c r="AV22" i="67"/>
  <c r="AZ22" i="67"/>
  <c r="AA38" i="67"/>
  <c r="AE38" i="67"/>
  <c r="AI38" i="67"/>
  <c r="AM38" i="67"/>
  <c r="AQ38" i="67"/>
  <c r="AU38" i="67"/>
  <c r="AY38" i="67"/>
  <c r="AB38" i="67"/>
  <c r="AF38" i="67"/>
  <c r="AJ38" i="67"/>
  <c r="AN38" i="67"/>
  <c r="AR38" i="67"/>
  <c r="AV38" i="67"/>
  <c r="AZ38" i="67"/>
  <c r="AM61" i="67"/>
  <c r="AQ61" i="67"/>
  <c r="AB27" i="67"/>
  <c r="AF27" i="67"/>
  <c r="AJ27" i="67"/>
  <c r="AN27" i="67"/>
  <c r="AR27" i="67"/>
  <c r="AV27" i="67"/>
  <c r="AZ27" i="67"/>
  <c r="AC32" i="67"/>
  <c r="AG32" i="67"/>
  <c r="AK32" i="67"/>
  <c r="AO32" i="67"/>
  <c r="AS32" i="67"/>
  <c r="AW32" i="67"/>
  <c r="BA32" i="67"/>
  <c r="AA48" i="67"/>
  <c r="AE48" i="67"/>
  <c r="AI48" i="67"/>
  <c r="AM48" i="67"/>
  <c r="AQ48" i="67"/>
  <c r="AU48" i="67"/>
  <c r="AY48" i="67"/>
  <c r="AB48" i="67"/>
  <c r="AF48" i="67"/>
  <c r="AJ48" i="67"/>
  <c r="AN48" i="67"/>
  <c r="AR48" i="67"/>
  <c r="AV48" i="67"/>
  <c r="AZ48" i="67"/>
  <c r="AD57" i="67"/>
  <c r="AH57" i="67"/>
  <c r="AL57" i="67"/>
  <c r="AP57" i="67"/>
  <c r="AT57" i="67"/>
  <c r="AX57" i="67"/>
  <c r="AA57" i="67"/>
  <c r="AE57" i="67"/>
  <c r="AI57" i="67"/>
  <c r="AM57" i="67"/>
  <c r="AQ57" i="67"/>
  <c r="AU57" i="67"/>
  <c r="AY57" i="67"/>
  <c r="AA61" i="67"/>
  <c r="AD79" i="67"/>
  <c r="AD78" i="67"/>
  <c r="AH79" i="67"/>
  <c r="AH78" i="67"/>
  <c r="AL79" i="67"/>
  <c r="AL78" i="67"/>
  <c r="AP79" i="67"/>
  <c r="AP78" i="67"/>
  <c r="AT79" i="67"/>
  <c r="AT78" i="67"/>
  <c r="AX79" i="67"/>
  <c r="AX78" i="67"/>
  <c r="AC16" i="67"/>
  <c r="AG16" i="67"/>
  <c r="AK16" i="67"/>
  <c r="AO16" i="67"/>
  <c r="AS16" i="67"/>
  <c r="AW16" i="67"/>
  <c r="BA16" i="67"/>
  <c r="AH16" i="67"/>
  <c r="AT16" i="67"/>
  <c r="AD22" i="67"/>
  <c r="AH22" i="67"/>
  <c r="AL22" i="67"/>
  <c r="AP22" i="67"/>
  <c r="AT22" i="67"/>
  <c r="AX22" i="67"/>
  <c r="AC38" i="67"/>
  <c r="AG38" i="67"/>
  <c r="AK38" i="67"/>
  <c r="AO38" i="67"/>
  <c r="AS38" i="67"/>
  <c r="AW38" i="67"/>
  <c r="BA38" i="67"/>
  <c r="AB65" i="67"/>
  <c r="AF65" i="67"/>
  <c r="AJ65" i="67"/>
  <c r="AN65" i="67"/>
  <c r="AR65" i="67"/>
  <c r="AV65" i="67"/>
  <c r="AZ65" i="67"/>
  <c r="AK38" i="64"/>
  <c r="AS38" i="64"/>
  <c r="BA38" i="64"/>
  <c r="AC38" i="64"/>
  <c r="AW38" i="64"/>
  <c r="AC5" i="68"/>
  <c r="AB41" i="64"/>
  <c r="AF41" i="64"/>
  <c r="AD78" i="64"/>
  <c r="AL78" i="64"/>
  <c r="AE79" i="64"/>
  <c r="AM79" i="64"/>
  <c r="AQ79" i="64"/>
  <c r="AB80" i="64"/>
  <c r="AF80" i="64"/>
  <c r="AN80" i="64"/>
  <c r="AR38" i="64"/>
  <c r="AZ38" i="64"/>
  <c r="AG81" i="64"/>
  <c r="AK81" i="64"/>
  <c r="AW39" i="64"/>
  <c r="AR76" i="66"/>
  <c r="AB16" i="67"/>
  <c r="AF16" i="67"/>
  <c r="AJ16" i="67"/>
  <c r="AN16" i="67"/>
  <c r="AR16" i="67"/>
  <c r="AV16" i="67"/>
  <c r="AZ16" i="67"/>
  <c r="AL16" i="67"/>
  <c r="AC22" i="67"/>
  <c r="AG22" i="67"/>
  <c r="AK22" i="67"/>
  <c r="AO22" i="67"/>
  <c r="AS22" i="67"/>
  <c r="AW22" i="67"/>
  <c r="BA22" i="67"/>
  <c r="AD61" i="67"/>
  <c r="AH61" i="67"/>
  <c r="AL61" i="67"/>
  <c r="AP61" i="67"/>
  <c r="AT61" i="67"/>
  <c r="AX61" i="67"/>
  <c r="AB69" i="67"/>
  <c r="AF69" i="67"/>
  <c r="AJ69" i="67"/>
  <c r="AN69" i="67"/>
  <c r="AR69" i="67"/>
  <c r="AV69" i="67"/>
  <c r="AZ69" i="67"/>
  <c r="AA74" i="67"/>
  <c r="AE74" i="67"/>
  <c r="AI74" i="67"/>
  <c r="AM74" i="67"/>
  <c r="AQ74" i="67"/>
  <c r="AU74" i="67"/>
  <c r="AY74" i="67"/>
  <c r="AQ11" i="70"/>
  <c r="AU11" i="70"/>
  <c r="AY11" i="70"/>
  <c r="AJ41" i="64"/>
  <c r="AN41" i="64"/>
  <c r="AR41" i="64"/>
  <c r="AV41" i="64"/>
  <c r="AD10" i="64"/>
  <c r="AU58" i="64"/>
  <c r="AP35" i="66"/>
  <c r="AP75" i="66"/>
  <c r="BD101" i="66"/>
  <c r="AA22" i="67"/>
  <c r="AE22" i="67"/>
  <c r="AI22" i="67"/>
  <c r="AM22" i="67"/>
  <c r="AQ22" i="67"/>
  <c r="AU22" i="67"/>
  <c r="AY22" i="67"/>
  <c r="AA27" i="67"/>
  <c r="AE27" i="67"/>
  <c r="AI27" i="67"/>
  <c r="AM27" i="67"/>
  <c r="AQ27" i="67"/>
  <c r="AU27" i="67"/>
  <c r="AY27" i="67"/>
  <c r="AB61" i="67"/>
  <c r="AF61" i="67"/>
  <c r="AJ61" i="67"/>
  <c r="AN61" i="67"/>
  <c r="AR61" i="67"/>
  <c r="AV61" i="67"/>
  <c r="AZ61" i="67"/>
  <c r="AD69" i="67"/>
  <c r="AH69" i="67"/>
  <c r="AL69" i="67"/>
  <c r="AP69" i="67"/>
  <c r="AT69" i="67"/>
  <c r="AX69" i="67"/>
  <c r="AC74" i="67"/>
  <c r="AG74" i="67"/>
  <c r="AK74" i="67"/>
  <c r="AO74" i="67"/>
  <c r="AS74" i="67"/>
  <c r="AW74" i="67"/>
  <c r="BA74" i="67"/>
  <c r="AD44" i="68"/>
  <c r="AH44" i="68"/>
  <c r="AL44" i="68"/>
  <c r="AG44" i="69"/>
  <c r="AK44" i="69"/>
  <c r="AO44" i="69"/>
  <c r="AA5" i="75"/>
  <c r="AI5" i="75"/>
  <c r="AQ5" i="75"/>
  <c r="AY5" i="75"/>
  <c r="AO32" i="75"/>
  <c r="AS32" i="75"/>
  <c r="AW32" i="75"/>
  <c r="BA32" i="75"/>
  <c r="BB96" i="75"/>
  <c r="AB11" i="75"/>
  <c r="AF11" i="75"/>
  <c r="AJ11" i="75"/>
  <c r="AN11" i="75"/>
  <c r="AR11" i="75"/>
  <c r="AV11" i="75"/>
  <c r="AZ11" i="75"/>
  <c r="AZ34" i="75"/>
  <c r="AC14" i="75"/>
  <c r="AG14" i="75"/>
  <c r="AK14" i="75"/>
  <c r="AK35" i="75"/>
  <c r="AO14" i="75"/>
  <c r="AS14" i="75"/>
  <c r="AW14" i="75"/>
  <c r="BA14" i="75"/>
  <c r="BB54" i="74"/>
  <c r="AA17" i="75"/>
  <c r="AI17" i="75"/>
  <c r="AQ17" i="75"/>
  <c r="AY17" i="75"/>
  <c r="AT38" i="75"/>
  <c r="AX38" i="75"/>
  <c r="BD86" i="75"/>
  <c r="AD22" i="75"/>
  <c r="AJ22" i="75"/>
  <c r="F15" i="109"/>
  <c r="P15" i="109"/>
  <c r="AE7" i="66"/>
  <c r="AE73" i="66"/>
  <c r="AA7" i="67"/>
  <c r="AA6" i="67"/>
  <c r="AA76" i="66"/>
  <c r="BD89" i="66"/>
  <c r="AE76" i="66"/>
  <c r="AI76" i="66"/>
  <c r="AM76" i="66"/>
  <c r="AQ76" i="66"/>
  <c r="AU76" i="66"/>
  <c r="AY76" i="66"/>
  <c r="BC76" i="66"/>
  <c r="BD128" i="66"/>
  <c r="AF76" i="66"/>
  <c r="AV76" i="66"/>
  <c r="AG35" i="66"/>
  <c r="AG75" i="66"/>
  <c r="AK35" i="66"/>
  <c r="AK75" i="66"/>
  <c r="AO35" i="66"/>
  <c r="AO75" i="66"/>
  <c r="AS35" i="66"/>
  <c r="AS75" i="66"/>
  <c r="BA35" i="66"/>
  <c r="BA75" i="66"/>
  <c r="BB127" i="66"/>
  <c r="BE75" i="66"/>
  <c r="AB35" i="66"/>
  <c r="AB75" i="66"/>
  <c r="AF35" i="66"/>
  <c r="AF75" i="66"/>
  <c r="AR35" i="66"/>
  <c r="AR75" i="66"/>
  <c r="AR127" i="66"/>
  <c r="AV75" i="66"/>
  <c r="AJ76" i="66"/>
  <c r="AN76" i="66"/>
  <c r="AZ76" i="66"/>
  <c r="AM7" i="66"/>
  <c r="AM6" i="66"/>
  <c r="AA19" i="66"/>
  <c r="AE19" i="66"/>
  <c r="AI19" i="66"/>
  <c r="AM19" i="66"/>
  <c r="AQ19" i="66"/>
  <c r="AU19" i="66"/>
  <c r="AY19" i="66"/>
  <c r="AU7" i="66"/>
  <c r="AU73" i="66"/>
  <c r="AB19" i="66"/>
  <c r="AF19" i="66"/>
  <c r="AJ19" i="66"/>
  <c r="AN19" i="66"/>
  <c r="AR19" i="66"/>
  <c r="AV19" i="66"/>
  <c r="AZ19" i="66"/>
  <c r="AC76" i="66"/>
  <c r="AG76" i="66"/>
  <c r="AK76" i="66"/>
  <c r="AO76" i="66"/>
  <c r="AS76" i="66"/>
  <c r="AW76" i="66"/>
  <c r="BA76" i="66"/>
  <c r="BE76" i="66"/>
  <c r="AD35" i="66"/>
  <c r="AD75" i="66"/>
  <c r="AH35" i="66"/>
  <c r="AH75" i="66"/>
  <c r="AL35" i="66"/>
  <c r="AL75" i="66"/>
  <c r="AT35" i="66"/>
  <c r="AT75" i="66"/>
  <c r="AX35" i="66"/>
  <c r="AX75" i="66"/>
  <c r="AZ7" i="66"/>
  <c r="AC19" i="66"/>
  <c r="AG19" i="66"/>
  <c r="AK19" i="66"/>
  <c r="AO19" i="66"/>
  <c r="AS19" i="66"/>
  <c r="AW19" i="66"/>
  <c r="BA19" i="66"/>
  <c r="AD76" i="66"/>
  <c r="AH76" i="66"/>
  <c r="AL76" i="66"/>
  <c r="AP76" i="66"/>
  <c r="BD102" i="66"/>
  <c r="AT76" i="66"/>
  <c r="AX76" i="66"/>
  <c r="BD115" i="66"/>
  <c r="AJ35" i="66"/>
  <c r="AJ75" i="66"/>
  <c r="AN35" i="66"/>
  <c r="AN75" i="66"/>
  <c r="AZ35" i="66"/>
  <c r="AZ75" i="66"/>
  <c r="AC97" i="75"/>
  <c r="AG97" i="75"/>
  <c r="AO97" i="75"/>
  <c r="AS97" i="75"/>
  <c r="AW97" i="75"/>
  <c r="BA97" i="75"/>
  <c r="AC101" i="75"/>
  <c r="AG101" i="75"/>
  <c r="AK101" i="75"/>
  <c r="AO101" i="75"/>
  <c r="AS101" i="75"/>
  <c r="AW101" i="75"/>
  <c r="BA101" i="75"/>
  <c r="AB104" i="75"/>
  <c r="AF104" i="75"/>
  <c r="AJ104" i="75"/>
  <c r="AR104" i="75"/>
  <c r="AV104" i="75"/>
  <c r="AZ104" i="75"/>
  <c r="AC105" i="75"/>
  <c r="AK105" i="75"/>
  <c r="AO105" i="75"/>
  <c r="AW105" i="75"/>
  <c r="BA105" i="75"/>
  <c r="AD106" i="75"/>
  <c r="AH106" i="75"/>
  <c r="AL106" i="75"/>
  <c r="AP106" i="75"/>
  <c r="AT106" i="75"/>
  <c r="AX106" i="75"/>
  <c r="AE107" i="75"/>
  <c r="AI107" i="75"/>
  <c r="AM107" i="75"/>
  <c r="AQ107" i="75"/>
  <c r="AU107" i="75"/>
  <c r="AY107" i="75"/>
  <c r="AB97" i="75"/>
  <c r="AJ97" i="75"/>
  <c r="AR97" i="75"/>
  <c r="AZ97" i="75"/>
  <c r="AN101" i="75"/>
  <c r="AZ101" i="75"/>
  <c r="AD103" i="75"/>
  <c r="AL103" i="75"/>
  <c r="AE104" i="75"/>
  <c r="AI104" i="75"/>
  <c r="AM104" i="75"/>
  <c r="AQ104" i="75"/>
  <c r="AY104" i="75"/>
  <c r="AB105" i="75"/>
  <c r="AR105" i="75"/>
  <c r="AV105" i="75"/>
  <c r="AC106" i="75"/>
  <c r="AK106" i="75"/>
  <c r="AS106" i="75"/>
  <c r="BA106" i="75"/>
  <c r="AH107" i="75"/>
  <c r="AP107" i="75"/>
  <c r="AX107" i="75"/>
  <c r="AT53" i="64"/>
  <c r="AH10" i="64"/>
  <c r="AP10" i="64"/>
  <c r="BD54" i="64"/>
  <c r="AH7" i="66"/>
  <c r="AV7" i="66"/>
  <c r="AV73" i="66"/>
  <c r="AB6" i="67"/>
  <c r="AJ6" i="67"/>
  <c r="AR6" i="67"/>
  <c r="AZ6" i="67"/>
  <c r="AA7" i="66"/>
  <c r="AA73" i="66"/>
  <c r="AI7" i="66"/>
  <c r="AI73" i="66"/>
  <c r="AQ7" i="66"/>
  <c r="AQ6" i="66"/>
  <c r="AX7" i="66"/>
  <c r="BC73" i="66"/>
  <c r="BD125" i="66"/>
  <c r="AD97" i="75"/>
  <c r="AH97" i="75"/>
  <c r="AP97" i="75"/>
  <c r="AT97" i="75"/>
  <c r="AX97" i="75"/>
  <c r="AB100" i="75"/>
  <c r="AF100" i="75"/>
  <c r="AJ100" i="75"/>
  <c r="AN100" i="75"/>
  <c r="AR100" i="75"/>
  <c r="AV100" i="75"/>
  <c r="AZ100" i="75"/>
  <c r="AD101" i="75"/>
  <c r="AH101" i="75"/>
  <c r="AL101" i="75"/>
  <c r="AP101" i="75"/>
  <c r="AT101" i="75"/>
  <c r="AX101" i="75"/>
  <c r="AC104" i="75"/>
  <c r="AG104" i="75"/>
  <c r="AK104" i="75"/>
  <c r="AS104" i="75"/>
  <c r="AW104" i="75"/>
  <c r="BA104" i="75"/>
  <c r="AD105" i="75"/>
  <c r="AL105" i="75"/>
  <c r="AP105" i="75"/>
  <c r="AX105" i="75"/>
  <c r="AE106" i="75"/>
  <c r="AI106" i="75"/>
  <c r="AM106" i="75"/>
  <c r="AQ106" i="75"/>
  <c r="AU106" i="75"/>
  <c r="AY106" i="75"/>
  <c r="AB107" i="75"/>
  <c r="AF107" i="75"/>
  <c r="AJ107" i="75"/>
  <c r="AN107" i="75"/>
  <c r="AR107" i="75"/>
  <c r="AV107" i="75"/>
  <c r="AZ107" i="75"/>
  <c r="AF97" i="75"/>
  <c r="AN97" i="75"/>
  <c r="AV97" i="75"/>
  <c r="AB101" i="75"/>
  <c r="AJ101" i="75"/>
  <c r="AR101" i="75"/>
  <c r="AV101" i="75"/>
  <c r="AP103" i="75"/>
  <c r="AU104" i="75"/>
  <c r="AF105" i="75"/>
  <c r="AN105" i="75"/>
  <c r="AZ105" i="75"/>
  <c r="AG106" i="75"/>
  <c r="AO106" i="75"/>
  <c r="AW106" i="75"/>
  <c r="AD107" i="75"/>
  <c r="AL107" i="75"/>
  <c r="AT107" i="75"/>
  <c r="AF37" i="64"/>
  <c r="AN37" i="64"/>
  <c r="AV37" i="64"/>
  <c r="AO80" i="64"/>
  <c r="AL10" i="64"/>
  <c r="AX10" i="64"/>
  <c r="BD68" i="64"/>
  <c r="AP7" i="66"/>
  <c r="AF6" i="67"/>
  <c r="AN6" i="67"/>
  <c r="AV6" i="67"/>
  <c r="AV5" i="68"/>
  <c r="AE83" i="64"/>
  <c r="AI83" i="64"/>
  <c r="AM83" i="64"/>
  <c r="AQ83" i="64"/>
  <c r="AY55" i="64"/>
  <c r="AB84" i="64"/>
  <c r="AF84" i="64"/>
  <c r="AJ84" i="64"/>
  <c r="AN84" i="64"/>
  <c r="AV42" i="64"/>
  <c r="AC85" i="64"/>
  <c r="AG85" i="64"/>
  <c r="AK85" i="64"/>
  <c r="AO85" i="64"/>
  <c r="AH86" i="64"/>
  <c r="AL86" i="64"/>
  <c r="AD7" i="66"/>
  <c r="AL7" i="66"/>
  <c r="AT7" i="66"/>
  <c r="AY73" i="66"/>
  <c r="AE97" i="75"/>
  <c r="AI97" i="75"/>
  <c r="AM97" i="75"/>
  <c r="AQ97" i="75"/>
  <c r="AU97" i="75"/>
  <c r="AY97" i="75"/>
  <c r="AC100" i="75"/>
  <c r="AK100" i="75"/>
  <c r="AW100" i="75"/>
  <c r="AI101" i="75"/>
  <c r="AM101" i="75"/>
  <c r="AQ101" i="75"/>
  <c r="AU101" i="75"/>
  <c r="AY101" i="75"/>
  <c r="AC103" i="75"/>
  <c r="AG103" i="75"/>
  <c r="AK103" i="75"/>
  <c r="AO103" i="75"/>
  <c r="AS103" i="75"/>
  <c r="AW103" i="75"/>
  <c r="BA103" i="75"/>
  <c r="AD104" i="75"/>
  <c r="AH104" i="75"/>
  <c r="AL104" i="75"/>
  <c r="AP104" i="75"/>
  <c r="AT104" i="75"/>
  <c r="AX104" i="75"/>
  <c r="AE105" i="75"/>
  <c r="AI105" i="75"/>
  <c r="AM105" i="75"/>
  <c r="AQ105" i="75"/>
  <c r="AU105" i="75"/>
  <c r="AY105" i="75"/>
  <c r="AB106" i="75"/>
  <c r="AF106" i="75"/>
  <c r="AJ106" i="75"/>
  <c r="AN106" i="75"/>
  <c r="AR106" i="75"/>
  <c r="AV106" i="75"/>
  <c r="AZ106" i="75"/>
  <c r="AC107" i="75"/>
  <c r="AG107" i="75"/>
  <c r="AK107" i="75"/>
  <c r="AO107" i="75"/>
  <c r="AS107" i="75"/>
  <c r="AW107" i="75"/>
  <c r="BA107" i="75"/>
  <c r="AB44" i="68"/>
  <c r="AF44" i="68"/>
  <c r="AJ44" i="68"/>
  <c r="AN44" i="68"/>
  <c r="AR44" i="68"/>
  <c r="AV44" i="68"/>
  <c r="AZ44" i="68"/>
  <c r="AI44" i="69"/>
  <c r="AM44" i="69"/>
  <c r="AQ44" i="69"/>
  <c r="AU44" i="69"/>
  <c r="AY44" i="69"/>
  <c r="AB11" i="70"/>
  <c r="AF11" i="70"/>
  <c r="AJ11" i="70"/>
  <c r="AN11" i="70"/>
  <c r="AR11" i="70"/>
  <c r="AV11" i="70"/>
  <c r="AZ11" i="70"/>
  <c r="AB5" i="75"/>
  <c r="AF5" i="75"/>
  <c r="AJ5" i="75"/>
  <c r="AN5" i="75"/>
  <c r="AR5" i="75"/>
  <c r="AV5" i="75"/>
  <c r="AZ5" i="75"/>
  <c r="AB17" i="75"/>
  <c r="AF17" i="75"/>
  <c r="AJ17" i="75"/>
  <c r="AN17" i="75"/>
  <c r="AR17" i="75"/>
  <c r="AV17" i="75"/>
  <c r="AZ17" i="75"/>
  <c r="AD32" i="75"/>
  <c r="AH32" i="75"/>
  <c r="AL32" i="75"/>
  <c r="AP32" i="75"/>
  <c r="BD64" i="75"/>
  <c r="AT32" i="75"/>
  <c r="AX32" i="75"/>
  <c r="BD80" i="75"/>
  <c r="AD36" i="75"/>
  <c r="AD52" i="75"/>
  <c r="AH36" i="75"/>
  <c r="AH52" i="75"/>
  <c r="AL36" i="75"/>
  <c r="AL52" i="75"/>
  <c r="AP36" i="75"/>
  <c r="BD68" i="75"/>
  <c r="AT36" i="75"/>
  <c r="AX36" i="75"/>
  <c r="BD84" i="75"/>
  <c r="AA39" i="75"/>
  <c r="BD55" i="75"/>
  <c r="AE39" i="75"/>
  <c r="AI39" i="75"/>
  <c r="AM39" i="75"/>
  <c r="AQ39" i="75"/>
  <c r="AU39" i="75"/>
  <c r="AY39" i="75"/>
  <c r="AB89" i="77"/>
  <c r="AF89" i="77"/>
  <c r="AJ89" i="77"/>
  <c r="AN89" i="77"/>
  <c r="AR89" i="77"/>
  <c r="AV89" i="77"/>
  <c r="AZ89" i="77"/>
  <c r="AE90" i="77"/>
  <c r="AI90" i="77"/>
  <c r="AM90" i="77"/>
  <c r="AQ90" i="77"/>
  <c r="AU90" i="77"/>
  <c r="AY90" i="77"/>
  <c r="AC93" i="77"/>
  <c r="AG93" i="77"/>
  <c r="AS93" i="77"/>
  <c r="AW93" i="77"/>
  <c r="AH94" i="77"/>
  <c r="AL94" i="77"/>
  <c r="AX94" i="77"/>
  <c r="AC96" i="77"/>
  <c r="AK96" i="77"/>
  <c r="AO96" i="77"/>
  <c r="AS96" i="77"/>
  <c r="AW96" i="77"/>
  <c r="BB96" i="77"/>
  <c r="BA96" i="77"/>
  <c r="AH97" i="77"/>
  <c r="AL97" i="77"/>
  <c r="AP97" i="77"/>
  <c r="AX97" i="77"/>
  <c r="AE98" i="77"/>
  <c r="AC44" i="68"/>
  <c r="AG44" i="68"/>
  <c r="AK44" i="68"/>
  <c r="AO44" i="68"/>
  <c r="AS44" i="68"/>
  <c r="AW44" i="68"/>
  <c r="BA44" i="68"/>
  <c r="AF44" i="69"/>
  <c r="AJ44" i="69"/>
  <c r="AN44" i="69"/>
  <c r="AR44" i="69"/>
  <c r="AV44" i="69"/>
  <c r="AZ44" i="69"/>
  <c r="AC11" i="70"/>
  <c r="AG11" i="70"/>
  <c r="AK11" i="70"/>
  <c r="AO11" i="70"/>
  <c r="AS11" i="70"/>
  <c r="AW11" i="70"/>
  <c r="BA11" i="70"/>
  <c r="AC89" i="77"/>
  <c r="AG89" i="77"/>
  <c r="AK89" i="77"/>
  <c r="AO89" i="77"/>
  <c r="AS89" i="77"/>
  <c r="AW89" i="77"/>
  <c r="BA89" i="77"/>
  <c r="BB89" i="77"/>
  <c r="AB90" i="77"/>
  <c r="AF90" i="77"/>
  <c r="AJ90" i="77"/>
  <c r="AN90" i="77"/>
  <c r="AR90" i="77"/>
  <c r="AV90" i="77"/>
  <c r="AZ90" i="77"/>
  <c r="BB92" i="77"/>
  <c r="AD93" i="77"/>
  <c r="AT93" i="77"/>
  <c r="AX93" i="77"/>
  <c r="AI94" i="77"/>
  <c r="AM94" i="77"/>
  <c r="AY94" i="77"/>
  <c r="BB95" i="77"/>
  <c r="AD96" i="77"/>
  <c r="AL96" i="77"/>
  <c r="AP96" i="77"/>
  <c r="AT96" i="77"/>
  <c r="AX96" i="77"/>
  <c r="AE97" i="77"/>
  <c r="AI97" i="77"/>
  <c r="AM97" i="77"/>
  <c r="AQ97" i="77"/>
  <c r="AU97" i="77"/>
  <c r="AY97" i="77"/>
  <c r="AB98" i="77"/>
  <c r="AF98" i="77"/>
  <c r="AJ98" i="77"/>
  <c r="AN98" i="77"/>
  <c r="AV98" i="77"/>
  <c r="AZ98" i="77"/>
  <c r="AP44" i="68"/>
  <c r="AT44" i="68"/>
  <c r="AX44" i="68"/>
  <c r="AS44" i="69"/>
  <c r="AW44" i="69"/>
  <c r="BA44" i="69"/>
  <c r="AD11" i="70"/>
  <c r="AH11" i="70"/>
  <c r="AL11" i="70"/>
  <c r="AP11" i="70"/>
  <c r="AT11" i="70"/>
  <c r="AX11" i="70"/>
  <c r="AD89" i="77"/>
  <c r="AH89" i="77"/>
  <c r="AL89" i="77"/>
  <c r="AP89" i="77"/>
  <c r="AT89" i="77"/>
  <c r="AX89" i="77"/>
  <c r="AC90" i="77"/>
  <c r="AG90" i="77"/>
  <c r="AK90" i="77"/>
  <c r="AO90" i="77"/>
  <c r="AS90" i="77"/>
  <c r="AW90" i="77"/>
  <c r="BB90" i="77"/>
  <c r="BA90" i="77"/>
  <c r="AD92" i="77"/>
  <c r="AH92" i="77"/>
  <c r="AL92" i="77"/>
  <c r="AP92" i="77"/>
  <c r="AT92" i="77"/>
  <c r="AX92" i="77"/>
  <c r="AE93" i="77"/>
  <c r="AM93" i="77"/>
  <c r="AQ93" i="77"/>
  <c r="AU93" i="77"/>
  <c r="AY93" i="77"/>
  <c r="AB94" i="77"/>
  <c r="AF94" i="77"/>
  <c r="AJ94" i="77"/>
  <c r="AN94" i="77"/>
  <c r="AR94" i="77"/>
  <c r="AV94" i="77"/>
  <c r="AZ94" i="77"/>
  <c r="AL95" i="77"/>
  <c r="AP95" i="77"/>
  <c r="AE96" i="77"/>
  <c r="AI96" i="77"/>
  <c r="AM96" i="77"/>
  <c r="AQ96" i="77"/>
  <c r="AU96" i="77"/>
  <c r="AY96" i="77"/>
  <c r="AB97" i="77"/>
  <c r="AF97" i="77"/>
  <c r="AJ97" i="77"/>
  <c r="AN97" i="77"/>
  <c r="AR97" i="77"/>
  <c r="AV97" i="77"/>
  <c r="AZ97" i="77"/>
  <c r="AC98" i="77"/>
  <c r="AG98" i="77"/>
  <c r="AK98" i="77"/>
  <c r="AO98" i="77"/>
  <c r="AS98" i="77"/>
  <c r="AE89" i="77"/>
  <c r="AI89" i="77"/>
  <c r="AM89" i="77"/>
  <c r="AQ89" i="77"/>
  <c r="AU89" i="77"/>
  <c r="AY89" i="77"/>
  <c r="AD90" i="77"/>
  <c r="AH90" i="77"/>
  <c r="AL90" i="77"/>
  <c r="AP90" i="77"/>
  <c r="AT90" i="77"/>
  <c r="AX90" i="77"/>
  <c r="AM92" i="77"/>
  <c r="AQ92" i="77"/>
  <c r="AB93" i="77"/>
  <c r="AF93" i="77"/>
  <c r="AJ93" i="77"/>
  <c r="AN93" i="77"/>
  <c r="AR93" i="77"/>
  <c r="AV93" i="77"/>
  <c r="AZ93" i="77"/>
  <c r="AC94" i="77"/>
  <c r="AG94" i="77"/>
  <c r="AK94" i="77"/>
  <c r="AO94" i="77"/>
  <c r="AW94" i="77"/>
  <c r="BB94" i="77"/>
  <c r="BA94" i="77"/>
  <c r="AQ95" i="77"/>
  <c r="AB96" i="77"/>
  <c r="AF96" i="77"/>
  <c r="AJ96" i="77"/>
  <c r="AN96" i="77"/>
  <c r="AR96" i="77"/>
  <c r="AV96" i="77"/>
  <c r="AZ96" i="77"/>
  <c r="AG97" i="77"/>
  <c r="AK97" i="77"/>
  <c r="AO97" i="77"/>
  <c r="AW97" i="77"/>
  <c r="BA97" i="77"/>
  <c r="BB97" i="77"/>
  <c r="AD98" i="77"/>
  <c r="AH98" i="77"/>
  <c r="AL98" i="77"/>
  <c r="AP98" i="77"/>
  <c r="AT98" i="77"/>
  <c r="AX98" i="77"/>
  <c r="AI98" i="77"/>
  <c r="AM98" i="77"/>
  <c r="AU98" i="77"/>
  <c r="AY98" i="77"/>
  <c r="AW98" i="77"/>
  <c r="BB98" i="77"/>
  <c r="BA98" i="77"/>
  <c r="AC5" i="100"/>
  <c r="AG5" i="100"/>
  <c r="AK5" i="100"/>
  <c r="BE56" i="113"/>
  <c r="BD59" i="113"/>
  <c r="CA59" i="113"/>
  <c r="BB56" i="113"/>
  <c r="BE59" i="113"/>
  <c r="BB59" i="113"/>
  <c r="BD56" i="113"/>
  <c r="CA56" i="113"/>
  <c r="AA16" i="100"/>
  <c r="BD83" i="100"/>
  <c r="AE16" i="100"/>
  <c r="AI16" i="100"/>
  <c r="AM16" i="100"/>
  <c r="AQ16" i="100"/>
  <c r="AU16" i="100"/>
  <c r="AY16" i="100"/>
  <c r="BC59" i="113"/>
  <c r="BB62" i="113"/>
  <c r="AD96" i="102"/>
  <c r="AD84" i="102"/>
  <c r="AH96" i="102"/>
  <c r="AH84" i="102"/>
  <c r="AL96" i="102"/>
  <c r="AL84" i="102"/>
  <c r="AP96" i="102"/>
  <c r="AP84" i="102"/>
  <c r="AT96" i="102"/>
  <c r="AT84" i="102"/>
  <c r="AX96" i="102"/>
  <c r="AX84" i="102"/>
  <c r="AE96" i="102"/>
  <c r="AE84" i="102"/>
  <c r="AI96" i="102"/>
  <c r="AI84" i="102"/>
  <c r="AM96" i="102"/>
  <c r="AM84" i="102"/>
  <c r="AQ96" i="102"/>
  <c r="AQ84" i="102"/>
  <c r="AU96" i="102"/>
  <c r="AU84" i="102"/>
  <c r="AY96" i="102"/>
  <c r="AY84" i="102"/>
  <c r="AB96" i="102"/>
  <c r="AB84" i="102"/>
  <c r="AF96" i="102"/>
  <c r="AF84" i="102"/>
  <c r="AJ96" i="102"/>
  <c r="AJ84" i="102"/>
  <c r="AN96" i="102"/>
  <c r="AN84" i="102"/>
  <c r="AR96" i="102"/>
  <c r="AR84" i="102"/>
  <c r="AV96" i="102"/>
  <c r="AV84" i="102"/>
  <c r="AZ96" i="102"/>
  <c r="AZ84" i="102"/>
  <c r="AC96" i="102"/>
  <c r="AC84" i="102"/>
  <c r="AG96" i="102"/>
  <c r="AG84" i="102"/>
  <c r="AK96" i="102"/>
  <c r="AK84" i="102"/>
  <c r="AO96" i="102"/>
  <c r="AO84" i="102"/>
  <c r="AS96" i="102"/>
  <c r="AS84" i="102"/>
  <c r="AW96" i="102"/>
  <c r="AW84" i="102"/>
  <c r="BA96" i="102"/>
  <c r="BA84" i="102"/>
  <c r="AE129" i="66"/>
  <c r="AE90" i="66"/>
  <c r="AI129" i="66"/>
  <c r="AI90" i="66"/>
  <c r="AM129" i="66"/>
  <c r="AM90" i="66"/>
  <c r="AQ129" i="66"/>
  <c r="AQ103" i="66"/>
  <c r="AQ90" i="66"/>
  <c r="AU129" i="66"/>
  <c r="AU103" i="66"/>
  <c r="AU90" i="66"/>
  <c r="AB129" i="66"/>
  <c r="AB90" i="66"/>
  <c r="AF129" i="66"/>
  <c r="AF90" i="66"/>
  <c r="AJ129" i="66"/>
  <c r="AJ90" i="66"/>
  <c r="AN129" i="66"/>
  <c r="AN90" i="66"/>
  <c r="AR129" i="66"/>
  <c r="AR90" i="66"/>
  <c r="AR103" i="66"/>
  <c r="AV129" i="66"/>
  <c r="AV90" i="66"/>
  <c r="AV103" i="66"/>
  <c r="AZ129" i="66"/>
  <c r="AZ116" i="66"/>
  <c r="AZ90" i="66"/>
  <c r="AZ103" i="66"/>
  <c r="AC129" i="66"/>
  <c r="AC90" i="66"/>
  <c r="AG129" i="66"/>
  <c r="AG90" i="66"/>
  <c r="AK129" i="66"/>
  <c r="AK90" i="66"/>
  <c r="AO90" i="66"/>
  <c r="AS103" i="66"/>
  <c r="AS129" i="66"/>
  <c r="AS90" i="66"/>
  <c r="AW129" i="66"/>
  <c r="AW103" i="66"/>
  <c r="AW90" i="66"/>
  <c r="BA103" i="66"/>
  <c r="BA129" i="66"/>
  <c r="BA90" i="66"/>
  <c r="BA116" i="66"/>
  <c r="BE129" i="66"/>
  <c r="BE103" i="66"/>
  <c r="BE90" i="66"/>
  <c r="BE116" i="66"/>
  <c r="AD90" i="66"/>
  <c r="AH129" i="66"/>
  <c r="AH90" i="66"/>
  <c r="AL129" i="66"/>
  <c r="AL90" i="66"/>
  <c r="D23" i="112"/>
  <c r="U23" i="112"/>
  <c r="AP90" i="66"/>
  <c r="AP129" i="66"/>
  <c r="AT103" i="66"/>
  <c r="AT129" i="66"/>
  <c r="AT90" i="66"/>
  <c r="AX103" i="66"/>
  <c r="AX129" i="66"/>
  <c r="AX90" i="66"/>
  <c r="F23" i="112"/>
  <c r="W23" i="112"/>
  <c r="AC7" i="67"/>
  <c r="AC6" i="67"/>
  <c r="AG6" i="67"/>
  <c r="AK6" i="67"/>
  <c r="AO6" i="67"/>
  <c r="AS6" i="67"/>
  <c r="AW6" i="67"/>
  <c r="BA6" i="67"/>
  <c r="AD7" i="67"/>
  <c r="AH7" i="67"/>
  <c r="AL7" i="67"/>
  <c r="AP7" i="67"/>
  <c r="AT7" i="67"/>
  <c r="AX7" i="67"/>
  <c r="AC72" i="66"/>
  <c r="AG72" i="66"/>
  <c r="AK72" i="66"/>
  <c r="AO72" i="66"/>
  <c r="AS72" i="66"/>
  <c r="AW72" i="66"/>
  <c r="BA72" i="66"/>
  <c r="AB7" i="66"/>
  <c r="AF7" i="66"/>
  <c r="AJ7" i="66"/>
  <c r="AN7" i="66"/>
  <c r="AR7" i="66"/>
  <c r="AY129" i="66"/>
  <c r="AY116" i="66"/>
  <c r="AY90" i="66"/>
  <c r="AY103" i="66"/>
  <c r="BC116" i="66"/>
  <c r="BC103" i="66"/>
  <c r="BC90" i="66"/>
  <c r="AD72" i="66"/>
  <c r="AH72" i="66"/>
  <c r="AL72" i="66"/>
  <c r="AP72" i="66"/>
  <c r="AT72" i="66"/>
  <c r="AX72" i="66"/>
  <c r="AC7" i="66"/>
  <c r="AG7" i="66"/>
  <c r="AK7" i="66"/>
  <c r="AO7" i="66"/>
  <c r="AS7" i="66"/>
  <c r="AW7" i="66"/>
  <c r="BA7" i="66"/>
  <c r="BA6" i="66"/>
  <c r="BE73" i="66"/>
  <c r="AD6" i="67"/>
  <c r="AH6" i="67"/>
  <c r="AL6" i="67"/>
  <c r="AP6" i="67"/>
  <c r="AT6" i="67"/>
  <c r="AX6" i="67"/>
  <c r="AA72" i="66"/>
  <c r="AE72" i="66"/>
  <c r="AI72" i="66"/>
  <c r="AM72" i="66"/>
  <c r="AQ72" i="66"/>
  <c r="AU72" i="66"/>
  <c r="AY72" i="66"/>
  <c r="AE6" i="67"/>
  <c r="AE7" i="67"/>
  <c r="AI6" i="67"/>
  <c r="AI7" i="67"/>
  <c r="AM6" i="67"/>
  <c r="AM7" i="67"/>
  <c r="AQ6" i="67"/>
  <c r="AQ7" i="67"/>
  <c r="AU6" i="67"/>
  <c r="AU7" i="67"/>
  <c r="AY6" i="67"/>
  <c r="AY7" i="67"/>
  <c r="AB72" i="66"/>
  <c r="AF72" i="66"/>
  <c r="AJ72" i="66"/>
  <c r="AN72" i="66"/>
  <c r="AR72" i="66"/>
  <c r="AV72" i="66"/>
  <c r="AZ72" i="66"/>
  <c r="AB7" i="67"/>
  <c r="AF7" i="67"/>
  <c r="AJ7" i="67"/>
  <c r="AN7" i="67"/>
  <c r="AR7" i="67"/>
  <c r="AV7" i="67"/>
  <c r="AZ7" i="67"/>
  <c r="AG7" i="67"/>
  <c r="AK7" i="67"/>
  <c r="AO7" i="67"/>
  <c r="AS7" i="67"/>
  <c r="AW7" i="67"/>
  <c r="BA7" i="67"/>
  <c r="BE74" i="65"/>
  <c r="AC79" i="65"/>
  <c r="AG79" i="65"/>
  <c r="AK79" i="65"/>
  <c r="AO79" i="65"/>
  <c r="AS79" i="65"/>
  <c r="AW79" i="65"/>
  <c r="BA61" i="65"/>
  <c r="BA79" i="65"/>
  <c r="AH79" i="65"/>
  <c r="AP79" i="65"/>
  <c r="BD103" i="65"/>
  <c r="AT79" i="65"/>
  <c r="AX79" i="65"/>
  <c r="BD115" i="65"/>
  <c r="AB74" i="65"/>
  <c r="AF74" i="65"/>
  <c r="AJ74" i="65"/>
  <c r="AN74" i="65"/>
  <c r="AR74" i="65"/>
  <c r="AV74" i="65"/>
  <c r="AZ74" i="65"/>
  <c r="AD52" i="65"/>
  <c r="AD122" i="67"/>
  <c r="AH52" i="65"/>
  <c r="AH52" i="66"/>
  <c r="AL52" i="65"/>
  <c r="AL52" i="66"/>
  <c r="AP52" i="65"/>
  <c r="AP52" i="66"/>
  <c r="AT52" i="65"/>
  <c r="AT122" i="67"/>
  <c r="AX52" i="65"/>
  <c r="AX52" i="66"/>
  <c r="AC78" i="65"/>
  <c r="AD79" i="65"/>
  <c r="AL79" i="65"/>
  <c r="AG52" i="65"/>
  <c r="AG122" i="67"/>
  <c r="AW52" i="65"/>
  <c r="AW122" i="67"/>
  <c r="AE75" i="65"/>
  <c r="AA74" i="65"/>
  <c r="BD86" i="65"/>
  <c r="AE74" i="65"/>
  <c r="AI74" i="65"/>
  <c r="AM74" i="65"/>
  <c r="AQ74" i="65"/>
  <c r="AU74" i="65"/>
  <c r="AY74" i="65"/>
  <c r="BC74" i="65"/>
  <c r="AS78" i="65"/>
  <c r="BE79" i="65"/>
  <c r="AX45" i="65"/>
  <c r="AX115" i="67"/>
  <c r="AD74" i="65"/>
  <c r="AH74" i="65"/>
  <c r="AL74" i="65"/>
  <c r="AP74" i="65"/>
  <c r="BD98" i="65"/>
  <c r="AT74" i="65"/>
  <c r="AX74" i="65"/>
  <c r="BD110" i="65"/>
  <c r="AC74" i="65"/>
  <c r="AG74" i="65"/>
  <c r="AK74" i="65"/>
  <c r="AK122" i="65"/>
  <c r="AO74" i="65"/>
  <c r="AS74" i="65"/>
  <c r="AW74" i="65"/>
  <c r="AW122" i="65"/>
  <c r="BA74" i="65"/>
  <c r="AC52" i="65"/>
  <c r="AC122" i="67"/>
  <c r="AK52" i="65"/>
  <c r="AK52" i="66"/>
  <c r="AO52" i="65"/>
  <c r="AO52" i="66"/>
  <c r="AS52" i="65"/>
  <c r="AS122" i="67"/>
  <c r="BA52" i="65"/>
  <c r="BA122" i="67"/>
  <c r="AU75" i="65"/>
  <c r="AH45" i="65"/>
  <c r="AH77" i="65"/>
  <c r="AP45" i="65"/>
  <c r="AP115" i="67"/>
  <c r="AG78" i="65"/>
  <c r="AK78" i="65"/>
  <c r="AO78" i="65"/>
  <c r="AW78" i="65"/>
  <c r="BA78" i="65"/>
  <c r="AY72" i="65"/>
  <c r="AL45" i="65"/>
  <c r="AL77" i="65"/>
  <c r="AV62" i="66"/>
  <c r="AR58" i="66"/>
  <c r="BC72" i="65"/>
  <c r="AX64" i="66"/>
  <c r="AA72" i="65"/>
  <c r="BD84" i="65"/>
  <c r="AB75" i="65"/>
  <c r="AF75" i="65"/>
  <c r="AJ75" i="65"/>
  <c r="AN75" i="65"/>
  <c r="AR75" i="65"/>
  <c r="AV75" i="65"/>
  <c r="AZ75" i="65"/>
  <c r="AC75" i="65"/>
  <c r="AG75" i="65"/>
  <c r="AK75" i="65"/>
  <c r="AO75" i="65"/>
  <c r="AS75" i="65"/>
  <c r="AW75" i="65"/>
  <c r="AW123" i="65"/>
  <c r="BA75" i="65"/>
  <c r="BE75" i="65"/>
  <c r="BE123" i="65"/>
  <c r="AD75" i="65"/>
  <c r="AH75" i="65"/>
  <c r="AH123" i="65"/>
  <c r="AL75" i="65"/>
  <c r="AP75" i="65"/>
  <c r="AT75" i="65"/>
  <c r="AT123" i="65"/>
  <c r="AX75" i="65"/>
  <c r="AA75" i="65"/>
  <c r="BD87" i="65"/>
  <c r="AI75" i="65"/>
  <c r="AM75" i="65"/>
  <c r="AQ75" i="65"/>
  <c r="AY75" i="65"/>
  <c r="BC75" i="65"/>
  <c r="AN54" i="66"/>
  <c r="AZ72" i="65"/>
  <c r="AB124" i="65"/>
  <c r="AB88" i="65"/>
  <c r="AF88" i="65"/>
  <c r="AF124" i="65"/>
  <c r="AJ88" i="65"/>
  <c r="AJ124" i="65"/>
  <c r="AN88" i="65"/>
  <c r="AN124" i="65"/>
  <c r="AR100" i="65"/>
  <c r="AR124" i="65"/>
  <c r="AR88" i="65"/>
  <c r="AV100" i="65"/>
  <c r="AV88" i="65"/>
  <c r="AV124" i="65"/>
  <c r="AZ100" i="65"/>
  <c r="AZ112" i="65"/>
  <c r="AZ88" i="65"/>
  <c r="AZ124" i="65"/>
  <c r="BA72" i="65"/>
  <c r="BE72" i="65"/>
  <c r="AC124" i="65"/>
  <c r="AC88" i="65"/>
  <c r="AG124" i="65"/>
  <c r="AG88" i="65"/>
  <c r="AK124" i="65"/>
  <c r="AK88" i="65"/>
  <c r="AO88" i="65"/>
  <c r="AS100" i="65"/>
  <c r="AS124" i="65"/>
  <c r="AS88" i="65"/>
  <c r="AW100" i="65"/>
  <c r="AW88" i="65"/>
  <c r="Y10" i="112"/>
  <c r="BA100" i="65"/>
  <c r="BA112" i="65"/>
  <c r="BA88" i="65"/>
  <c r="BE100" i="65"/>
  <c r="BE124" i="65"/>
  <c r="BE112" i="65"/>
  <c r="BE88" i="65"/>
  <c r="AA116" i="67"/>
  <c r="AA45" i="65"/>
  <c r="AA46" i="66"/>
  <c r="AE116" i="67"/>
  <c r="AE46" i="66"/>
  <c r="AE45" i="65"/>
  <c r="AI116" i="67"/>
  <c r="AI46" i="66"/>
  <c r="AI45" i="65"/>
  <c r="AM116" i="67"/>
  <c r="AM46" i="66"/>
  <c r="AM45" i="65"/>
  <c r="AQ116" i="67"/>
  <c r="AQ45" i="65"/>
  <c r="AQ46" i="66"/>
  <c r="AU116" i="67"/>
  <c r="AU46" i="66"/>
  <c r="AU45" i="65"/>
  <c r="AY116" i="67"/>
  <c r="AY46" i="66"/>
  <c r="AY45" i="65"/>
  <c r="AB117" i="67"/>
  <c r="AB47" i="66"/>
  <c r="AF117" i="67"/>
  <c r="AF47" i="66"/>
  <c r="AJ117" i="67"/>
  <c r="AJ47" i="66"/>
  <c r="AN117" i="67"/>
  <c r="AN47" i="66"/>
  <c r="AR117" i="67"/>
  <c r="AR47" i="66"/>
  <c r="AV117" i="67"/>
  <c r="AV47" i="66"/>
  <c r="AZ117" i="67"/>
  <c r="AZ47" i="66"/>
  <c r="AC118" i="67"/>
  <c r="AC45" i="65"/>
  <c r="AC48" i="66"/>
  <c r="AG118" i="67"/>
  <c r="AG45" i="65"/>
  <c r="AG48" i="66"/>
  <c r="AK118" i="67"/>
  <c r="AK45" i="65"/>
  <c r="AK48" i="66"/>
  <c r="AO118" i="67"/>
  <c r="AO48" i="66"/>
  <c r="AO45" i="65"/>
  <c r="AS118" i="67"/>
  <c r="AS45" i="65"/>
  <c r="AS48" i="66"/>
  <c r="AW118" i="67"/>
  <c r="AW45" i="65"/>
  <c r="AW48" i="66"/>
  <c r="BA118" i="67"/>
  <c r="BA45" i="65"/>
  <c r="BA48" i="66"/>
  <c r="BE77" i="65"/>
  <c r="AD119" i="67"/>
  <c r="AD49" i="66"/>
  <c r="AH119" i="67"/>
  <c r="AH49" i="66"/>
  <c r="AL119" i="67"/>
  <c r="AL49" i="66"/>
  <c r="AP119" i="67"/>
  <c r="AP49" i="66"/>
  <c r="AT119" i="67"/>
  <c r="AT49" i="66"/>
  <c r="AX119" i="67"/>
  <c r="AX49" i="66"/>
  <c r="AA120" i="67"/>
  <c r="AA50" i="66"/>
  <c r="AA52" i="65"/>
  <c r="AE120" i="67"/>
  <c r="AE52" i="65"/>
  <c r="AE50" i="66"/>
  <c r="AI120" i="67"/>
  <c r="AI52" i="65"/>
  <c r="AI50" i="66"/>
  <c r="AM120" i="67"/>
  <c r="AM50" i="66"/>
  <c r="AM52" i="65"/>
  <c r="AQ120" i="67"/>
  <c r="AQ50" i="66"/>
  <c r="AQ52" i="65"/>
  <c r="AU120" i="67"/>
  <c r="AU52" i="65"/>
  <c r="AU50" i="66"/>
  <c r="AY120" i="67"/>
  <c r="AY52" i="65"/>
  <c r="AY50" i="66"/>
  <c r="AB121" i="67"/>
  <c r="AB51" i="66"/>
  <c r="AF121" i="67"/>
  <c r="AF51" i="66"/>
  <c r="AJ121" i="67"/>
  <c r="AJ51" i="66"/>
  <c r="AN121" i="67"/>
  <c r="AN51" i="66"/>
  <c r="AR121" i="67"/>
  <c r="AR51" i="66"/>
  <c r="AV121" i="67"/>
  <c r="AV51" i="66"/>
  <c r="AZ121" i="67"/>
  <c r="AZ51" i="66"/>
  <c r="AD45" i="65"/>
  <c r="AT45" i="65"/>
  <c r="AD123" i="67"/>
  <c r="AD53" i="66"/>
  <c r="AH123" i="67"/>
  <c r="AH53" i="66"/>
  <c r="AL123" i="67"/>
  <c r="AL53" i="66"/>
  <c r="AP123" i="67"/>
  <c r="AP53" i="66"/>
  <c r="AT123" i="67"/>
  <c r="AT53" i="66"/>
  <c r="AX123" i="67"/>
  <c r="AX53" i="66"/>
  <c r="AA124" i="67"/>
  <c r="AA54" i="66"/>
  <c r="AE124" i="67"/>
  <c r="AE54" i="66"/>
  <c r="AI124" i="67"/>
  <c r="AI54" i="66"/>
  <c r="AM124" i="67"/>
  <c r="AM54" i="66"/>
  <c r="AQ124" i="67"/>
  <c r="AQ54" i="66"/>
  <c r="AU124" i="67"/>
  <c r="AU54" i="66"/>
  <c r="AY124" i="67"/>
  <c r="AY54" i="66"/>
  <c r="AB125" i="67"/>
  <c r="AB55" i="66"/>
  <c r="AF125" i="67"/>
  <c r="AF55" i="66"/>
  <c r="AJ125" i="67"/>
  <c r="AJ55" i="66"/>
  <c r="AN125" i="67"/>
  <c r="AN55" i="66"/>
  <c r="AR125" i="67"/>
  <c r="AR55" i="66"/>
  <c r="AV125" i="67"/>
  <c r="AV55" i="66"/>
  <c r="AZ125" i="67"/>
  <c r="AZ55" i="66"/>
  <c r="AE124" i="65"/>
  <c r="AE88" i="65"/>
  <c r="AI88" i="65"/>
  <c r="AM124" i="65"/>
  <c r="AM88" i="65"/>
  <c r="AQ124" i="65"/>
  <c r="AQ88" i="65"/>
  <c r="AQ100" i="65"/>
  <c r="AU124" i="65"/>
  <c r="AU88" i="65"/>
  <c r="AU100" i="65"/>
  <c r="AY124" i="65"/>
  <c r="AY112" i="65"/>
  <c r="AY88" i="65"/>
  <c r="AY100" i="65"/>
  <c r="BC124" i="65"/>
  <c r="BC112" i="65"/>
  <c r="BC88" i="65"/>
  <c r="BC100" i="65"/>
  <c r="AD127" i="67"/>
  <c r="AD57" i="66"/>
  <c r="AD78" i="65"/>
  <c r="AH127" i="67"/>
  <c r="AH57" i="66"/>
  <c r="AH78" i="65"/>
  <c r="AL127" i="67"/>
  <c r="AL57" i="66"/>
  <c r="AL78" i="65"/>
  <c r="AP127" i="67"/>
  <c r="AP57" i="66"/>
  <c r="AP78" i="65"/>
  <c r="BD102" i="65"/>
  <c r="AT127" i="67"/>
  <c r="AT57" i="66"/>
  <c r="AT78" i="65"/>
  <c r="AX127" i="67"/>
  <c r="AX57" i="66"/>
  <c r="AX78" i="65"/>
  <c r="BD114" i="65"/>
  <c r="AA128" i="67"/>
  <c r="AA58" i="66"/>
  <c r="AA78" i="65"/>
  <c r="BD90" i="65"/>
  <c r="AE128" i="67"/>
  <c r="AE58" i="66"/>
  <c r="AE78" i="65"/>
  <c r="AI128" i="67"/>
  <c r="AI58" i="66"/>
  <c r="AI78" i="65"/>
  <c r="AM128" i="67"/>
  <c r="AM58" i="66"/>
  <c r="AM78" i="65"/>
  <c r="AQ128" i="67"/>
  <c r="AQ58" i="66"/>
  <c r="AQ78" i="65"/>
  <c r="AU128" i="67"/>
  <c r="AU58" i="66"/>
  <c r="AU78" i="65"/>
  <c r="AY128" i="67"/>
  <c r="AY58" i="66"/>
  <c r="AB129" i="67"/>
  <c r="AB59" i="66"/>
  <c r="AF129" i="67"/>
  <c r="AF59" i="66"/>
  <c r="AJ129" i="67"/>
  <c r="AJ59" i="66"/>
  <c r="AN129" i="67"/>
  <c r="AN59" i="66"/>
  <c r="AR129" i="67"/>
  <c r="AR59" i="66"/>
  <c r="AV129" i="67"/>
  <c r="AV59" i="66"/>
  <c r="AZ129" i="67"/>
  <c r="AZ59" i="66"/>
  <c r="AA132" i="67"/>
  <c r="AA62" i="66"/>
  <c r="AE132" i="67"/>
  <c r="AE62" i="66"/>
  <c r="AI132" i="67"/>
  <c r="AI62" i="66"/>
  <c r="AM132" i="67"/>
  <c r="AM62" i="66"/>
  <c r="AQ132" i="67"/>
  <c r="AQ62" i="66"/>
  <c r="AU132" i="67"/>
  <c r="AU62" i="66"/>
  <c r="AY132" i="67"/>
  <c r="AY62" i="66"/>
  <c r="AB133" i="67"/>
  <c r="AB63" i="66"/>
  <c r="AF133" i="67"/>
  <c r="AF131" i="67"/>
  <c r="AF63" i="66"/>
  <c r="AJ133" i="67"/>
  <c r="AJ63" i="66"/>
  <c r="AN133" i="67"/>
  <c r="AN63" i="66"/>
  <c r="AR133" i="67"/>
  <c r="AR63" i="66"/>
  <c r="AV133" i="67"/>
  <c r="AV131" i="67"/>
  <c r="AV63" i="66"/>
  <c r="AZ133" i="67"/>
  <c r="AZ63" i="66"/>
  <c r="AC134" i="67"/>
  <c r="AC64" i="66"/>
  <c r="AG64" i="66"/>
  <c r="AG134" i="67"/>
  <c r="AK134" i="67"/>
  <c r="AK64" i="66"/>
  <c r="AO134" i="67"/>
  <c r="AO64" i="66"/>
  <c r="AS134" i="67"/>
  <c r="AS64" i="66"/>
  <c r="AW134" i="67"/>
  <c r="AW64" i="66"/>
  <c r="BA134" i="67"/>
  <c r="BA64" i="66"/>
  <c r="AD135" i="67"/>
  <c r="AD65" i="66"/>
  <c r="AH135" i="67"/>
  <c r="AH65" i="66"/>
  <c r="AL135" i="67"/>
  <c r="AL65" i="66"/>
  <c r="AP135" i="67"/>
  <c r="AP65" i="66"/>
  <c r="AT135" i="67"/>
  <c r="AT65" i="66"/>
  <c r="AX135" i="67"/>
  <c r="AX65" i="66"/>
  <c r="AD124" i="65"/>
  <c r="AD88" i="65"/>
  <c r="AH124" i="65"/>
  <c r="AH88" i="65"/>
  <c r="AL124" i="65"/>
  <c r="AL88" i="65"/>
  <c r="D10" i="112"/>
  <c r="U10" i="112"/>
  <c r="AP124" i="65"/>
  <c r="AP88" i="65"/>
  <c r="AT124" i="65"/>
  <c r="AT88" i="65"/>
  <c r="F10" i="112"/>
  <c r="W10" i="112"/>
  <c r="AX124" i="65"/>
  <c r="AX88" i="65"/>
  <c r="BB124" i="65"/>
  <c r="BB112" i="65"/>
  <c r="BB88" i="65"/>
  <c r="AT100" i="65"/>
  <c r="AB116" i="67"/>
  <c r="AB46" i="66"/>
  <c r="AF116" i="67"/>
  <c r="AF46" i="66"/>
  <c r="AJ116" i="67"/>
  <c r="AJ46" i="66"/>
  <c r="AN116" i="67"/>
  <c r="AN46" i="66"/>
  <c r="AR116" i="67"/>
  <c r="AR46" i="66"/>
  <c r="AV116" i="67"/>
  <c r="AV46" i="66"/>
  <c r="AZ116" i="67"/>
  <c r="AZ46" i="66"/>
  <c r="AC117" i="67"/>
  <c r="AC47" i="66"/>
  <c r="AG117" i="67"/>
  <c r="AG47" i="66"/>
  <c r="AK117" i="67"/>
  <c r="AK47" i="66"/>
  <c r="AO117" i="67"/>
  <c r="AO47" i="66"/>
  <c r="AS117" i="67"/>
  <c r="AS47" i="66"/>
  <c r="AW117" i="67"/>
  <c r="AW47" i="66"/>
  <c r="BA117" i="67"/>
  <c r="BA47" i="66"/>
  <c r="AD118" i="67"/>
  <c r="AD48" i="66"/>
  <c r="AH118" i="67"/>
  <c r="AH48" i="66"/>
  <c r="AL118" i="67"/>
  <c r="AL48" i="66"/>
  <c r="AP118" i="67"/>
  <c r="AP48" i="66"/>
  <c r="AT118" i="67"/>
  <c r="AT48" i="66"/>
  <c r="AX118" i="67"/>
  <c r="AX48" i="66"/>
  <c r="AA119" i="67"/>
  <c r="AA49" i="66"/>
  <c r="AE119" i="67"/>
  <c r="AE49" i="66"/>
  <c r="AI119" i="67"/>
  <c r="AI49" i="66"/>
  <c r="AM119" i="67"/>
  <c r="AM49" i="66"/>
  <c r="AQ119" i="67"/>
  <c r="AQ49" i="66"/>
  <c r="AU119" i="67"/>
  <c r="AU49" i="66"/>
  <c r="AY119" i="67"/>
  <c r="AY49" i="66"/>
  <c r="AB120" i="67"/>
  <c r="AB50" i="66"/>
  <c r="AF120" i="67"/>
  <c r="AF50" i="66"/>
  <c r="AJ120" i="67"/>
  <c r="AJ50" i="66"/>
  <c r="AN120" i="67"/>
  <c r="AN50" i="66"/>
  <c r="AR120" i="67"/>
  <c r="AR50" i="66"/>
  <c r="AV120" i="67"/>
  <c r="AV50" i="66"/>
  <c r="AZ120" i="67"/>
  <c r="AZ50" i="66"/>
  <c r="AC121" i="67"/>
  <c r="AC51" i="66"/>
  <c r="AG121" i="67"/>
  <c r="AG51" i="66"/>
  <c r="AK121" i="67"/>
  <c r="AK51" i="66"/>
  <c r="AO121" i="67"/>
  <c r="AO51" i="66"/>
  <c r="AS121" i="67"/>
  <c r="AS51" i="66"/>
  <c r="AW121" i="67"/>
  <c r="AW51" i="66"/>
  <c r="BA121" i="67"/>
  <c r="BA51" i="66"/>
  <c r="AA123" i="67"/>
  <c r="AA53" i="66"/>
  <c r="AE123" i="67"/>
  <c r="AE53" i="66"/>
  <c r="AI123" i="67"/>
  <c r="AI53" i="66"/>
  <c r="AM123" i="67"/>
  <c r="AM53" i="66"/>
  <c r="AQ123" i="67"/>
  <c r="AQ53" i="66"/>
  <c r="AU123" i="67"/>
  <c r="AU53" i="66"/>
  <c r="AY123" i="67"/>
  <c r="AY53" i="66"/>
  <c r="AB124" i="67"/>
  <c r="AB54" i="66"/>
  <c r="AF124" i="67"/>
  <c r="AF54" i="66"/>
  <c r="AJ124" i="67"/>
  <c r="AJ54" i="66"/>
  <c r="AR124" i="67"/>
  <c r="AR54" i="66"/>
  <c r="AV124" i="67"/>
  <c r="AV54" i="66"/>
  <c r="AZ124" i="67"/>
  <c r="AZ54" i="66"/>
  <c r="AC125" i="67"/>
  <c r="AC55" i="66"/>
  <c r="AG125" i="67"/>
  <c r="AG55" i="66"/>
  <c r="AK125" i="67"/>
  <c r="AK55" i="66"/>
  <c r="AS125" i="67"/>
  <c r="AS55" i="66"/>
  <c r="AW125" i="67"/>
  <c r="AW55" i="66"/>
  <c r="BA125" i="67"/>
  <c r="BA55" i="66"/>
  <c r="AE127" i="67"/>
  <c r="AE57" i="66"/>
  <c r="AI127" i="67"/>
  <c r="AI57" i="66"/>
  <c r="AM127" i="67"/>
  <c r="AM57" i="66"/>
  <c r="AU127" i="67"/>
  <c r="AU57" i="66"/>
  <c r="AY127" i="67"/>
  <c r="AY57" i="66"/>
  <c r="AF128" i="67"/>
  <c r="AF58" i="66"/>
  <c r="AJ128" i="67"/>
  <c r="AJ58" i="66"/>
  <c r="AN128" i="67"/>
  <c r="AN58" i="66"/>
  <c r="AV128" i="67"/>
  <c r="AV58" i="66"/>
  <c r="AZ128" i="67"/>
  <c r="AZ58" i="66"/>
  <c r="AG129" i="67"/>
  <c r="AG59" i="66"/>
  <c r="AK129" i="67"/>
  <c r="AK59" i="66"/>
  <c r="AO129" i="67"/>
  <c r="AO59" i="66"/>
  <c r="AW129" i="67"/>
  <c r="AW59" i="66"/>
  <c r="BA129" i="67"/>
  <c r="AA79" i="65"/>
  <c r="BD91" i="65"/>
  <c r="AE79" i="65"/>
  <c r="AI79" i="65"/>
  <c r="AM79" i="65"/>
  <c r="AQ79" i="65"/>
  <c r="AU79" i="65"/>
  <c r="AY79" i="65"/>
  <c r="BC79" i="65"/>
  <c r="AB132" i="67"/>
  <c r="AB62" i="66"/>
  <c r="AJ132" i="67"/>
  <c r="AJ62" i="66"/>
  <c r="AN132" i="67"/>
  <c r="AN62" i="66"/>
  <c r="AR132" i="67"/>
  <c r="AR62" i="66"/>
  <c r="AZ132" i="67"/>
  <c r="AZ62" i="66"/>
  <c r="AC133" i="67"/>
  <c r="AC63" i="66"/>
  <c r="AK133" i="67"/>
  <c r="AK63" i="66"/>
  <c r="AO133" i="67"/>
  <c r="AO63" i="66"/>
  <c r="AS133" i="67"/>
  <c r="AS63" i="66"/>
  <c r="BA133" i="67"/>
  <c r="BA63" i="66"/>
  <c r="AD134" i="67"/>
  <c r="AD64" i="66"/>
  <c r="AL134" i="67"/>
  <c r="AL64" i="66"/>
  <c r="AP134" i="67"/>
  <c r="AP64" i="66"/>
  <c r="AT134" i="67"/>
  <c r="AT64" i="66"/>
  <c r="AA135" i="67"/>
  <c r="AA65" i="66"/>
  <c r="AE135" i="67"/>
  <c r="AE65" i="66"/>
  <c r="AM135" i="67"/>
  <c r="AM65" i="66"/>
  <c r="AQ135" i="67"/>
  <c r="AQ65" i="66"/>
  <c r="AU135" i="67"/>
  <c r="AU65" i="66"/>
  <c r="AX100" i="65"/>
  <c r="AC59" i="66"/>
  <c r="AG63" i="66"/>
  <c r="AI65" i="66"/>
  <c r="AB45" i="65"/>
  <c r="AF45" i="65"/>
  <c r="AJ45" i="65"/>
  <c r="AN45" i="65"/>
  <c r="AR45" i="65"/>
  <c r="AV45" i="65"/>
  <c r="AZ45" i="65"/>
  <c r="AC116" i="67"/>
  <c r="AC46" i="66"/>
  <c r="AG116" i="67"/>
  <c r="AG46" i="66"/>
  <c r="AK116" i="67"/>
  <c r="AK46" i="66"/>
  <c r="AO116" i="67"/>
  <c r="AO46" i="66"/>
  <c r="AS116" i="67"/>
  <c r="AS46" i="66"/>
  <c r="AW116" i="67"/>
  <c r="BA116" i="67"/>
  <c r="BA46" i="66"/>
  <c r="AD117" i="67"/>
  <c r="AD47" i="66"/>
  <c r="AH117" i="67"/>
  <c r="AH47" i="66"/>
  <c r="AL117" i="67"/>
  <c r="AL47" i="66"/>
  <c r="AP117" i="67"/>
  <c r="AP47" i="66"/>
  <c r="AT117" i="67"/>
  <c r="AT47" i="66"/>
  <c r="AX117" i="67"/>
  <c r="AX47" i="66"/>
  <c r="AA118" i="67"/>
  <c r="AA48" i="66"/>
  <c r="AE118" i="67"/>
  <c r="AE48" i="66"/>
  <c r="AI118" i="67"/>
  <c r="AI48" i="66"/>
  <c r="AM118" i="67"/>
  <c r="AM48" i="66"/>
  <c r="AQ118" i="67"/>
  <c r="AQ48" i="66"/>
  <c r="AU118" i="67"/>
  <c r="AU48" i="66"/>
  <c r="AY118" i="67"/>
  <c r="AY48" i="66"/>
  <c r="AB119" i="67"/>
  <c r="AB49" i="66"/>
  <c r="AF119" i="67"/>
  <c r="AF49" i="66"/>
  <c r="AJ119" i="67"/>
  <c r="AJ49" i="66"/>
  <c r="AN119" i="67"/>
  <c r="AN49" i="66"/>
  <c r="AR119" i="67"/>
  <c r="AR49" i="66"/>
  <c r="AV119" i="67"/>
  <c r="AV49" i="66"/>
  <c r="AZ119" i="67"/>
  <c r="AZ49" i="66"/>
  <c r="AC120" i="67"/>
  <c r="AC50" i="66"/>
  <c r="AG120" i="67"/>
  <c r="AG50" i="66"/>
  <c r="AK120" i="67"/>
  <c r="AK50" i="66"/>
  <c r="AO120" i="67"/>
  <c r="AO50" i="66"/>
  <c r="AS120" i="67"/>
  <c r="AS50" i="66"/>
  <c r="AW120" i="67"/>
  <c r="AW50" i="66"/>
  <c r="BA120" i="67"/>
  <c r="BA50" i="66"/>
  <c r="AD121" i="67"/>
  <c r="AD51" i="66"/>
  <c r="AH121" i="67"/>
  <c r="AH51" i="66"/>
  <c r="AL121" i="67"/>
  <c r="AL51" i="66"/>
  <c r="AP121" i="67"/>
  <c r="AP51" i="66"/>
  <c r="AT121" i="67"/>
  <c r="AT51" i="66"/>
  <c r="AX121" i="67"/>
  <c r="AX51" i="66"/>
  <c r="AB123" i="67"/>
  <c r="AB53" i="66"/>
  <c r="AF123" i="67"/>
  <c r="AF53" i="66"/>
  <c r="AJ123" i="67"/>
  <c r="AJ53" i="66"/>
  <c r="AN123" i="67"/>
  <c r="AN53" i="66"/>
  <c r="AR123" i="67"/>
  <c r="AR53" i="66"/>
  <c r="AV123" i="67"/>
  <c r="AV53" i="66"/>
  <c r="AZ123" i="67"/>
  <c r="AZ53" i="66"/>
  <c r="AC124" i="67"/>
  <c r="AC54" i="66"/>
  <c r="AG124" i="67"/>
  <c r="AG54" i="66"/>
  <c r="AK124" i="67"/>
  <c r="AK54" i="66"/>
  <c r="AO124" i="67"/>
  <c r="AO54" i="66"/>
  <c r="AS124" i="67"/>
  <c r="AS54" i="66"/>
  <c r="AW124" i="67"/>
  <c r="AW54" i="66"/>
  <c r="BA124" i="67"/>
  <c r="BA54" i="66"/>
  <c r="AD125" i="67"/>
  <c r="AD55" i="66"/>
  <c r="AH125" i="67"/>
  <c r="AH55" i="66"/>
  <c r="AL125" i="67"/>
  <c r="AL55" i="66"/>
  <c r="AP125" i="67"/>
  <c r="AP55" i="66"/>
  <c r="AT125" i="67"/>
  <c r="AT55" i="66"/>
  <c r="AX125" i="67"/>
  <c r="AX55" i="66"/>
  <c r="AY78" i="65"/>
  <c r="AB127" i="67"/>
  <c r="AB57" i="66"/>
  <c r="AF127" i="67"/>
  <c r="AF57" i="66"/>
  <c r="AJ127" i="67"/>
  <c r="AJ57" i="66"/>
  <c r="AN127" i="67"/>
  <c r="AN57" i="66"/>
  <c r="AR127" i="67"/>
  <c r="AR57" i="66"/>
  <c r="AV127" i="67"/>
  <c r="AV57" i="66"/>
  <c r="AZ127" i="67"/>
  <c r="AZ57" i="66"/>
  <c r="AC128" i="67"/>
  <c r="AC58" i="66"/>
  <c r="AG128" i="67"/>
  <c r="AG58" i="66"/>
  <c r="AK128" i="67"/>
  <c r="AK58" i="66"/>
  <c r="AO128" i="67"/>
  <c r="AO58" i="66"/>
  <c r="AS128" i="67"/>
  <c r="AS58" i="66"/>
  <c r="AW128" i="67"/>
  <c r="AW58" i="66"/>
  <c r="BA128" i="67"/>
  <c r="BA58" i="66"/>
  <c r="AD129" i="67"/>
  <c r="AD59" i="66"/>
  <c r="AH129" i="67"/>
  <c r="AH59" i="66"/>
  <c r="AL129" i="67"/>
  <c r="AL59" i="66"/>
  <c r="AP129" i="67"/>
  <c r="AP59" i="66"/>
  <c r="AT129" i="67"/>
  <c r="AT59" i="66"/>
  <c r="AX129" i="67"/>
  <c r="AX59" i="66"/>
  <c r="AB79" i="65"/>
  <c r="AF79" i="65"/>
  <c r="AJ79" i="65"/>
  <c r="AN79" i="65"/>
  <c r="AR79" i="65"/>
  <c r="AV79" i="65"/>
  <c r="AZ79" i="65"/>
  <c r="AC132" i="67"/>
  <c r="AC62" i="66"/>
  <c r="AG132" i="67"/>
  <c r="AG131" i="67"/>
  <c r="AG62" i="66"/>
  <c r="AK132" i="67"/>
  <c r="AK62" i="66"/>
  <c r="AO132" i="67"/>
  <c r="AO62" i="66"/>
  <c r="AS132" i="67"/>
  <c r="AS62" i="66"/>
  <c r="AW132" i="67"/>
  <c r="AW131" i="67"/>
  <c r="AW62" i="66"/>
  <c r="BA132" i="67"/>
  <c r="BA62" i="66"/>
  <c r="AD133" i="67"/>
  <c r="AD63" i="66"/>
  <c r="AH133" i="67"/>
  <c r="AH63" i="66"/>
  <c r="AL133" i="67"/>
  <c r="AL63" i="66"/>
  <c r="AP133" i="67"/>
  <c r="AP63" i="66"/>
  <c r="AT133" i="67"/>
  <c r="AT63" i="66"/>
  <c r="AX133" i="67"/>
  <c r="AX63" i="66"/>
  <c r="AA134" i="67"/>
  <c r="AA64" i="66"/>
  <c r="AE134" i="67"/>
  <c r="AE64" i="66"/>
  <c r="AI134" i="67"/>
  <c r="AI64" i="66"/>
  <c r="AM134" i="67"/>
  <c r="AM64" i="66"/>
  <c r="AQ134" i="67"/>
  <c r="AQ64" i="66"/>
  <c r="AU134" i="67"/>
  <c r="AU64" i="66"/>
  <c r="AY134" i="67"/>
  <c r="AY64" i="66"/>
  <c r="AB135" i="67"/>
  <c r="AB65" i="66"/>
  <c r="AF135" i="67"/>
  <c r="AF65" i="66"/>
  <c r="AJ135" i="67"/>
  <c r="AJ65" i="66"/>
  <c r="AN135" i="67"/>
  <c r="AN65" i="66"/>
  <c r="AR135" i="67"/>
  <c r="AR65" i="66"/>
  <c r="AV135" i="67"/>
  <c r="AV65" i="66"/>
  <c r="AZ135" i="67"/>
  <c r="AZ65" i="66"/>
  <c r="BB100" i="65"/>
  <c r="AO55" i="66"/>
  <c r="AQ57" i="66"/>
  <c r="AS59" i="66"/>
  <c r="AW63" i="66"/>
  <c r="AY65" i="66"/>
  <c r="AD116" i="67"/>
  <c r="AD46" i="66"/>
  <c r="AH116" i="67"/>
  <c r="AH46" i="66"/>
  <c r="AL116" i="67"/>
  <c r="AL46" i="66"/>
  <c r="AP116" i="67"/>
  <c r="AP46" i="66"/>
  <c r="AT116" i="67"/>
  <c r="AT46" i="66"/>
  <c r="AX116" i="67"/>
  <c r="AX46" i="66"/>
  <c r="AA117" i="67"/>
  <c r="AA47" i="66"/>
  <c r="AE117" i="67"/>
  <c r="AE47" i="66"/>
  <c r="AI47" i="66"/>
  <c r="AI117" i="67"/>
  <c r="AM117" i="67"/>
  <c r="AM47" i="66"/>
  <c r="AQ117" i="67"/>
  <c r="AQ47" i="66"/>
  <c r="AU117" i="67"/>
  <c r="AU47" i="66"/>
  <c r="AY117" i="67"/>
  <c r="AY47" i="66"/>
  <c r="AB118" i="67"/>
  <c r="AB48" i="66"/>
  <c r="AF118" i="67"/>
  <c r="AF48" i="66"/>
  <c r="AJ48" i="66"/>
  <c r="AJ118" i="67"/>
  <c r="AN118" i="67"/>
  <c r="AN48" i="66"/>
  <c r="AR118" i="67"/>
  <c r="AR48" i="66"/>
  <c r="AV118" i="67"/>
  <c r="AV48" i="66"/>
  <c r="AZ118" i="67"/>
  <c r="AZ48" i="66"/>
  <c r="AC119" i="67"/>
  <c r="AC49" i="66"/>
  <c r="AG119" i="67"/>
  <c r="AG49" i="66"/>
  <c r="AK49" i="66"/>
  <c r="AK119" i="67"/>
  <c r="AO119" i="67"/>
  <c r="AO49" i="66"/>
  <c r="AS119" i="67"/>
  <c r="AS49" i="66"/>
  <c r="AW119" i="67"/>
  <c r="AW49" i="66"/>
  <c r="BA119" i="67"/>
  <c r="BA49" i="66"/>
  <c r="AD120" i="67"/>
  <c r="AD50" i="66"/>
  <c r="AH120" i="67"/>
  <c r="AH50" i="66"/>
  <c r="AL120" i="67"/>
  <c r="AL50" i="66"/>
  <c r="AP120" i="67"/>
  <c r="AP50" i="66"/>
  <c r="AT120" i="67"/>
  <c r="AT50" i="66"/>
  <c r="AX120" i="67"/>
  <c r="AX50" i="66"/>
  <c r="AA121" i="67"/>
  <c r="AA51" i="66"/>
  <c r="AE121" i="67"/>
  <c r="AE51" i="66"/>
  <c r="AI121" i="67"/>
  <c r="AI51" i="66"/>
  <c r="AM51" i="66"/>
  <c r="AM121" i="67"/>
  <c r="AQ121" i="67"/>
  <c r="AQ51" i="66"/>
  <c r="AU121" i="67"/>
  <c r="AU51" i="66"/>
  <c r="AY121" i="67"/>
  <c r="AY51" i="66"/>
  <c r="AB52" i="65"/>
  <c r="AF52" i="65"/>
  <c r="AJ52" i="65"/>
  <c r="AN52" i="65"/>
  <c r="AR52" i="65"/>
  <c r="AV52" i="65"/>
  <c r="AZ52" i="65"/>
  <c r="AC123" i="67"/>
  <c r="AC53" i="66"/>
  <c r="AG123" i="67"/>
  <c r="AG53" i="66"/>
  <c r="AK123" i="67"/>
  <c r="AK53" i="66"/>
  <c r="AO53" i="66"/>
  <c r="AO123" i="67"/>
  <c r="AS123" i="67"/>
  <c r="AS53" i="66"/>
  <c r="AW123" i="67"/>
  <c r="AW53" i="66"/>
  <c r="BA123" i="67"/>
  <c r="BA53" i="66"/>
  <c r="AD124" i="67"/>
  <c r="AD54" i="66"/>
  <c r="AH124" i="67"/>
  <c r="AH54" i="66"/>
  <c r="AL124" i="67"/>
  <c r="AL54" i="66"/>
  <c r="AP54" i="66"/>
  <c r="AP124" i="67"/>
  <c r="AT124" i="67"/>
  <c r="AT54" i="66"/>
  <c r="AX54" i="66"/>
  <c r="AX124" i="67"/>
  <c r="AA125" i="67"/>
  <c r="AA55" i="66"/>
  <c r="AE125" i="67"/>
  <c r="AE55" i="66"/>
  <c r="AI125" i="67"/>
  <c r="AI55" i="66"/>
  <c r="AM125" i="67"/>
  <c r="AM55" i="66"/>
  <c r="AQ55" i="66"/>
  <c r="AQ125" i="67"/>
  <c r="AU125" i="67"/>
  <c r="AU55" i="66"/>
  <c r="AY55" i="66"/>
  <c r="AY125" i="67"/>
  <c r="AB78" i="65"/>
  <c r="AF78" i="65"/>
  <c r="AJ78" i="65"/>
  <c r="AN78" i="65"/>
  <c r="AR78" i="65"/>
  <c r="AV78" i="65"/>
  <c r="AZ78" i="65"/>
  <c r="AC127" i="67"/>
  <c r="AC57" i="66"/>
  <c r="AG127" i="67"/>
  <c r="AG57" i="66"/>
  <c r="AK127" i="67"/>
  <c r="AK57" i="66"/>
  <c r="AO127" i="67"/>
  <c r="AO57" i="66"/>
  <c r="AS127" i="67"/>
  <c r="AS57" i="66"/>
  <c r="AW127" i="67"/>
  <c r="AW57" i="66"/>
  <c r="BA127" i="67"/>
  <c r="BA57" i="66"/>
  <c r="AD128" i="67"/>
  <c r="AD58" i="66"/>
  <c r="AH128" i="67"/>
  <c r="AH58" i="66"/>
  <c r="AL128" i="67"/>
  <c r="AL58" i="66"/>
  <c r="AP58" i="66"/>
  <c r="AP128" i="67"/>
  <c r="AT128" i="67"/>
  <c r="AT58" i="66"/>
  <c r="AX128" i="67"/>
  <c r="AX58" i="66"/>
  <c r="AA129" i="67"/>
  <c r="AA59" i="66"/>
  <c r="AE129" i="67"/>
  <c r="AE59" i="66"/>
  <c r="AI129" i="67"/>
  <c r="AI59" i="66"/>
  <c r="AM129" i="67"/>
  <c r="AM59" i="66"/>
  <c r="AQ129" i="67"/>
  <c r="AQ59" i="66"/>
  <c r="AU129" i="67"/>
  <c r="AU59" i="66"/>
  <c r="AY129" i="67"/>
  <c r="AY59" i="66"/>
  <c r="AD62" i="66"/>
  <c r="AD132" i="67"/>
  <c r="AH132" i="67"/>
  <c r="AH62" i="66"/>
  <c r="AL132" i="67"/>
  <c r="AL62" i="66"/>
  <c r="AP132" i="67"/>
  <c r="AP62" i="66"/>
  <c r="AT62" i="66"/>
  <c r="AT132" i="67"/>
  <c r="AX132" i="67"/>
  <c r="AX62" i="66"/>
  <c r="AA133" i="67"/>
  <c r="AA63" i="66"/>
  <c r="AE133" i="67"/>
  <c r="AE63" i="66"/>
  <c r="AI133" i="67"/>
  <c r="AI63" i="66"/>
  <c r="AM133" i="67"/>
  <c r="AM63" i="66"/>
  <c r="AQ133" i="67"/>
  <c r="AQ63" i="66"/>
  <c r="AU133" i="67"/>
  <c r="AU63" i="66"/>
  <c r="AY133" i="67"/>
  <c r="AY63" i="66"/>
  <c r="AB134" i="67"/>
  <c r="AB64" i="66"/>
  <c r="AF134" i="67"/>
  <c r="AF64" i="66"/>
  <c r="AJ134" i="67"/>
  <c r="AJ64" i="66"/>
  <c r="AN134" i="67"/>
  <c r="AN64" i="66"/>
  <c r="AR134" i="67"/>
  <c r="AR64" i="66"/>
  <c r="AV134" i="67"/>
  <c r="AV64" i="66"/>
  <c r="AZ134" i="67"/>
  <c r="AZ64" i="66"/>
  <c r="AC135" i="67"/>
  <c r="AC65" i="66"/>
  <c r="AG135" i="67"/>
  <c r="AG65" i="66"/>
  <c r="AK135" i="67"/>
  <c r="AK65" i="66"/>
  <c r="AO135" i="67"/>
  <c r="AO65" i="66"/>
  <c r="AS135" i="67"/>
  <c r="AS65" i="66"/>
  <c r="AW135" i="67"/>
  <c r="AW65" i="66"/>
  <c r="BA135" i="67"/>
  <c r="BA65" i="66"/>
  <c r="AB58" i="66"/>
  <c r="AF62" i="66"/>
  <c r="AH64" i="66"/>
  <c r="AY36" i="64"/>
  <c r="AT55" i="64"/>
  <c r="AQ36" i="64"/>
  <c r="AC78" i="64"/>
  <c r="AT51" i="64"/>
  <c r="AA10" i="64"/>
  <c r="BD40" i="64"/>
  <c r="AS43" i="64"/>
  <c r="BA43" i="64"/>
  <c r="AX44" i="64"/>
  <c r="AI36" i="64"/>
  <c r="AI37" i="64"/>
  <c r="AU37" i="64"/>
  <c r="AY51" i="64"/>
  <c r="AZ41" i="64"/>
  <c r="AC10" i="64"/>
  <c r="AK10" i="64"/>
  <c r="AS10" i="64"/>
  <c r="BA70" i="64"/>
  <c r="AD43" i="64"/>
  <c r="AH43" i="64"/>
  <c r="AL43" i="64"/>
  <c r="AP43" i="64"/>
  <c r="AT57" i="64"/>
  <c r="AX43" i="64"/>
  <c r="AE44" i="64"/>
  <c r="AI44" i="64"/>
  <c r="AM44" i="64"/>
  <c r="AQ44" i="64"/>
  <c r="AY44" i="64"/>
  <c r="AT78" i="64"/>
  <c r="AT50" i="64"/>
  <c r="BD35" i="64"/>
  <c r="AB78" i="64"/>
  <c r="AB36" i="64"/>
  <c r="AF36" i="64"/>
  <c r="AJ78" i="64"/>
  <c r="AJ36" i="64"/>
  <c r="AN36" i="64"/>
  <c r="AR78" i="64"/>
  <c r="AR50" i="64"/>
  <c r="AR36" i="64"/>
  <c r="AV78" i="64"/>
  <c r="AV50" i="64"/>
  <c r="AV36" i="64"/>
  <c r="AZ78" i="64"/>
  <c r="AZ50" i="64"/>
  <c r="AZ64" i="64"/>
  <c r="AZ36" i="64"/>
  <c r="AC79" i="64"/>
  <c r="AC37" i="64"/>
  <c r="AG79" i="64"/>
  <c r="AG37" i="64"/>
  <c r="AK79" i="64"/>
  <c r="AK37" i="64"/>
  <c r="AO79" i="64"/>
  <c r="AO37" i="64"/>
  <c r="AS79" i="64"/>
  <c r="AS51" i="64"/>
  <c r="AS37" i="64"/>
  <c r="AW79" i="64"/>
  <c r="AW51" i="64"/>
  <c r="AW37" i="64"/>
  <c r="BA79" i="64"/>
  <c r="BA51" i="64"/>
  <c r="BA65" i="64"/>
  <c r="BA37" i="64"/>
  <c r="AD80" i="64"/>
  <c r="AD38" i="64"/>
  <c r="AH80" i="64"/>
  <c r="AH38" i="64"/>
  <c r="AL80" i="64"/>
  <c r="AL38" i="64"/>
  <c r="AP38" i="64"/>
  <c r="AT80" i="64"/>
  <c r="AT52" i="64"/>
  <c r="AT38" i="64"/>
  <c r="AX80" i="64"/>
  <c r="AX38" i="64"/>
  <c r="AE81" i="64"/>
  <c r="AE39" i="64"/>
  <c r="AI81" i="64"/>
  <c r="AI39" i="64"/>
  <c r="AM81" i="64"/>
  <c r="AM39" i="64"/>
  <c r="AQ39" i="64"/>
  <c r="AU53" i="64"/>
  <c r="AU39" i="64"/>
  <c r="AY67" i="64"/>
  <c r="AY81" i="64"/>
  <c r="AY39" i="64"/>
  <c r="AB10" i="64"/>
  <c r="AF10" i="64"/>
  <c r="AJ10" i="64"/>
  <c r="AN10" i="64"/>
  <c r="AR10" i="64"/>
  <c r="AV10" i="64"/>
  <c r="AZ10" i="64"/>
  <c r="AC83" i="64"/>
  <c r="AC41" i="64"/>
  <c r="AG83" i="64"/>
  <c r="AG41" i="64"/>
  <c r="AK83" i="64"/>
  <c r="AK41" i="64"/>
  <c r="AO83" i="64"/>
  <c r="AO41" i="64"/>
  <c r="AS83" i="64"/>
  <c r="AS55" i="64"/>
  <c r="AS41" i="64"/>
  <c r="AW83" i="64"/>
  <c r="AW55" i="64"/>
  <c r="AW41" i="64"/>
  <c r="BA83" i="64"/>
  <c r="BA55" i="64"/>
  <c r="BA69" i="64"/>
  <c r="BA41" i="64"/>
  <c r="AD84" i="64"/>
  <c r="AD42" i="64"/>
  <c r="AH84" i="64"/>
  <c r="AH42" i="64"/>
  <c r="AL84" i="64"/>
  <c r="AL42" i="64"/>
  <c r="AP84" i="64"/>
  <c r="AP42" i="64"/>
  <c r="AT84" i="64"/>
  <c r="AT56" i="64"/>
  <c r="AT42" i="64"/>
  <c r="AX84" i="64"/>
  <c r="AX42" i="64"/>
  <c r="AE85" i="64"/>
  <c r="AE43" i="64"/>
  <c r="AI85" i="64"/>
  <c r="AI43" i="64"/>
  <c r="AM85" i="64"/>
  <c r="AM43" i="64"/>
  <c r="AQ85" i="64"/>
  <c r="AQ43" i="64"/>
  <c r="AU57" i="64"/>
  <c r="AU43" i="64"/>
  <c r="AY85" i="64"/>
  <c r="AY71" i="64"/>
  <c r="AY43" i="64"/>
  <c r="AB86" i="64"/>
  <c r="AB44" i="64"/>
  <c r="AF86" i="64"/>
  <c r="AF44" i="64"/>
  <c r="AJ86" i="64"/>
  <c r="AJ44" i="64"/>
  <c r="AN86" i="64"/>
  <c r="AN44" i="64"/>
  <c r="AR86" i="64"/>
  <c r="AR58" i="64"/>
  <c r="AR44" i="64"/>
  <c r="AV86" i="64"/>
  <c r="AV58" i="64"/>
  <c r="AV44" i="64"/>
  <c r="AZ86" i="64"/>
  <c r="AZ58" i="64"/>
  <c r="AZ72" i="64"/>
  <c r="AZ44" i="64"/>
  <c r="BE5" i="113"/>
  <c r="AE36" i="64"/>
  <c r="AM36" i="64"/>
  <c r="AU36" i="64"/>
  <c r="AB37" i="64"/>
  <c r="AJ37" i="64"/>
  <c r="AR37" i="64"/>
  <c r="AZ37" i="64"/>
  <c r="AG38" i="64"/>
  <c r="AO38" i="64"/>
  <c r="AT39" i="64"/>
  <c r="AC42" i="64"/>
  <c r="AK42" i="64"/>
  <c r="AS42" i="64"/>
  <c r="BA42" i="64"/>
  <c r="AU44" i="64"/>
  <c r="AX52" i="64"/>
  <c r="AX56" i="64"/>
  <c r="AZ65" i="64"/>
  <c r="AZ69" i="64"/>
  <c r="AC36" i="64"/>
  <c r="AG36" i="64"/>
  <c r="AK78" i="64"/>
  <c r="AK36" i="64"/>
  <c r="AO36" i="64"/>
  <c r="AS50" i="64"/>
  <c r="AS36" i="64"/>
  <c r="AS78" i="64"/>
  <c r="AW50" i="64"/>
  <c r="AW78" i="64"/>
  <c r="AW36" i="64"/>
  <c r="BA50" i="64"/>
  <c r="BA78" i="64"/>
  <c r="BA36" i="64"/>
  <c r="AD79" i="64"/>
  <c r="AD37" i="64"/>
  <c r="AH79" i="64"/>
  <c r="AH37" i="64"/>
  <c r="AL79" i="64"/>
  <c r="AL37" i="64"/>
  <c r="AP37" i="64"/>
  <c r="AT79" i="64"/>
  <c r="AT37" i="64"/>
  <c r="AX79" i="64"/>
  <c r="AX51" i="64"/>
  <c r="AX37" i="64"/>
  <c r="AE80" i="64"/>
  <c r="AE38" i="64"/>
  <c r="AI80" i="64"/>
  <c r="AI38" i="64"/>
  <c r="AM80" i="64"/>
  <c r="AM38" i="64"/>
  <c r="AQ80" i="64"/>
  <c r="AQ38" i="64"/>
  <c r="AQ52" i="64"/>
  <c r="AU80" i="64"/>
  <c r="AU38" i="64"/>
  <c r="AY80" i="64"/>
  <c r="AY66" i="64"/>
  <c r="AY38" i="64"/>
  <c r="AY52" i="64"/>
  <c r="AB39" i="64"/>
  <c r="AF81" i="64"/>
  <c r="AF39" i="64"/>
  <c r="AJ81" i="64"/>
  <c r="AJ39" i="64"/>
  <c r="AN39" i="64"/>
  <c r="AR81" i="64"/>
  <c r="AR53" i="64"/>
  <c r="AR39" i="64"/>
  <c r="AV81" i="64"/>
  <c r="AV53" i="64"/>
  <c r="AV39" i="64"/>
  <c r="AZ81" i="64"/>
  <c r="AZ53" i="64"/>
  <c r="AZ39" i="64"/>
  <c r="AG10" i="64"/>
  <c r="AO10" i="64"/>
  <c r="AW10" i="64"/>
  <c r="BA10" i="64"/>
  <c r="AD83" i="64"/>
  <c r="AD41" i="64"/>
  <c r="AH83" i="64"/>
  <c r="AH41" i="64"/>
  <c r="AL83" i="64"/>
  <c r="AL41" i="64"/>
  <c r="AP83" i="64"/>
  <c r="AP41" i="64"/>
  <c r="AT83" i="64"/>
  <c r="AT41" i="64"/>
  <c r="AX83" i="64"/>
  <c r="AX55" i="64"/>
  <c r="AX41" i="64"/>
  <c r="AE84" i="64"/>
  <c r="AE42" i="64"/>
  <c r="AI84" i="64"/>
  <c r="AI42" i="64"/>
  <c r="AM84" i="64"/>
  <c r="AM42" i="64"/>
  <c r="AQ84" i="64"/>
  <c r="AQ42" i="64"/>
  <c r="AQ56" i="64"/>
  <c r="AU84" i="64"/>
  <c r="AU42" i="64"/>
  <c r="AY84" i="64"/>
  <c r="AY70" i="64"/>
  <c r="AY42" i="64"/>
  <c r="AY56" i="64"/>
  <c r="AB85" i="64"/>
  <c r="AB43" i="64"/>
  <c r="AF85" i="64"/>
  <c r="AF43" i="64"/>
  <c r="AJ85" i="64"/>
  <c r="AJ43" i="64"/>
  <c r="AN85" i="64"/>
  <c r="AN43" i="64"/>
  <c r="AR85" i="64"/>
  <c r="AR57" i="64"/>
  <c r="AR43" i="64"/>
  <c r="AV85" i="64"/>
  <c r="AV57" i="64"/>
  <c r="AV43" i="64"/>
  <c r="AZ85" i="64"/>
  <c r="AZ57" i="64"/>
  <c r="AZ43" i="64"/>
  <c r="AC86" i="64"/>
  <c r="AC44" i="64"/>
  <c r="AG86" i="64"/>
  <c r="AG44" i="64"/>
  <c r="AK86" i="64"/>
  <c r="AK44" i="64"/>
  <c r="AO86" i="64"/>
  <c r="AO44" i="64"/>
  <c r="AS86" i="64"/>
  <c r="AS58" i="64"/>
  <c r="AS44" i="64"/>
  <c r="AW86" i="64"/>
  <c r="AW58" i="64"/>
  <c r="AW44" i="64"/>
  <c r="BA86" i="64"/>
  <c r="BA58" i="64"/>
  <c r="BA44" i="64"/>
  <c r="BB8" i="113"/>
  <c r="BB5" i="113"/>
  <c r="AH36" i="64"/>
  <c r="AP36" i="64"/>
  <c r="AX36" i="64"/>
  <c r="AE37" i="64"/>
  <c r="AM37" i="64"/>
  <c r="AB38" i="64"/>
  <c r="AJ38" i="64"/>
  <c r="AG39" i="64"/>
  <c r="AO39" i="64"/>
  <c r="AI41" i="64"/>
  <c r="AQ41" i="64"/>
  <c r="AY41" i="64"/>
  <c r="AF42" i="64"/>
  <c r="AN42" i="64"/>
  <c r="AC43" i="64"/>
  <c r="AK43" i="64"/>
  <c r="AH44" i="64"/>
  <c r="AP44" i="64"/>
  <c r="AU50" i="64"/>
  <c r="AQ53" i="64"/>
  <c r="AQ57" i="64"/>
  <c r="BA66" i="64"/>
  <c r="AU81" i="64"/>
  <c r="AU79" i="64"/>
  <c r="AU51" i="64"/>
  <c r="AY65" i="64"/>
  <c r="AY79" i="64"/>
  <c r="AR52" i="64"/>
  <c r="AV80" i="64"/>
  <c r="AV52" i="64"/>
  <c r="AZ80" i="64"/>
  <c r="AZ52" i="64"/>
  <c r="AZ66" i="64"/>
  <c r="AS81" i="64"/>
  <c r="AS53" i="64"/>
  <c r="AW81" i="64"/>
  <c r="AW53" i="64"/>
  <c r="BA81" i="64"/>
  <c r="BA53" i="64"/>
  <c r="BA67" i="64"/>
  <c r="AU83" i="64"/>
  <c r="AU55" i="64"/>
  <c r="AY83" i="64"/>
  <c r="AY69" i="64"/>
  <c r="AR84" i="64"/>
  <c r="AR56" i="64"/>
  <c r="AV84" i="64"/>
  <c r="AV56" i="64"/>
  <c r="AZ84" i="64"/>
  <c r="AZ56" i="64"/>
  <c r="AZ70" i="64"/>
  <c r="AS85" i="64"/>
  <c r="AS57" i="64"/>
  <c r="AW57" i="64"/>
  <c r="BA85" i="64"/>
  <c r="BA57" i="64"/>
  <c r="BA71" i="64"/>
  <c r="AT86" i="64"/>
  <c r="AT58" i="64"/>
  <c r="AX86" i="64"/>
  <c r="BC8" i="113"/>
  <c r="BC5" i="113"/>
  <c r="AT43" i="64"/>
  <c r="AX50" i="64"/>
  <c r="AX58" i="64"/>
  <c r="AZ67" i="64"/>
  <c r="AZ71" i="64"/>
  <c r="AI79" i="64"/>
  <c r="BD49" i="64"/>
  <c r="BD63" i="64"/>
  <c r="AE78" i="64"/>
  <c r="AI78" i="64"/>
  <c r="AM78" i="64"/>
  <c r="AQ78" i="64"/>
  <c r="AQ50" i="64"/>
  <c r="AU78" i="64"/>
  <c r="AY78" i="64"/>
  <c r="AY64" i="64"/>
  <c r="AY50" i="64"/>
  <c r="AB79" i="64"/>
  <c r="AF79" i="64"/>
  <c r="AR79" i="64"/>
  <c r="AR51" i="64"/>
  <c r="AV79" i="64"/>
  <c r="AV51" i="64"/>
  <c r="AZ79" i="64"/>
  <c r="AZ51" i="64"/>
  <c r="AC80" i="64"/>
  <c r="AG80" i="64"/>
  <c r="AS52" i="64"/>
  <c r="AW52" i="64"/>
  <c r="AW80" i="64"/>
  <c r="BA80" i="64"/>
  <c r="BA52" i="64"/>
  <c r="AD81" i="64"/>
  <c r="AH81" i="64"/>
  <c r="AL81" i="64"/>
  <c r="AP81" i="64"/>
  <c r="AT81" i="64"/>
  <c r="AX53" i="64"/>
  <c r="AE10" i="64"/>
  <c r="AI10" i="64"/>
  <c r="AM10" i="64"/>
  <c r="AQ10" i="64"/>
  <c r="AU10" i="64"/>
  <c r="AY10" i="64"/>
  <c r="AB83" i="64"/>
  <c r="AF83" i="64"/>
  <c r="AJ83" i="64"/>
  <c r="AN83" i="64"/>
  <c r="AR83" i="64"/>
  <c r="AR55" i="64"/>
  <c r="AV83" i="64"/>
  <c r="AV55" i="64"/>
  <c r="AZ83" i="64"/>
  <c r="AZ55" i="64"/>
  <c r="AC84" i="64"/>
  <c r="AG84" i="64"/>
  <c r="AK84" i="64"/>
  <c r="AO84" i="64"/>
  <c r="AS84" i="64"/>
  <c r="AS56" i="64"/>
  <c r="AW84" i="64"/>
  <c r="AW56" i="64"/>
  <c r="BA84" i="64"/>
  <c r="BA56" i="64"/>
  <c r="AD85" i="64"/>
  <c r="AH85" i="64"/>
  <c r="AL85" i="64"/>
  <c r="AP85" i="64"/>
  <c r="AT85" i="64"/>
  <c r="AX85" i="64"/>
  <c r="AX57" i="64"/>
  <c r="AE86" i="64"/>
  <c r="AI86" i="64"/>
  <c r="AM86" i="64"/>
  <c r="AQ86" i="64"/>
  <c r="AQ58" i="64"/>
  <c r="AU86" i="64"/>
  <c r="AY86" i="64"/>
  <c r="AY72" i="64"/>
  <c r="AY58" i="64"/>
  <c r="BD5" i="113"/>
  <c r="CA5" i="113"/>
  <c r="AD36" i="64"/>
  <c r="AL36" i="64"/>
  <c r="AT36" i="64"/>
  <c r="AQ37" i="64"/>
  <c r="AY37" i="64"/>
  <c r="AF38" i="64"/>
  <c r="AN38" i="64"/>
  <c r="AV38" i="64"/>
  <c r="AC39" i="64"/>
  <c r="AK39" i="64"/>
  <c r="AS39" i="64"/>
  <c r="BA39" i="64"/>
  <c r="AE41" i="64"/>
  <c r="AM41" i="64"/>
  <c r="AU41" i="64"/>
  <c r="AB42" i="64"/>
  <c r="AJ42" i="64"/>
  <c r="AR42" i="64"/>
  <c r="AZ42" i="64"/>
  <c r="AG43" i="64"/>
  <c r="AO43" i="64"/>
  <c r="AW43" i="64"/>
  <c r="AD44" i="64"/>
  <c r="AL44" i="64"/>
  <c r="AT44" i="64"/>
  <c r="AQ51" i="64"/>
  <c r="AU52" i="64"/>
  <c r="AY53" i="64"/>
  <c r="AQ55" i="64"/>
  <c r="AU56" i="64"/>
  <c r="AY57" i="64"/>
  <c r="BA64" i="64"/>
  <c r="BA72" i="64"/>
  <c r="BA123" i="65"/>
  <c r="AR127" i="65"/>
  <c r="BB86" i="66"/>
  <c r="BD86" i="66"/>
  <c r="BB88" i="66"/>
  <c r="BD88" i="66"/>
  <c r="AT88" i="77"/>
  <c r="AX103" i="75"/>
  <c r="BD87" i="75"/>
  <c r="BB114" i="66"/>
  <c r="BD114" i="66"/>
  <c r="BD127" i="65"/>
  <c r="BD120" i="65"/>
  <c r="BD122" i="65"/>
  <c r="AX99" i="65"/>
  <c r="BD111" i="65"/>
  <c r="BD123" i="65"/>
  <c r="AP123" i="65"/>
  <c r="BD99" i="65"/>
  <c r="AC123" i="65"/>
  <c r="AP77" i="64"/>
  <c r="AB81" i="102"/>
  <c r="AH77" i="64"/>
  <c r="AZ122" i="65"/>
  <c r="AY99" i="65"/>
  <c r="AZ35" i="64"/>
  <c r="AI123" i="65"/>
  <c r="AH127" i="66"/>
  <c r="AE81" i="102"/>
  <c r="AI126" i="65"/>
  <c r="AJ126" i="65"/>
  <c r="AL128" i="66"/>
  <c r="AK127" i="66"/>
  <c r="AX77" i="64"/>
  <c r="AM126" i="65"/>
  <c r="AI122" i="65"/>
  <c r="AX127" i="65"/>
  <c r="BB100" i="66"/>
  <c r="AD123" i="65"/>
  <c r="AD87" i="65"/>
  <c r="AS102" i="65"/>
  <c r="AU127" i="66"/>
  <c r="AH127" i="65"/>
  <c r="AN77" i="64"/>
  <c r="AV99" i="65"/>
  <c r="BA126" i="65"/>
  <c r="BA114" i="65"/>
  <c r="AH122" i="65"/>
  <c r="AO77" i="64"/>
  <c r="AU122" i="65"/>
  <c r="AW127" i="65"/>
  <c r="AG77" i="64"/>
  <c r="AF77" i="64"/>
  <c r="AW127" i="66"/>
  <c r="AI127" i="66"/>
  <c r="AS82" i="64"/>
  <c r="AB126" i="65"/>
  <c r="AB90" i="65"/>
  <c r="AN123" i="65"/>
  <c r="AZ102" i="66"/>
  <c r="BA122" i="65"/>
  <c r="BB122" i="65"/>
  <c r="AJ127" i="65"/>
  <c r="AZ127" i="66"/>
  <c r="AQ53" i="100"/>
  <c r="AQ56" i="100"/>
  <c r="AQ55" i="100"/>
  <c r="AQ54" i="100"/>
  <c r="AQ51" i="100"/>
  <c r="AQ52" i="100"/>
  <c r="AS53" i="100"/>
  <c r="AS52" i="100"/>
  <c r="AS54" i="100"/>
  <c r="AS51" i="100"/>
  <c r="AS55" i="100"/>
  <c r="AS56" i="100"/>
  <c r="AH56" i="100"/>
  <c r="AH52" i="100"/>
  <c r="AH53" i="100"/>
  <c r="AH51" i="100"/>
  <c r="AH54" i="100"/>
  <c r="AU63" i="100"/>
  <c r="AU60" i="100"/>
  <c r="AU62" i="100"/>
  <c r="AU61" i="100"/>
  <c r="AU58" i="100"/>
  <c r="AU59" i="100"/>
  <c r="AL58" i="100"/>
  <c r="AL62" i="100"/>
  <c r="AL59" i="100"/>
  <c r="AL61" i="100"/>
  <c r="AL60" i="100"/>
  <c r="AL63" i="100"/>
  <c r="AG60" i="100"/>
  <c r="AG61" i="100"/>
  <c r="AG59" i="100"/>
  <c r="AG62" i="100"/>
  <c r="AG63" i="100"/>
  <c r="AG58" i="100"/>
  <c r="AP65" i="113"/>
  <c r="AP67" i="100"/>
  <c r="AP66" i="100"/>
  <c r="AP65" i="100"/>
  <c r="AK65" i="100"/>
  <c r="AK66" i="100"/>
  <c r="AK67" i="100"/>
  <c r="AF67" i="100"/>
  <c r="AF66" i="100"/>
  <c r="AF65" i="100"/>
  <c r="AV51" i="100"/>
  <c r="AV54" i="100"/>
  <c r="AV53" i="100"/>
  <c r="AV52" i="100"/>
  <c r="AV55" i="100"/>
  <c r="AV56" i="100"/>
  <c r="AU43" i="100"/>
  <c r="AU47" i="100"/>
  <c r="AU40" i="100"/>
  <c r="AU46" i="100"/>
  <c r="AU45" i="100"/>
  <c r="AU48" i="100"/>
  <c r="AU42" i="100"/>
  <c r="AU41" i="100"/>
  <c r="AU44" i="100"/>
  <c r="AO47" i="100"/>
  <c r="AO42" i="100"/>
  <c r="AO44" i="100"/>
  <c r="AO43" i="100"/>
  <c r="AO46" i="100"/>
  <c r="AO45" i="100"/>
  <c r="AO40" i="100"/>
  <c r="AO41" i="100"/>
  <c r="AO48" i="100"/>
  <c r="AI67" i="100"/>
  <c r="AI66" i="100"/>
  <c r="AI65" i="100"/>
  <c r="AX54" i="100"/>
  <c r="AX56" i="100"/>
  <c r="AX52" i="100"/>
  <c r="AX55" i="100"/>
  <c r="AX53" i="100"/>
  <c r="AX51" i="100"/>
  <c r="AM55" i="100"/>
  <c r="AM56" i="100"/>
  <c r="AM54" i="100"/>
  <c r="AM53" i="100"/>
  <c r="AM52" i="100"/>
  <c r="AM51" i="100"/>
  <c r="AO56" i="100"/>
  <c r="AO51" i="100"/>
  <c r="AO55" i="100"/>
  <c r="AO52" i="100"/>
  <c r="AO54" i="100"/>
  <c r="AO53" i="100"/>
  <c r="AD56" i="100"/>
  <c r="AD54" i="100"/>
  <c r="AD53" i="100"/>
  <c r="AD52" i="100"/>
  <c r="AD51" i="100"/>
  <c r="AQ59" i="100"/>
  <c r="AQ58" i="100"/>
  <c r="AQ62" i="100"/>
  <c r="AQ63" i="100"/>
  <c r="AQ60" i="100"/>
  <c r="AQ61" i="100"/>
  <c r="AH63" i="100"/>
  <c r="AH58" i="100"/>
  <c r="AH61" i="100"/>
  <c r="AH62" i="100"/>
  <c r="AH60" i="100"/>
  <c r="AH59" i="100"/>
  <c r="AC63" i="100"/>
  <c r="AC62" i="100"/>
  <c r="AC61" i="100"/>
  <c r="AC58" i="100"/>
  <c r="AC60" i="100"/>
  <c r="AC59" i="100"/>
  <c r="AL66" i="100"/>
  <c r="AL67" i="100"/>
  <c r="AL65" i="100"/>
  <c r="AG66" i="100"/>
  <c r="AG65" i="100"/>
  <c r="AG67" i="100"/>
  <c r="AB67" i="100"/>
  <c r="AB66" i="100"/>
  <c r="AB65" i="100"/>
  <c r="BA47" i="100"/>
  <c r="BA48" i="100"/>
  <c r="BA46" i="100"/>
  <c r="BA43" i="100"/>
  <c r="BA45" i="100"/>
  <c r="BA42" i="100"/>
  <c r="BA41" i="100"/>
  <c r="BA49" i="100"/>
  <c r="BA40" i="100"/>
  <c r="BA44" i="100"/>
  <c r="AQ48" i="100"/>
  <c r="AQ46" i="100"/>
  <c r="AQ47" i="100"/>
  <c r="AQ43" i="100"/>
  <c r="AQ44" i="100"/>
  <c r="AQ45" i="100"/>
  <c r="AQ42" i="100"/>
  <c r="AQ41" i="100"/>
  <c r="AQ40" i="100"/>
  <c r="AE67" i="100"/>
  <c r="AE66" i="100"/>
  <c r="AE65" i="100"/>
  <c r="AI56" i="100"/>
  <c r="AI54" i="100"/>
  <c r="AI52" i="100"/>
  <c r="AI53" i="100"/>
  <c r="AI51" i="100"/>
  <c r="AG56" i="100"/>
  <c r="AG51" i="100"/>
  <c r="AG52" i="100"/>
  <c r="AG54" i="100"/>
  <c r="AG53" i="100"/>
  <c r="AV59" i="100"/>
  <c r="AV60" i="100"/>
  <c r="AV58" i="100"/>
  <c r="AV61" i="100"/>
  <c r="AV63" i="100"/>
  <c r="AV62" i="100"/>
  <c r="BA53" i="100"/>
  <c r="BA52" i="100"/>
  <c r="BA51" i="100"/>
  <c r="BA54" i="100"/>
  <c r="BA55" i="100"/>
  <c r="AM62" i="100"/>
  <c r="AM61" i="100"/>
  <c r="AM58" i="100"/>
  <c r="AM59" i="100"/>
  <c r="AM63" i="100"/>
  <c r="AM60" i="100"/>
  <c r="AD58" i="100"/>
  <c r="AD63" i="100"/>
  <c r="AD62" i="100"/>
  <c r="AD59" i="100"/>
  <c r="AD61" i="100"/>
  <c r="AD60" i="100"/>
  <c r="AS47" i="100"/>
  <c r="AS48" i="100"/>
  <c r="AS43" i="100"/>
  <c r="AS45" i="100"/>
  <c r="AS42" i="100"/>
  <c r="AS41" i="100"/>
  <c r="AS40" i="100"/>
  <c r="AS44" i="100"/>
  <c r="AS46" i="100"/>
  <c r="AH67" i="100"/>
  <c r="AH66" i="100"/>
  <c r="AH65" i="100"/>
  <c r="AC65" i="100"/>
  <c r="AC66" i="100"/>
  <c r="AC67" i="100"/>
  <c r="AW56" i="100"/>
  <c r="AW51" i="100"/>
  <c r="AW52" i="100"/>
  <c r="AW54" i="100"/>
  <c r="AW53" i="100"/>
  <c r="AZ61" i="100"/>
  <c r="AZ60" i="100"/>
  <c r="AZ59" i="100"/>
  <c r="AZ58" i="100"/>
  <c r="AZ63" i="100"/>
  <c r="AZ62" i="100"/>
  <c r="AW41" i="100"/>
  <c r="AW47" i="100"/>
  <c r="AW42" i="100"/>
  <c r="AW44" i="100"/>
  <c r="AW43" i="100"/>
  <c r="AW49" i="100"/>
  <c r="AW46" i="100"/>
  <c r="AW45" i="100"/>
  <c r="AW48" i="100"/>
  <c r="AW40" i="100"/>
  <c r="AM47" i="100"/>
  <c r="AM40" i="100"/>
  <c r="AM46" i="100"/>
  <c r="AM45" i="100"/>
  <c r="AM48" i="100"/>
  <c r="AM42" i="100"/>
  <c r="AM41" i="100"/>
  <c r="AM44" i="100"/>
  <c r="AX46" i="100"/>
  <c r="AX41" i="100"/>
  <c r="AX40" i="100"/>
  <c r="AX48" i="100"/>
  <c r="AX45" i="100"/>
  <c r="AX42" i="100"/>
  <c r="AX47" i="100"/>
  <c r="AX44" i="100"/>
  <c r="AX43" i="100"/>
  <c r="AX49" i="100"/>
  <c r="AE56" i="100"/>
  <c r="AE54" i="100"/>
  <c r="AE53" i="100"/>
  <c r="AE52" i="100"/>
  <c r="AE51" i="100"/>
  <c r="AK48" i="100"/>
  <c r="AK46" i="100"/>
  <c r="AK45" i="100"/>
  <c r="AK42" i="100"/>
  <c r="AK41" i="100"/>
  <c r="AK40" i="100"/>
  <c r="AK44" i="100"/>
  <c r="AK47" i="100"/>
  <c r="AC54" i="100"/>
  <c r="AC53" i="100"/>
  <c r="AC52" i="100"/>
  <c r="AC51" i="100"/>
  <c r="AC56" i="100"/>
  <c r="AJ60" i="100"/>
  <c r="AJ59" i="100"/>
  <c r="AJ58" i="100"/>
  <c r="AJ63" i="100"/>
  <c r="AJ61" i="100"/>
  <c r="AJ62" i="100"/>
  <c r="AI58" i="100"/>
  <c r="AI62" i="100"/>
  <c r="AI63" i="100"/>
  <c r="AI59" i="100"/>
  <c r="AI61" i="100"/>
  <c r="AI60" i="100"/>
  <c r="BA61" i="100"/>
  <c r="BA58" i="100"/>
  <c r="BA60" i="100"/>
  <c r="BA59" i="100"/>
  <c r="BA62" i="100"/>
  <c r="BA63" i="100"/>
  <c r="AN46" i="100"/>
  <c r="AN48" i="100"/>
  <c r="AN45" i="100"/>
  <c r="AN42" i="100"/>
  <c r="AN47" i="100"/>
  <c r="AN44" i="100"/>
  <c r="AN41" i="100"/>
  <c r="AN43" i="100"/>
  <c r="AN40" i="100"/>
  <c r="AD65" i="100"/>
  <c r="AD66" i="100"/>
  <c r="AD67" i="100"/>
  <c r="AZ65" i="100"/>
  <c r="AZ67" i="100"/>
  <c r="AZ66" i="100"/>
  <c r="AK54" i="100"/>
  <c r="AK52" i="100"/>
  <c r="AK51" i="100"/>
  <c r="AK56" i="100"/>
  <c r="AK53" i="100"/>
  <c r="AZ42" i="100"/>
  <c r="AZ41" i="100"/>
  <c r="AZ49" i="100"/>
  <c r="AZ40" i="100"/>
  <c r="AZ43" i="100"/>
  <c r="AZ46" i="100"/>
  <c r="AZ48" i="100"/>
  <c r="AZ44" i="100"/>
  <c r="AZ45" i="100"/>
  <c r="AZ47" i="100"/>
  <c r="AI47" i="100"/>
  <c r="AI45" i="100"/>
  <c r="AI44" i="100"/>
  <c r="AI41" i="100"/>
  <c r="AI40" i="100"/>
  <c r="AI48" i="100"/>
  <c r="AI46" i="100"/>
  <c r="AI42" i="100"/>
  <c r="AT46" i="100"/>
  <c r="AT45" i="100"/>
  <c r="AT42" i="100"/>
  <c r="AT41" i="100"/>
  <c r="AT40" i="100"/>
  <c r="AT47" i="100"/>
  <c r="AT44" i="100"/>
  <c r="AT48" i="100"/>
  <c r="AT43" i="100"/>
  <c r="AA52" i="100"/>
  <c r="AA51" i="100"/>
  <c r="AA53" i="100"/>
  <c r="AA56" i="100"/>
  <c r="AA54" i="100"/>
  <c r="AA34" i="100"/>
  <c r="BD101" i="100"/>
  <c r="AG42" i="100"/>
  <c r="AG44" i="100"/>
  <c r="AG46" i="100"/>
  <c r="AG45" i="100"/>
  <c r="AG40" i="100"/>
  <c r="AG41" i="100"/>
  <c r="AG48" i="100"/>
  <c r="AG47" i="100"/>
  <c r="AZ51" i="100"/>
  <c r="AZ55" i="100"/>
  <c r="AZ54" i="100"/>
  <c r="AZ53" i="100"/>
  <c r="AZ52" i="100"/>
  <c r="AF60" i="100"/>
  <c r="AF61" i="100"/>
  <c r="AF63" i="100"/>
  <c r="AF62" i="100"/>
  <c r="AF59" i="100"/>
  <c r="AF58" i="100"/>
  <c r="AE58" i="100"/>
  <c r="AE59" i="100"/>
  <c r="AE63" i="100"/>
  <c r="AE60" i="100"/>
  <c r="AE62" i="100"/>
  <c r="AE61" i="100"/>
  <c r="AW63" i="100"/>
  <c r="AW58" i="100"/>
  <c r="AW60" i="100"/>
  <c r="AW61" i="100"/>
  <c r="AW59" i="100"/>
  <c r="AW62" i="100"/>
  <c r="BA65" i="100"/>
  <c r="BA66" i="100"/>
  <c r="BA67" i="100"/>
  <c r="AV67" i="100"/>
  <c r="AV65" i="100"/>
  <c r="AV66" i="100"/>
  <c r="AF52" i="100"/>
  <c r="AF56" i="100"/>
  <c r="AF51" i="100"/>
  <c r="AF54" i="100"/>
  <c r="AF53" i="100"/>
  <c r="AV43" i="100"/>
  <c r="AV46" i="100"/>
  <c r="AV40" i="100"/>
  <c r="AV48" i="100"/>
  <c r="AV45" i="100"/>
  <c r="AV42" i="100"/>
  <c r="AV47" i="100"/>
  <c r="AV44" i="100"/>
  <c r="AV41" i="100"/>
  <c r="AV49" i="100"/>
  <c r="AE40" i="100"/>
  <c r="AE46" i="100"/>
  <c r="AE45" i="100"/>
  <c r="AE42" i="100"/>
  <c r="AE41" i="100"/>
  <c r="AE47" i="100"/>
  <c r="AE44" i="100"/>
  <c r="AP40" i="100"/>
  <c r="AP48" i="100"/>
  <c r="AP42" i="100"/>
  <c r="AP45" i="100"/>
  <c r="AP47" i="100"/>
  <c r="AP44" i="100"/>
  <c r="AP43" i="100"/>
  <c r="AP46" i="100"/>
  <c r="AP41" i="100"/>
  <c r="AY67" i="100"/>
  <c r="AY66" i="100"/>
  <c r="AY65" i="100"/>
  <c r="AC45" i="100"/>
  <c r="AC42" i="100"/>
  <c r="AC41" i="100"/>
  <c r="AC40" i="100"/>
  <c r="AC44" i="100"/>
  <c r="AC47" i="100"/>
  <c r="AC46" i="100"/>
  <c r="AR51" i="100"/>
  <c r="AR55" i="100"/>
  <c r="AR54" i="100"/>
  <c r="AR53" i="100"/>
  <c r="AR56" i="100"/>
  <c r="AR52" i="100"/>
  <c r="AB53" i="100"/>
  <c r="AB54" i="100"/>
  <c r="AB56" i="100"/>
  <c r="AB52" i="100"/>
  <c r="AB51" i="100"/>
  <c r="AP56" i="100"/>
  <c r="AP52" i="100"/>
  <c r="AP55" i="100"/>
  <c r="AP53" i="100"/>
  <c r="AP51" i="100"/>
  <c r="AP54" i="100"/>
  <c r="AX62" i="100"/>
  <c r="AX63" i="100"/>
  <c r="AX60" i="100"/>
  <c r="AX59" i="100"/>
  <c r="AX58" i="100"/>
  <c r="AX61" i="100"/>
  <c r="AS61" i="100"/>
  <c r="AS58" i="100"/>
  <c r="AS60" i="100"/>
  <c r="AS59" i="100"/>
  <c r="AS62" i="100"/>
  <c r="AS63" i="100"/>
  <c r="AW65" i="100"/>
  <c r="AW66" i="100"/>
  <c r="AW67" i="100"/>
  <c r="AR67" i="100"/>
  <c r="AR66" i="100"/>
  <c r="AR65" i="100"/>
  <c r="AR42" i="100"/>
  <c r="AR41" i="100"/>
  <c r="AR40" i="100"/>
  <c r="AR43" i="100"/>
  <c r="AR46" i="100"/>
  <c r="AR48" i="100"/>
  <c r="AR44" i="100"/>
  <c r="AR47" i="100"/>
  <c r="AR45" i="100"/>
  <c r="AL45" i="100"/>
  <c r="AL42" i="100"/>
  <c r="AL44" i="100"/>
  <c r="AL41" i="100"/>
  <c r="AL40" i="100"/>
  <c r="AL47" i="100"/>
  <c r="AL48" i="100"/>
  <c r="AL46" i="100"/>
  <c r="AU67" i="100"/>
  <c r="AU66" i="100"/>
  <c r="AU65" i="100"/>
  <c r="AY53" i="100"/>
  <c r="AY56" i="100"/>
  <c r="AY55" i="100"/>
  <c r="AY54" i="100"/>
  <c r="AY51" i="100"/>
  <c r="AY52" i="100"/>
  <c r="AN54" i="100"/>
  <c r="AN53" i="100"/>
  <c r="AN52" i="100"/>
  <c r="AN56" i="100"/>
  <c r="AN55" i="100"/>
  <c r="AN51" i="100"/>
  <c r="AT53" i="100"/>
  <c r="AT52" i="100"/>
  <c r="AT51" i="100"/>
  <c r="AT56" i="100"/>
  <c r="AT55" i="100"/>
  <c r="AT54" i="100"/>
  <c r="AJ41" i="100"/>
  <c r="AJ40" i="100"/>
  <c r="AJ46" i="100"/>
  <c r="AJ48" i="100"/>
  <c r="AJ44" i="100"/>
  <c r="AJ45" i="100"/>
  <c r="AJ47" i="100"/>
  <c r="AJ42" i="100"/>
  <c r="AB61" i="100"/>
  <c r="AB60" i="100"/>
  <c r="AB59" i="100"/>
  <c r="AB58" i="100"/>
  <c r="AB62" i="100"/>
  <c r="AB63" i="100"/>
  <c r="AT58" i="100"/>
  <c r="AT63" i="100"/>
  <c r="AT62" i="100"/>
  <c r="AT59" i="100"/>
  <c r="AT61" i="100"/>
  <c r="AT60" i="100"/>
  <c r="AO60" i="100"/>
  <c r="AO61" i="100"/>
  <c r="AO59" i="100"/>
  <c r="AO62" i="100"/>
  <c r="AO63" i="100"/>
  <c r="AO58" i="100"/>
  <c r="AX65" i="113"/>
  <c r="AX67" i="100"/>
  <c r="AX66" i="100"/>
  <c r="AX65" i="100"/>
  <c r="AS65" i="100"/>
  <c r="AS66" i="100"/>
  <c r="AS67" i="100"/>
  <c r="AN65" i="100"/>
  <c r="AN66" i="100"/>
  <c r="AN67" i="100"/>
  <c r="AR61" i="100"/>
  <c r="AR60" i="100"/>
  <c r="AR59" i="100"/>
  <c r="AR58" i="100"/>
  <c r="AR63" i="100"/>
  <c r="AR62" i="100"/>
  <c r="AH40" i="100"/>
  <c r="AH48" i="100"/>
  <c r="AH42" i="100"/>
  <c r="AH45" i="100"/>
  <c r="AH47" i="100"/>
  <c r="AH44" i="100"/>
  <c r="AH46" i="100"/>
  <c r="AH41" i="100"/>
  <c r="AQ67" i="100"/>
  <c r="AQ66" i="100"/>
  <c r="AQ65" i="100"/>
  <c r="AU54" i="100"/>
  <c r="AU56" i="100"/>
  <c r="AU53" i="100"/>
  <c r="AU52" i="100"/>
  <c r="AU51" i="100"/>
  <c r="AU55" i="100"/>
  <c r="AJ53" i="100"/>
  <c r="AJ54" i="100"/>
  <c r="AJ56" i="100"/>
  <c r="AJ51" i="100"/>
  <c r="AJ52" i="100"/>
  <c r="AL52" i="100"/>
  <c r="AL51" i="100"/>
  <c r="AL56" i="100"/>
  <c r="AL53" i="100"/>
  <c r="AL54" i="100"/>
  <c r="AF45" i="100"/>
  <c r="AF42" i="100"/>
  <c r="AF44" i="100"/>
  <c r="AF41" i="100"/>
  <c r="AF40" i="100"/>
  <c r="AF46" i="100"/>
  <c r="AF47" i="100"/>
  <c r="AY59" i="100"/>
  <c r="AY61" i="100"/>
  <c r="AY58" i="100"/>
  <c r="AY62" i="100"/>
  <c r="AY63" i="100"/>
  <c r="AY60" i="100"/>
  <c r="AP60" i="100"/>
  <c r="AP63" i="100"/>
  <c r="AP59" i="100"/>
  <c r="AP58" i="100"/>
  <c r="AP61" i="100"/>
  <c r="AP62" i="100"/>
  <c r="AK60" i="100"/>
  <c r="AK59" i="100"/>
  <c r="AK61" i="100"/>
  <c r="AK58" i="100"/>
  <c r="AK62" i="100"/>
  <c r="AK63" i="100"/>
  <c r="AT66" i="100"/>
  <c r="AT67" i="100"/>
  <c r="AT65" i="100"/>
  <c r="AO67" i="100"/>
  <c r="AO66" i="100"/>
  <c r="AO65" i="100"/>
  <c r="AJ67" i="100"/>
  <c r="AJ66" i="100"/>
  <c r="AJ65" i="100"/>
  <c r="AN59" i="100"/>
  <c r="AN58" i="100"/>
  <c r="AN60" i="100"/>
  <c r="AN61" i="100"/>
  <c r="AN63" i="100"/>
  <c r="AN62" i="100"/>
  <c r="AY48" i="100"/>
  <c r="AY46" i="100"/>
  <c r="AY47" i="100"/>
  <c r="AY43" i="100"/>
  <c r="AY44" i="100"/>
  <c r="AY42" i="100"/>
  <c r="AY45" i="100"/>
  <c r="AY49" i="100"/>
  <c r="AY41" i="100"/>
  <c r="AY40" i="100"/>
  <c r="AD41" i="100"/>
  <c r="AD40" i="100"/>
  <c r="AD47" i="100"/>
  <c r="AD46" i="100"/>
  <c r="AD44" i="100"/>
  <c r="AD45" i="100"/>
  <c r="AD42" i="100"/>
  <c r="AM67" i="100"/>
  <c r="AM66" i="100"/>
  <c r="AM65" i="100"/>
  <c r="BB123" i="65"/>
  <c r="AS123" i="65"/>
  <c r="AK123" i="65"/>
  <c r="AL86" i="102"/>
  <c r="AU86" i="102"/>
  <c r="AZ93" i="102"/>
  <c r="AT81" i="102"/>
  <c r="AG123" i="65"/>
  <c r="AQ80" i="102"/>
  <c r="AF89" i="66"/>
  <c r="AH99" i="102"/>
  <c r="BA88" i="66"/>
  <c r="AO123" i="65"/>
  <c r="AR88" i="66"/>
  <c r="AG88" i="66"/>
  <c r="AQ88" i="66"/>
  <c r="AB39" i="100"/>
  <c r="Y8" i="112"/>
  <c r="BC77" i="65"/>
  <c r="AQ81" i="102"/>
  <c r="AQ95" i="102"/>
  <c r="AC15" i="64"/>
  <c r="AO87" i="102"/>
  <c r="AJ93" i="102"/>
  <c r="AQ89" i="66"/>
  <c r="AQ87" i="102"/>
  <c r="AZ73" i="66"/>
  <c r="AZ6" i="66"/>
  <c r="BA65" i="113"/>
  <c r="BA66" i="113"/>
  <c r="AZ66" i="113"/>
  <c r="AZ65" i="113"/>
  <c r="AT54" i="64"/>
  <c r="AQ60" i="113"/>
  <c r="AT60" i="113"/>
  <c r="AV63" i="113"/>
  <c r="AW57" i="113"/>
  <c r="AX63" i="113"/>
  <c r="AR66" i="113"/>
  <c r="AP57" i="113"/>
  <c r="AS57" i="113"/>
  <c r="AX66" i="113"/>
  <c r="AS66" i="113"/>
  <c r="AV60" i="113"/>
  <c r="AU60" i="113"/>
  <c r="AP60" i="113"/>
  <c r="AP63" i="113"/>
  <c r="AX57" i="113"/>
  <c r="AU66" i="113"/>
  <c r="AD94" i="102"/>
  <c r="AX114" i="67"/>
  <c r="AP114" i="67"/>
  <c r="AO94" i="102"/>
  <c r="AS94" i="102"/>
  <c r="AO93" i="102"/>
  <c r="AF98" i="102"/>
  <c r="BA99" i="102"/>
  <c r="AR60" i="113"/>
  <c r="AR171" i="100"/>
  <c r="AR57" i="113"/>
  <c r="BE79" i="66"/>
  <c r="BC79" i="66"/>
  <c r="BD131" i="66"/>
  <c r="AY60" i="113"/>
  <c r="BB182" i="100"/>
  <c r="BA60" i="113"/>
  <c r="AQ63" i="113"/>
  <c r="AW63" i="113"/>
  <c r="AP66" i="113"/>
  <c r="BB196" i="100"/>
  <c r="AV66" i="113"/>
  <c r="AR63" i="113"/>
  <c r="AT57" i="113"/>
  <c r="AQ66" i="113"/>
  <c r="AX60" i="113"/>
  <c r="AU63" i="113"/>
  <c r="BB171" i="100"/>
  <c r="BA57" i="113"/>
  <c r="AQ57" i="113"/>
  <c r="BC78" i="65"/>
  <c r="BD126" i="65"/>
  <c r="AS63" i="113"/>
  <c r="AW66" i="113"/>
  <c r="AZ171" i="100"/>
  <c r="AZ57" i="113"/>
  <c r="AY57" i="113"/>
  <c r="BE78" i="65"/>
  <c r="BE102" i="65"/>
  <c r="BB189" i="100"/>
  <c r="BA63" i="113"/>
  <c r="AT66" i="113"/>
  <c r="AS60" i="113"/>
  <c r="AZ60" i="113"/>
  <c r="AY63" i="113"/>
  <c r="AT63" i="113"/>
  <c r="AW60" i="113"/>
  <c r="AZ63" i="113"/>
  <c r="AV171" i="100"/>
  <c r="AV57" i="113"/>
  <c r="AU57" i="113"/>
  <c r="AY66" i="113"/>
  <c r="AR128" i="66"/>
  <c r="AN196" i="100"/>
  <c r="AH82" i="64"/>
  <c r="D8" i="112"/>
  <c r="U8" i="112"/>
  <c r="AO86" i="102"/>
  <c r="AV28" i="102"/>
  <c r="AV73" i="102"/>
  <c r="AV76" i="102"/>
  <c r="AG94" i="102"/>
  <c r="AX86" i="102"/>
  <c r="AB77" i="64"/>
  <c r="AO89" i="66"/>
  <c r="AN89" i="66"/>
  <c r="AR93" i="102"/>
  <c r="AB93" i="102"/>
  <c r="AA24" i="77"/>
  <c r="AU171" i="100"/>
  <c r="AJ98" i="102"/>
  <c r="AG72" i="65"/>
  <c r="AR72" i="65"/>
  <c r="AR84" i="65"/>
  <c r="AX72" i="65"/>
  <c r="BD108" i="65"/>
  <c r="AC72" i="65"/>
  <c r="AC84" i="65"/>
  <c r="AD72" i="65"/>
  <c r="AW72" i="65"/>
  <c r="AB72" i="65"/>
  <c r="AB84" i="65"/>
  <c r="AQ72" i="65"/>
  <c r="AQ84" i="65"/>
  <c r="AH72" i="65"/>
  <c r="AS72" i="65"/>
  <c r="AN72" i="65"/>
  <c r="AT72" i="65"/>
  <c r="AO72" i="65"/>
  <c r="AJ72" i="65"/>
  <c r="AJ84" i="65"/>
  <c r="AP72" i="65"/>
  <c r="AE72" i="65"/>
  <c r="AE84" i="65"/>
  <c r="AK72" i="65"/>
  <c r="AV72" i="65"/>
  <c r="AV84" i="65"/>
  <c r="AF72" i="65"/>
  <c r="AF84" i="65"/>
  <c r="AL72" i="65"/>
  <c r="AL84" i="65"/>
  <c r="AM72" i="65"/>
  <c r="AM84" i="65"/>
  <c r="AI72" i="65"/>
  <c r="AI84" i="65"/>
  <c r="AU72" i="65"/>
  <c r="AU96" i="65"/>
  <c r="AV45" i="76"/>
  <c r="AF45" i="76"/>
  <c r="AG28" i="102"/>
  <c r="AG73" i="102"/>
  <c r="AG76" i="102"/>
  <c r="AF28" i="102"/>
  <c r="AF73" i="102"/>
  <c r="AF76" i="102"/>
  <c r="AU95" i="102"/>
  <c r="AC77" i="64"/>
  <c r="AZ15" i="64"/>
  <c r="AZ28" i="64"/>
  <c r="AT131" i="67"/>
  <c r="AT130" i="67"/>
  <c r="AD131" i="67"/>
  <c r="AD130" i="67"/>
  <c r="BA81" i="102"/>
  <c r="AC94" i="102"/>
  <c r="F22" i="112"/>
  <c r="W22" i="112"/>
  <c r="BB115" i="66"/>
  <c r="BB101" i="66"/>
  <c r="AL122" i="67"/>
  <c r="AS98" i="65"/>
  <c r="AZ114" i="66"/>
  <c r="BB89" i="66"/>
  <c r="BE43" i="77"/>
  <c r="BC43" i="77"/>
  <c r="BB43" i="77"/>
  <c r="AX95" i="77"/>
  <c r="BB80" i="77"/>
  <c r="BC80" i="77"/>
  <c r="BE80" i="77"/>
  <c r="BB31" i="76"/>
  <c r="BE31" i="76"/>
  <c r="BC31" i="76"/>
  <c r="AZ28" i="102"/>
  <c r="AZ73" i="102"/>
  <c r="AZ76" i="102"/>
  <c r="BA94" i="102"/>
  <c r="BB94" i="102"/>
  <c r="BE90" i="100"/>
  <c r="BC90" i="100"/>
  <c r="BB90" i="100"/>
  <c r="AG80" i="102"/>
  <c r="BE130" i="100"/>
  <c r="BB130" i="100"/>
  <c r="BC130" i="100"/>
  <c r="AB72" i="100"/>
  <c r="BC81" i="102"/>
  <c r="BB81" i="102"/>
  <c r="BE81" i="102"/>
  <c r="BE97" i="100"/>
  <c r="BC97" i="100"/>
  <c r="BB97" i="100"/>
  <c r="AY99" i="102"/>
  <c r="BC86" i="102"/>
  <c r="BE86" i="102"/>
  <c r="BB86" i="102"/>
  <c r="BB149" i="100"/>
  <c r="BC149" i="100"/>
  <c r="BE149" i="100"/>
  <c r="BB39" i="76"/>
  <c r="BE39" i="76"/>
  <c r="BC39" i="76"/>
  <c r="AL80" i="102"/>
  <c r="BE80" i="102"/>
  <c r="BC80" i="102"/>
  <c r="BB80" i="102"/>
  <c r="AT101" i="66"/>
  <c r="BE83" i="100"/>
  <c r="BC83" i="100"/>
  <c r="BB83" i="100"/>
  <c r="BA56" i="113"/>
  <c r="BB102" i="66"/>
  <c r="BC82" i="102"/>
  <c r="BE82" i="102"/>
  <c r="BB82" i="102"/>
  <c r="BE116" i="100"/>
  <c r="BB116" i="100"/>
  <c r="BC116" i="100"/>
  <c r="BE29" i="76"/>
  <c r="BB29" i="76"/>
  <c r="BC29" i="76"/>
  <c r="BB156" i="100"/>
  <c r="BE156" i="100"/>
  <c r="BC156" i="100"/>
  <c r="BB37" i="76"/>
  <c r="BE37" i="76"/>
  <c r="BC37" i="76"/>
  <c r="BE46" i="77"/>
  <c r="BC46" i="77"/>
  <c r="BB46" i="77"/>
  <c r="BC105" i="100"/>
  <c r="BE105" i="100"/>
  <c r="BB105" i="100"/>
  <c r="BE61" i="77"/>
  <c r="BC61" i="77"/>
  <c r="BB61" i="77"/>
  <c r="BE123" i="100"/>
  <c r="BB123" i="100"/>
  <c r="BC123" i="100"/>
  <c r="BC72" i="100"/>
  <c r="BE72" i="100"/>
  <c r="BB72" i="100"/>
  <c r="BE138" i="100"/>
  <c r="BB138" i="100"/>
  <c r="BC138" i="100"/>
  <c r="BB73" i="77"/>
  <c r="BC73" i="77"/>
  <c r="BE73" i="77"/>
  <c r="BB58" i="77"/>
  <c r="BC58" i="77"/>
  <c r="BE58" i="77"/>
  <c r="BC21" i="76"/>
  <c r="BE21" i="76"/>
  <c r="BB21" i="76"/>
  <c r="BC23" i="76"/>
  <c r="BB23" i="76"/>
  <c r="BE23" i="76"/>
  <c r="BC64" i="77"/>
  <c r="BB64" i="77"/>
  <c r="BE64" i="77"/>
  <c r="BA86" i="102"/>
  <c r="BB98" i="102"/>
  <c r="AP80" i="102"/>
  <c r="AS171" i="100"/>
  <c r="BE163" i="100"/>
  <c r="BB163" i="100"/>
  <c r="BC163" i="100"/>
  <c r="AM95" i="102"/>
  <c r="BE87" i="102"/>
  <c r="BC87" i="102"/>
  <c r="BB87" i="102"/>
  <c r="AT89" i="66"/>
  <c r="AM88" i="66"/>
  <c r="AK82" i="102"/>
  <c r="BA98" i="102"/>
  <c r="AH96" i="77"/>
  <c r="AK77" i="64"/>
  <c r="AK94" i="102"/>
  <c r="BA130" i="100"/>
  <c r="AS128" i="66"/>
  <c r="AK5" i="68"/>
  <c r="AK7" i="68"/>
  <c r="AJ5" i="68"/>
  <c r="AJ7" i="68"/>
  <c r="AJ15" i="64"/>
  <c r="AJ24" i="64"/>
  <c r="AG5" i="68"/>
  <c r="AG7" i="68"/>
  <c r="AC122" i="65"/>
  <c r="AY130" i="100"/>
  <c r="AB127" i="66"/>
  <c r="AH87" i="102"/>
  <c r="AZ95" i="102"/>
  <c r="AG35" i="64"/>
  <c r="AN5" i="68"/>
  <c r="AN7" i="68"/>
  <c r="AA6" i="66"/>
  <c r="AQ92" i="102"/>
  <c r="AE18" i="70"/>
  <c r="AI93" i="102"/>
  <c r="AK87" i="102"/>
  <c r="AM86" i="102"/>
  <c r="AV87" i="102"/>
  <c r="AF87" i="102"/>
  <c r="AO81" i="102"/>
  <c r="AJ86" i="102"/>
  <c r="AX87" i="102"/>
  <c r="AR77" i="64"/>
  <c r="AQ86" i="102"/>
  <c r="AN15" i="64"/>
  <c r="AJ77" i="64"/>
  <c r="D21" i="112"/>
  <c r="U21" i="112"/>
  <c r="AG96" i="77"/>
  <c r="AF34" i="75"/>
  <c r="AF98" i="75"/>
  <c r="AJ88" i="66"/>
  <c r="AL88" i="66"/>
  <c r="AK88" i="66"/>
  <c r="AM82" i="102"/>
  <c r="AN81" i="102"/>
  <c r="AZ92" i="77"/>
  <c r="AQ128" i="66"/>
  <c r="AY81" i="102"/>
  <c r="AI81" i="102"/>
  <c r="AV81" i="102"/>
  <c r="AF81" i="102"/>
  <c r="AO24" i="74"/>
  <c r="BE103" i="65"/>
  <c r="D13" i="112"/>
  <c r="U13" i="112"/>
  <c r="AB128" i="66"/>
  <c r="AE88" i="66"/>
  <c r="AF86" i="102"/>
  <c r="AB86" i="102"/>
  <c r="AU87" i="102"/>
  <c r="AE87" i="102"/>
  <c r="AV102" i="66"/>
  <c r="AR86" i="102"/>
  <c r="AF5" i="68"/>
  <c r="AF7" i="68"/>
  <c r="AP62" i="113"/>
  <c r="AE72" i="100"/>
  <c r="AC97" i="77"/>
  <c r="AC45" i="76"/>
  <c r="AG24" i="74"/>
  <c r="AY10" i="74"/>
  <c r="AS98" i="102"/>
  <c r="AL28" i="102"/>
  <c r="AL73" i="102"/>
  <c r="AL76" i="102"/>
  <c r="AW28" i="102"/>
  <c r="AW73" i="102"/>
  <c r="AT54" i="74"/>
  <c r="AN35" i="75"/>
  <c r="AE196" i="100"/>
  <c r="AD99" i="102"/>
  <c r="AN99" i="102"/>
  <c r="AV15" i="64"/>
  <c r="AV21" i="64"/>
  <c r="AT14" i="66"/>
  <c r="AT74" i="66"/>
  <c r="AT100" i="66"/>
  <c r="AK24" i="74"/>
  <c r="AY171" i="100"/>
  <c r="AL82" i="102"/>
  <c r="AC88" i="66"/>
  <c r="AR99" i="102"/>
  <c r="AB99" i="102"/>
  <c r="AI86" i="102"/>
  <c r="AW99" i="102"/>
  <c r="AG99" i="102"/>
  <c r="AK182" i="100"/>
  <c r="AU101" i="66"/>
  <c r="AL99" i="102"/>
  <c r="AF99" i="102"/>
  <c r="AB98" i="102"/>
  <c r="AS80" i="102"/>
  <c r="AP196" i="100"/>
  <c r="AW77" i="64"/>
  <c r="AW5" i="68"/>
  <c r="AW7" i="68"/>
  <c r="AS54" i="64"/>
  <c r="AV127" i="66"/>
  <c r="AD80" i="102"/>
  <c r="AM80" i="102"/>
  <c r="AX59" i="113"/>
  <c r="AJ23" i="74"/>
  <c r="AL97" i="75"/>
  <c r="AH34" i="75"/>
  <c r="AH50" i="75"/>
  <c r="AN128" i="66"/>
  <c r="AC31" i="77"/>
  <c r="AC46" i="77"/>
  <c r="AE50" i="74"/>
  <c r="AJ96" i="75"/>
  <c r="AM98" i="102"/>
  <c r="AR35" i="64"/>
  <c r="AW15" i="64"/>
  <c r="AW23" i="64"/>
  <c r="AV77" i="64"/>
  <c r="AU88" i="66"/>
  <c r="AV99" i="102"/>
  <c r="AQ5" i="102"/>
  <c r="AK196" i="100"/>
  <c r="AC92" i="77"/>
  <c r="AK97" i="75"/>
  <c r="AU28" i="102"/>
  <c r="AU73" i="102"/>
  <c r="AE28" i="102"/>
  <c r="AE73" i="102"/>
  <c r="AE76" i="102"/>
  <c r="BA87" i="102"/>
  <c r="AP86" i="102"/>
  <c r="AF127" i="66"/>
  <c r="AY98" i="102"/>
  <c r="AH95" i="77"/>
  <c r="AZ94" i="102"/>
  <c r="AJ94" i="102"/>
  <c r="AT50" i="74"/>
  <c r="AE189" i="100"/>
  <c r="AL196" i="100"/>
  <c r="AP93" i="102"/>
  <c r="AZ98" i="102"/>
  <c r="AN77" i="67"/>
  <c r="AR95" i="77"/>
  <c r="AL34" i="75"/>
  <c r="AL98" i="75"/>
  <c r="AE17" i="70"/>
  <c r="AP15" i="67"/>
  <c r="AE102" i="75"/>
  <c r="AR35" i="75"/>
  <c r="AR67" i="75"/>
  <c r="AC98" i="102"/>
  <c r="AE92" i="102"/>
  <c r="AH93" i="102"/>
  <c r="AC93" i="102"/>
  <c r="AS95" i="102"/>
  <c r="AM45" i="76"/>
  <c r="AW88" i="66"/>
  <c r="AT103" i="65"/>
  <c r="BA128" i="66"/>
  <c r="AN35" i="64"/>
  <c r="AK31" i="77"/>
  <c r="AK46" i="77"/>
  <c r="AS28" i="102"/>
  <c r="AS73" i="102"/>
  <c r="AN94" i="102"/>
  <c r="AL98" i="102"/>
  <c r="AP128" i="66"/>
  <c r="AM128" i="66"/>
  <c r="AS92" i="102"/>
  <c r="AY45" i="76"/>
  <c r="AE9" i="76"/>
  <c r="AR15" i="64"/>
  <c r="AR23" i="64"/>
  <c r="BA89" i="66"/>
  <c r="AM73" i="66"/>
  <c r="AM86" i="66"/>
  <c r="AO88" i="66"/>
  <c r="AS88" i="66"/>
  <c r="D22" i="112"/>
  <c r="U22" i="112"/>
  <c r="AW87" i="102"/>
  <c r="AG87" i="102"/>
  <c r="AR87" i="102"/>
  <c r="AB87" i="102"/>
  <c r="AV95" i="102"/>
  <c r="AZ86" i="102"/>
  <c r="AL87" i="102"/>
  <c r="AY86" i="102"/>
  <c r="AC81" i="102"/>
  <c r="AR5" i="102"/>
  <c r="BA196" i="100"/>
  <c r="AX189" i="100"/>
  <c r="AD189" i="100"/>
  <c r="AZ130" i="100"/>
  <c r="BA182" i="100"/>
  <c r="AZ149" i="100"/>
  <c r="AQ98" i="77"/>
  <c r="AH48" i="75"/>
  <c r="AU19" i="70"/>
  <c r="AE54" i="74"/>
  <c r="AX88" i="66"/>
  <c r="AE127" i="66"/>
  <c r="AC128" i="66"/>
  <c r="AF88" i="66"/>
  <c r="AM15" i="67"/>
  <c r="AW77" i="67"/>
  <c r="AV93" i="102"/>
  <c r="AZ87" i="102"/>
  <c r="AB51" i="74"/>
  <c r="AJ48" i="75"/>
  <c r="AM34" i="75"/>
  <c r="AM50" i="75"/>
  <c r="AK53" i="74"/>
  <c r="AH45" i="76"/>
  <c r="AM99" i="102"/>
  <c r="AD87" i="102"/>
  <c r="AK95" i="77"/>
  <c r="AO35" i="64"/>
  <c r="BA102" i="66"/>
  <c r="AU102" i="66"/>
  <c r="AQ73" i="66"/>
  <c r="AQ86" i="66"/>
  <c r="AH86" i="102"/>
  <c r="AC95" i="102"/>
  <c r="AK86" i="102"/>
  <c r="AX62" i="113"/>
  <c r="AE15" i="70"/>
  <c r="AO100" i="75"/>
  <c r="AZ35" i="74"/>
  <c r="AU18" i="70"/>
  <c r="AL82" i="64"/>
  <c r="AT88" i="66"/>
  <c r="AD14" i="66"/>
  <c r="AD74" i="66"/>
  <c r="AE16" i="70"/>
  <c r="AO82" i="102"/>
  <c r="AY28" i="102"/>
  <c r="AY73" i="102"/>
  <c r="AI28" i="102"/>
  <c r="AI73" i="102"/>
  <c r="AI76" i="102"/>
  <c r="AU93" i="102"/>
  <c r="AG92" i="102"/>
  <c r="BA24" i="76"/>
  <c r="AZ102" i="75"/>
  <c r="AJ102" i="75"/>
  <c r="AC96" i="75"/>
  <c r="AH50" i="74"/>
  <c r="AL45" i="76"/>
  <c r="AC47" i="76"/>
  <c r="AW86" i="102"/>
  <c r="AG98" i="102"/>
  <c r="AP28" i="102"/>
  <c r="AP73" i="102"/>
  <c r="AP76" i="102"/>
  <c r="BA28" i="102"/>
  <c r="BA73" i="102"/>
  <c r="AK28" i="102"/>
  <c r="AK73" i="102"/>
  <c r="AT82" i="102"/>
  <c r="AD86" i="102"/>
  <c r="AD102" i="75"/>
  <c r="AS87" i="102"/>
  <c r="AJ95" i="102"/>
  <c r="AO97" i="100"/>
  <c r="AY88" i="66"/>
  <c r="AJ127" i="66"/>
  <c r="AO98" i="102"/>
  <c r="AI99" i="102"/>
  <c r="AP87" i="102"/>
  <c r="AX99" i="102"/>
  <c r="AS77" i="64"/>
  <c r="AF15" i="64"/>
  <c r="AF21" i="64"/>
  <c r="AW101" i="66"/>
  <c r="AY101" i="66"/>
  <c r="AI88" i="66"/>
  <c r="BA101" i="66"/>
  <c r="AP127" i="66"/>
  <c r="AX98" i="102"/>
  <c r="AH98" i="102"/>
  <c r="AG86" i="102"/>
  <c r="AY87" i="102"/>
  <c r="AQ99" i="102"/>
  <c r="BA93" i="102"/>
  <c r="AY94" i="102"/>
  <c r="AZ5" i="102"/>
  <c r="AC196" i="100"/>
  <c r="AR105" i="100"/>
  <c r="AR130" i="100"/>
  <c r="AJ97" i="100"/>
  <c r="BA123" i="100"/>
  <c r="AW189" i="100"/>
  <c r="AP182" i="100"/>
  <c r="AU189" i="100"/>
  <c r="BA35" i="75"/>
  <c r="BB99" i="75"/>
  <c r="AS101" i="66"/>
  <c r="AQ50" i="74"/>
  <c r="AU94" i="102"/>
  <c r="AM88" i="77"/>
  <c r="AW88" i="77"/>
  <c r="AG88" i="77"/>
  <c r="BA31" i="77"/>
  <c r="BB91" i="77"/>
  <c r="AT51" i="74"/>
  <c r="AW51" i="74"/>
  <c r="AL95" i="102"/>
  <c r="AC97" i="100"/>
  <c r="AP99" i="102"/>
  <c r="AJ99" i="102"/>
  <c r="AS5" i="68"/>
  <c r="AS7" i="68"/>
  <c r="BA5" i="68"/>
  <c r="BB40" i="68"/>
  <c r="AR101" i="66"/>
  <c r="AQ101" i="66"/>
  <c r="BA114" i="66"/>
  <c r="AP88" i="66"/>
  <c r="BE101" i="66"/>
  <c r="AI6" i="66"/>
  <c r="AI87" i="102"/>
  <c r="AR196" i="100"/>
  <c r="BA189" i="100"/>
  <c r="AK189" i="100"/>
  <c r="AM196" i="100"/>
  <c r="AV189" i="100"/>
  <c r="BA59" i="113"/>
  <c r="AU95" i="77"/>
  <c r="AV34" i="75"/>
  <c r="AV50" i="75"/>
  <c r="AG34" i="75"/>
  <c r="AT26" i="67"/>
  <c r="AQ94" i="102"/>
  <c r="BA92" i="102"/>
  <c r="AC88" i="77"/>
  <c r="AE45" i="76"/>
  <c r="AW94" i="102"/>
  <c r="BB40" i="69"/>
  <c r="D9" i="112"/>
  <c r="U9" i="112"/>
  <c r="AQ127" i="66"/>
  <c r="Y21" i="112"/>
  <c r="AD127" i="66"/>
  <c r="BA62" i="113"/>
  <c r="BA149" i="100"/>
  <c r="AS182" i="100"/>
  <c r="AV101" i="66"/>
  <c r="AD50" i="74"/>
  <c r="AE55" i="75"/>
  <c r="AW171" i="100"/>
  <c r="AD46" i="77"/>
  <c r="AT92" i="102"/>
  <c r="AI189" i="100"/>
  <c r="AJ128" i="66"/>
  <c r="AT130" i="100"/>
  <c r="AW89" i="66"/>
  <c r="AG128" i="66"/>
  <c r="AH89" i="66"/>
  <c r="AV15" i="67"/>
  <c r="AF15" i="67"/>
  <c r="AV77" i="67"/>
  <c r="AI89" i="66"/>
  <c r="AI15" i="67"/>
  <c r="AV102" i="75"/>
  <c r="AY115" i="66"/>
  <c r="AH82" i="102"/>
  <c r="AS82" i="102"/>
  <c r="AB94" i="102"/>
  <c r="AO102" i="75"/>
  <c r="AO171" i="100"/>
  <c r="AP47" i="76"/>
  <c r="AL51" i="74"/>
  <c r="AL182" i="100"/>
  <c r="AS28" i="75"/>
  <c r="AE88" i="77"/>
  <c r="AQ91" i="77"/>
  <c r="BC101" i="66"/>
  <c r="AM127" i="66"/>
  <c r="AJ77" i="67"/>
  <c r="AT99" i="102"/>
  <c r="AL102" i="75"/>
  <c r="AX40" i="64"/>
  <c r="AB171" i="100"/>
  <c r="AJ46" i="77"/>
  <c r="AE46" i="77"/>
  <c r="AE39" i="77"/>
  <c r="AH92" i="102"/>
  <c r="AI92" i="102"/>
  <c r="AV68" i="75"/>
  <c r="BE68" i="75"/>
  <c r="BC68" i="75"/>
  <c r="BB68" i="75"/>
  <c r="BB25" i="74"/>
  <c r="BE25" i="74"/>
  <c r="BC25" i="74"/>
  <c r="BE54" i="75"/>
  <c r="BB54" i="75"/>
  <c r="BC54" i="75"/>
  <c r="BE35" i="74"/>
  <c r="BB35" i="74"/>
  <c r="BC35" i="74"/>
  <c r="BA43" i="74"/>
  <c r="BB43" i="74"/>
  <c r="BE43" i="74"/>
  <c r="BC43" i="74"/>
  <c r="AP171" i="100"/>
  <c r="BA63" i="64"/>
  <c r="BB63" i="64"/>
  <c r="BE63" i="64"/>
  <c r="BC63" i="64"/>
  <c r="AS35" i="64"/>
  <c r="BC35" i="64"/>
  <c r="BB35" i="64"/>
  <c r="BE35" i="64"/>
  <c r="AO87" i="65"/>
  <c r="AG89" i="66"/>
  <c r="AM5" i="102"/>
  <c r="AE99" i="102"/>
  <c r="AQ98" i="102"/>
  <c r="AI98" i="102"/>
  <c r="AT80" i="102"/>
  <c r="AB82" i="102"/>
  <c r="AE82" i="102"/>
  <c r="AJ5" i="102"/>
  <c r="AS130" i="100"/>
  <c r="AO196" i="100"/>
  <c r="AZ105" i="100"/>
  <c r="AG90" i="100"/>
  <c r="AU105" i="100"/>
  <c r="AZ90" i="100"/>
  <c r="AZ62" i="113"/>
  <c r="AJ189" i="100"/>
  <c r="AP56" i="113"/>
  <c r="BA105" i="100"/>
  <c r="AI93" i="77"/>
  <c r="AH93" i="77"/>
  <c r="AN55" i="75"/>
  <c r="BE55" i="75"/>
  <c r="BB55" i="75"/>
  <c r="BC55" i="75"/>
  <c r="AP102" i="75"/>
  <c r="BB86" i="75"/>
  <c r="BE86" i="75"/>
  <c r="BC86" i="75"/>
  <c r="AE15" i="67"/>
  <c r="AP26" i="67"/>
  <c r="BC41" i="74"/>
  <c r="BB41" i="74"/>
  <c r="BE41" i="74"/>
  <c r="AK48" i="76"/>
  <c r="BB48" i="75"/>
  <c r="BE48" i="75"/>
  <c r="BC48" i="75"/>
  <c r="AT40" i="64"/>
  <c r="BE40" i="64"/>
  <c r="BB40" i="64"/>
  <c r="BC40" i="64"/>
  <c r="BC80" i="75"/>
  <c r="BE80" i="75"/>
  <c r="BB80" i="75"/>
  <c r="BE68" i="64"/>
  <c r="BB68" i="64"/>
  <c r="BC68" i="64"/>
  <c r="AT67" i="75"/>
  <c r="BE67" i="75"/>
  <c r="BB67" i="75"/>
  <c r="BC67" i="75"/>
  <c r="AZ87" i="75"/>
  <c r="BE87" i="75"/>
  <c r="BB87" i="75"/>
  <c r="BC87" i="75"/>
  <c r="BA77" i="64"/>
  <c r="BA15" i="64"/>
  <c r="BB87" i="64"/>
  <c r="BB82" i="64"/>
  <c r="AO5" i="68"/>
  <c r="AO7" i="68"/>
  <c r="AB15" i="64"/>
  <c r="AB30" i="64"/>
  <c r="AD52" i="66"/>
  <c r="AV123" i="65"/>
  <c r="BC88" i="66"/>
  <c r="AV88" i="66"/>
  <c r="AE6" i="66"/>
  <c r="BE88" i="66"/>
  <c r="AY102" i="66"/>
  <c r="AX101" i="66"/>
  <c r="AP98" i="102"/>
  <c r="AK95" i="102"/>
  <c r="AN87" i="102"/>
  <c r="AX82" i="102"/>
  <c r="AT87" i="102"/>
  <c r="AJ82" i="102"/>
  <c r="AS34" i="100"/>
  <c r="AS196" i="100"/>
  <c r="AL189" i="100"/>
  <c r="AV105" i="100"/>
  <c r="AJ171" i="100"/>
  <c r="AZ196" i="100"/>
  <c r="AJ196" i="100"/>
  <c r="BA156" i="100"/>
  <c r="AS189" i="100"/>
  <c r="AG189" i="100"/>
  <c r="AX182" i="100"/>
  <c r="AQ97" i="100"/>
  <c r="AZ156" i="100"/>
  <c r="AF189" i="100"/>
  <c r="AY156" i="100"/>
  <c r="AD88" i="77"/>
  <c r="AM55" i="75"/>
  <c r="AZ84" i="75"/>
  <c r="BE84" i="75"/>
  <c r="BB84" i="75"/>
  <c r="BC84" i="75"/>
  <c r="BC64" i="75"/>
  <c r="BB64" i="75"/>
  <c r="BE64" i="75"/>
  <c r="AX50" i="74"/>
  <c r="BE54" i="64"/>
  <c r="BB54" i="64"/>
  <c r="BC54" i="64"/>
  <c r="AN127" i="66"/>
  <c r="BB23" i="74"/>
  <c r="BE23" i="74"/>
  <c r="BC23" i="74"/>
  <c r="AA15" i="67"/>
  <c r="BA77" i="67"/>
  <c r="AI102" i="75"/>
  <c r="BC33" i="74"/>
  <c r="BB33" i="74"/>
  <c r="BE33" i="74"/>
  <c r="AT45" i="76"/>
  <c r="AZ45" i="76"/>
  <c r="AJ45" i="76"/>
  <c r="AM48" i="75"/>
  <c r="BB24" i="74"/>
  <c r="BE24" i="74"/>
  <c r="BC24" i="74"/>
  <c r="AX171" i="100"/>
  <c r="AP40" i="64"/>
  <c r="AW35" i="64"/>
  <c r="AW49" i="64"/>
  <c r="BB49" i="64"/>
  <c r="BE49" i="64"/>
  <c r="BC49" i="64"/>
  <c r="AX54" i="64"/>
  <c r="AJ35" i="64"/>
  <c r="AD40" i="64"/>
  <c r="AS99" i="102"/>
  <c r="AU99" i="102"/>
  <c r="AW82" i="102"/>
  <c r="AF93" i="102"/>
  <c r="AU82" i="102"/>
  <c r="AV82" i="102"/>
  <c r="BA163" i="100"/>
  <c r="AT189" i="100"/>
  <c r="AH189" i="100"/>
  <c r="AF171" i="100"/>
  <c r="AW90" i="100"/>
  <c r="AH182" i="100"/>
  <c r="AY105" i="100"/>
  <c r="AZ189" i="100"/>
  <c r="AB90" i="100"/>
  <c r="AY189" i="100"/>
  <c r="AI55" i="75"/>
  <c r="AL48" i="75"/>
  <c r="BA100" i="75"/>
  <c r="BE34" i="74"/>
  <c r="BB34" i="74"/>
  <c r="BC34" i="74"/>
  <c r="AY35" i="75"/>
  <c r="AY44" i="75"/>
  <c r="AL127" i="66"/>
  <c r="AD26" i="67"/>
  <c r="AP94" i="102"/>
  <c r="AQ39" i="77"/>
  <c r="AG47" i="76"/>
  <c r="BB32" i="74"/>
  <c r="BE32" i="74"/>
  <c r="BC32" i="74"/>
  <c r="BC42" i="74"/>
  <c r="BB42" i="74"/>
  <c r="BE42" i="74"/>
  <c r="AW98" i="102"/>
  <c r="AT94" i="102"/>
  <c r="AN171" i="100"/>
  <c r="BA80" i="102"/>
  <c r="AY80" i="102"/>
  <c r="AB35" i="75"/>
  <c r="BA171" i="100"/>
  <c r="AQ171" i="100"/>
  <c r="BE50" i="75"/>
  <c r="BB50" i="75"/>
  <c r="BC50" i="75"/>
  <c r="AT171" i="100"/>
  <c r="BE70" i="75"/>
  <c r="BB70" i="75"/>
  <c r="BC70" i="75"/>
  <c r="AB26" i="67"/>
  <c r="AC77" i="67"/>
  <c r="AI80" i="102"/>
  <c r="AM94" i="102"/>
  <c r="AV94" i="102"/>
  <c r="AF94" i="102"/>
  <c r="AT98" i="102"/>
  <c r="AH81" i="102"/>
  <c r="AY95" i="102"/>
  <c r="AE95" i="102"/>
  <c r="AV98" i="102"/>
  <c r="AR98" i="102"/>
  <c r="AW93" i="102"/>
  <c r="AI94" i="102"/>
  <c r="AR94" i="102"/>
  <c r="AU92" i="102"/>
  <c r="AN98" i="102"/>
  <c r="AK98" i="102"/>
  <c r="AZ99" i="102"/>
  <c r="AT86" i="102"/>
  <c r="AX94" i="102"/>
  <c r="AE86" i="102"/>
  <c r="AP95" i="102"/>
  <c r="AH94" i="102"/>
  <c r="AL94" i="102"/>
  <c r="AU81" i="102"/>
  <c r="AD95" i="102"/>
  <c r="AC99" i="102"/>
  <c r="AD98" i="102"/>
  <c r="AW95" i="102"/>
  <c r="AO95" i="102"/>
  <c r="AS86" i="102"/>
  <c r="AC86" i="102"/>
  <c r="AR95" i="102"/>
  <c r="AY5" i="102"/>
  <c r="AI5" i="102"/>
  <c r="AM87" i="102"/>
  <c r="AV86" i="102"/>
  <c r="AN86" i="102"/>
  <c r="AE98" i="102"/>
  <c r="AX95" i="102"/>
  <c r="AN82" i="102"/>
  <c r="AC82" i="102"/>
  <c r="AW81" i="102"/>
  <c r="AG81" i="102"/>
  <c r="AR82" i="102"/>
  <c r="AG82" i="102"/>
  <c r="AZ81" i="102"/>
  <c r="AR81" i="102"/>
  <c r="AH80" i="102"/>
  <c r="AY82" i="102"/>
  <c r="AQ82" i="102"/>
  <c r="AI82" i="102"/>
  <c r="BA82" i="102"/>
  <c r="AP82" i="102"/>
  <c r="AF82" i="102"/>
  <c r="AV5" i="102"/>
  <c r="AN5" i="102"/>
  <c r="AZ82" i="102"/>
  <c r="AD82" i="102"/>
  <c r="AL81" i="102"/>
  <c r="AU80" i="102"/>
  <c r="AE80" i="102"/>
  <c r="AC28" i="102"/>
  <c r="AC73" i="102"/>
  <c r="AC87" i="102"/>
  <c r="AJ81" i="102"/>
  <c r="AM92" i="102"/>
  <c r="AE94" i="102"/>
  <c r="AP81" i="102"/>
  <c r="AU5" i="102"/>
  <c r="AE5" i="102"/>
  <c r="AG93" i="102"/>
  <c r="AB5" i="102"/>
  <c r="AG5" i="102"/>
  <c r="AQ28" i="102"/>
  <c r="AQ73" i="102"/>
  <c r="AA73" i="102"/>
  <c r="BD85" i="102"/>
  <c r="AO28" i="102"/>
  <c r="AO73" i="102"/>
  <c r="AW102" i="66"/>
  <c r="AR34" i="100"/>
  <c r="AT102" i="75"/>
  <c r="AY88" i="77"/>
  <c r="AI88" i="77"/>
  <c r="AQ77" i="67"/>
  <c r="AK93" i="102"/>
  <c r="AG95" i="102"/>
  <c r="AM93" i="102"/>
  <c r="AS77" i="67"/>
  <c r="AT95" i="102"/>
  <c r="AU98" i="102"/>
  <c r="AQ130" i="100"/>
  <c r="AF77" i="67"/>
  <c r="AP94" i="77"/>
  <c r="AQ94" i="77"/>
  <c r="BA93" i="77"/>
  <c r="BB93" i="77"/>
  <c r="AK48" i="77"/>
  <c r="AK93" i="77"/>
  <c r="AN47" i="77"/>
  <c r="AN92" i="77"/>
  <c r="AO92" i="77"/>
  <c r="AF47" i="77"/>
  <c r="AG92" i="77"/>
  <c r="AA18" i="70"/>
  <c r="AA20" i="70"/>
  <c r="AA19" i="70"/>
  <c r="AA15" i="70"/>
  <c r="AV35" i="75"/>
  <c r="AV67" i="75"/>
  <c r="AF35" i="75"/>
  <c r="AQ34" i="75"/>
  <c r="AQ50" i="75"/>
  <c r="AQ53" i="74"/>
  <c r="AK68" i="102"/>
  <c r="AK92" i="102"/>
  <c r="AK5" i="102"/>
  <c r="AP97" i="100"/>
  <c r="AV6" i="66"/>
  <c r="AO99" i="102"/>
  <c r="AN95" i="102"/>
  <c r="AF95" i="102"/>
  <c r="AX80" i="102"/>
  <c r="AQ93" i="102"/>
  <c r="AS97" i="100"/>
  <c r="AZ97" i="100"/>
  <c r="AV97" i="100"/>
  <c r="BC56" i="113"/>
  <c r="AE171" i="100"/>
  <c r="AY97" i="100"/>
  <c r="AQ196" i="100"/>
  <c r="AI97" i="100"/>
  <c r="AT105" i="100"/>
  <c r="AL97" i="100"/>
  <c r="AB50" i="77"/>
  <c r="AB95" i="77"/>
  <c r="AC95" i="77"/>
  <c r="AX34" i="75"/>
  <c r="AS96" i="75"/>
  <c r="AR96" i="75"/>
  <c r="AD23" i="76"/>
  <c r="AE23" i="76"/>
  <c r="AO31" i="77"/>
  <c r="AO39" i="77"/>
  <c r="AO34" i="75"/>
  <c r="AO53" i="74"/>
  <c r="AH88" i="66"/>
  <c r="AJ87" i="102"/>
  <c r="AK81" i="102"/>
  <c r="AY92" i="102"/>
  <c r="AN93" i="102"/>
  <c r="AM81" i="102"/>
  <c r="AF5" i="102"/>
  <c r="AL93" i="102"/>
  <c r="AK97" i="100"/>
  <c r="AZ56" i="113"/>
  <c r="AN97" i="100"/>
  <c r="AB97" i="100"/>
  <c r="AW68" i="102"/>
  <c r="AW5" i="102"/>
  <c r="AL34" i="100"/>
  <c r="AU88" i="77"/>
  <c r="AV88" i="77"/>
  <c r="AU35" i="75"/>
  <c r="AU67" i="75"/>
  <c r="AS47" i="76"/>
  <c r="AS24" i="77"/>
  <c r="AG57" i="75"/>
  <c r="AG105" i="75"/>
  <c r="AH71" i="102"/>
  <c r="AH5" i="102"/>
  <c r="BC62" i="113"/>
  <c r="AM189" i="100"/>
  <c r="BA34" i="100"/>
  <c r="BB200" i="100"/>
  <c r="AT196" i="100"/>
  <c r="AD196" i="100"/>
  <c r="AD97" i="100"/>
  <c r="AR51" i="74"/>
  <c r="AS51" i="74"/>
  <c r="AK99" i="102"/>
  <c r="BA97" i="100"/>
  <c r="AM34" i="100"/>
  <c r="AR97" i="100"/>
  <c r="AB196" i="100"/>
  <c r="AM171" i="100"/>
  <c r="AM97" i="100"/>
  <c r="AT97" i="100"/>
  <c r="AH14" i="66"/>
  <c r="AH74" i="66"/>
  <c r="AZ77" i="67"/>
  <c r="AO15" i="67"/>
  <c r="AX77" i="67"/>
  <c r="AH77" i="67"/>
  <c r="AR77" i="67"/>
  <c r="AX26" i="67"/>
  <c r="AZ34" i="100"/>
  <c r="AQ51" i="74"/>
  <c r="AN46" i="77"/>
  <c r="AD89" i="66"/>
  <c r="AO128" i="66"/>
  <c r="AX14" i="66"/>
  <c r="AX74" i="66"/>
  <c r="AS56" i="67"/>
  <c r="AQ26" i="67"/>
  <c r="AA26" i="67"/>
  <c r="AO23" i="76"/>
  <c r="AH23" i="76"/>
  <c r="AX51" i="74"/>
  <c r="AB28" i="102"/>
  <c r="AB73" i="102"/>
  <c r="AB76" i="102"/>
  <c r="AH47" i="76"/>
  <c r="BA102" i="75"/>
  <c r="AK102" i="75"/>
  <c r="AI77" i="67"/>
  <c r="AO77" i="67"/>
  <c r="AZ88" i="77"/>
  <c r="AJ88" i="77"/>
  <c r="AU77" i="67"/>
  <c r="AH26" i="67"/>
  <c r="AL26" i="67"/>
  <c r="AL14" i="66"/>
  <c r="AL74" i="66"/>
  <c r="AE56" i="67"/>
  <c r="AS88" i="77"/>
  <c r="AE97" i="100"/>
  <c r="AC182" i="100"/>
  <c r="AD182" i="100"/>
  <c r="AT182" i="100"/>
  <c r="BD62" i="113"/>
  <c r="CA62" i="113"/>
  <c r="AR116" i="100"/>
  <c r="AW116" i="100"/>
  <c r="AP59" i="113"/>
  <c r="AX116" i="100"/>
  <c r="BA116" i="100"/>
  <c r="AP34" i="100"/>
  <c r="BD134" i="100"/>
  <c r="AS116" i="100"/>
  <c r="AC189" i="100"/>
  <c r="AB189" i="100"/>
  <c r="AQ189" i="100"/>
  <c r="AQ123" i="100"/>
  <c r="AY90" i="100"/>
  <c r="AD90" i="100"/>
  <c r="AL90" i="100"/>
  <c r="AI90" i="100"/>
  <c r="AF90" i="100"/>
  <c r="AR90" i="100"/>
  <c r="AV90" i="100"/>
  <c r="AC90" i="100"/>
  <c r="AK90" i="100"/>
  <c r="AR123" i="100"/>
  <c r="AV123" i="100"/>
  <c r="AX123" i="100"/>
  <c r="AZ123" i="100"/>
  <c r="AU123" i="100"/>
  <c r="AY123" i="100"/>
  <c r="AS123" i="100"/>
  <c r="AW123" i="100"/>
  <c r="AO189" i="100"/>
  <c r="AS105" i="100"/>
  <c r="AX196" i="100"/>
  <c r="AX97" i="100"/>
  <c r="AY196" i="100"/>
  <c r="AI196" i="100"/>
  <c r="AH196" i="100"/>
  <c r="AW130" i="100"/>
  <c r="AG97" i="100"/>
  <c r="AG182" i="100"/>
  <c r="AV116" i="100"/>
  <c r="AN189" i="100"/>
  <c r="AN90" i="100"/>
  <c r="AW72" i="100"/>
  <c r="AQ105" i="100"/>
  <c r="AY72" i="100"/>
  <c r="AF72" i="100"/>
  <c r="AN72" i="100"/>
  <c r="AR72" i="100"/>
  <c r="AV72" i="100"/>
  <c r="AL72" i="100"/>
  <c r="AI72" i="100"/>
  <c r="AZ138" i="100"/>
  <c r="AX72" i="100"/>
  <c r="AX56" i="113"/>
  <c r="AH171" i="100"/>
  <c r="AI171" i="100"/>
  <c r="AU130" i="100"/>
  <c r="AU196" i="100"/>
  <c r="AO34" i="100"/>
  <c r="AG196" i="100"/>
  <c r="AT90" i="100"/>
  <c r="AP90" i="100"/>
  <c r="AZ72" i="100"/>
  <c r="AJ72" i="100"/>
  <c r="AZ163" i="100"/>
  <c r="AV196" i="100"/>
  <c r="BE62" i="113"/>
  <c r="AU72" i="100"/>
  <c r="AQ72" i="100"/>
  <c r="AU97" i="100"/>
  <c r="AJ90" i="100"/>
  <c r="AD72" i="100"/>
  <c r="AQ90" i="100"/>
  <c r="AE90" i="100"/>
  <c r="AZ116" i="100"/>
  <c r="AD171" i="100"/>
  <c r="AT123" i="100"/>
  <c r="AF97" i="100"/>
  <c r="BA90" i="100"/>
  <c r="AO90" i="100"/>
  <c r="AY138" i="100"/>
  <c r="AM72" i="100"/>
  <c r="AO182" i="100"/>
  <c r="AX105" i="100"/>
  <c r="AX130" i="100"/>
  <c r="AU90" i="100"/>
  <c r="AM90" i="100"/>
  <c r="AW97" i="100"/>
  <c r="AW34" i="100"/>
  <c r="AW196" i="100"/>
  <c r="AX90" i="100"/>
  <c r="AP189" i="100"/>
  <c r="AH90" i="100"/>
  <c r="AQ34" i="100"/>
  <c r="AV130" i="100"/>
  <c r="AF196" i="100"/>
  <c r="AS90" i="100"/>
  <c r="AT116" i="100"/>
  <c r="AY163" i="100"/>
  <c r="AR189" i="100"/>
  <c r="AH97" i="100"/>
  <c r="AU34" i="100"/>
  <c r="AV34" i="100"/>
  <c r="AB34" i="100"/>
  <c r="AX34" i="100"/>
  <c r="BD167" i="100"/>
  <c r="AH34" i="100"/>
  <c r="AO72" i="100"/>
  <c r="AD34" i="100"/>
  <c r="AN45" i="76"/>
  <c r="AO45" i="76"/>
  <c r="AM50" i="77"/>
  <c r="AN95" i="77"/>
  <c r="AM95" i="77"/>
  <c r="AX69" i="102"/>
  <c r="AX5" i="102"/>
  <c r="AS69" i="102"/>
  <c r="AS5" i="102"/>
  <c r="AM17" i="70"/>
  <c r="AM18" i="70"/>
  <c r="AM15" i="70"/>
  <c r="AM16" i="70"/>
  <c r="AM20" i="70"/>
  <c r="AM19" i="70"/>
  <c r="AL31" i="77"/>
  <c r="AJ35" i="75"/>
  <c r="AK99" i="75"/>
  <c r="AJ54" i="74"/>
  <c r="AU35" i="74"/>
  <c r="AU34" i="75"/>
  <c r="AU50" i="75"/>
  <c r="AF31" i="77"/>
  <c r="AF46" i="77"/>
  <c r="AT82" i="64"/>
  <c r="AP122" i="67"/>
  <c r="BA72" i="100"/>
  <c r="AW105" i="100"/>
  <c r="AD97" i="77"/>
  <c r="AD24" i="74"/>
  <c r="AD51" i="74"/>
  <c r="AW28" i="75"/>
  <c r="AW35" i="75"/>
  <c r="AW67" i="75"/>
  <c r="AG28" i="75"/>
  <c r="AG10" i="74"/>
  <c r="AG16" i="74"/>
  <c r="AG35" i="75"/>
  <c r="AH99" i="75"/>
  <c r="AR34" i="75"/>
  <c r="AR50" i="75"/>
  <c r="AB34" i="75"/>
  <c r="AB50" i="75"/>
  <c r="AO48" i="75"/>
  <c r="AO96" i="75"/>
  <c r="AY15" i="67"/>
  <c r="AN34" i="100"/>
  <c r="AC5" i="102"/>
  <c r="AC68" i="102"/>
  <c r="AL171" i="100"/>
  <c r="AZ59" i="113"/>
  <c r="BA138" i="100"/>
  <c r="AH51" i="74"/>
  <c r="AF54" i="75"/>
  <c r="AF102" i="75"/>
  <c r="AQ35" i="75"/>
  <c r="AQ28" i="75"/>
  <c r="AI27" i="74"/>
  <c r="AA35" i="75"/>
  <c r="BB88" i="77"/>
  <c r="AL88" i="77"/>
  <c r="AY54" i="74"/>
  <c r="AX35" i="75"/>
  <c r="BD83" i="75"/>
  <c r="AT34" i="75"/>
  <c r="AT50" i="75"/>
  <c r="AD34" i="75"/>
  <c r="AD50" i="75"/>
  <c r="AN48" i="75"/>
  <c r="AN96" i="75"/>
  <c r="AD50" i="77"/>
  <c r="AE95" i="77"/>
  <c r="AH40" i="64"/>
  <c r="AC35" i="64"/>
  <c r="AL40" i="64"/>
  <c r="AF123" i="65"/>
  <c r="AW182" i="100"/>
  <c r="AT72" i="100"/>
  <c r="AP72" i="100"/>
  <c r="AH72" i="100"/>
  <c r="AS72" i="100"/>
  <c r="AG51" i="74"/>
  <c r="AH25" i="74"/>
  <c r="BC74" i="66"/>
  <c r="BD126" i="66"/>
  <c r="BA71" i="102"/>
  <c r="BB95" i="102"/>
  <c r="BA5" i="102"/>
  <c r="AO68" i="102"/>
  <c r="AO5" i="102"/>
  <c r="AY51" i="74"/>
  <c r="AI24" i="74"/>
  <c r="AI51" i="74"/>
  <c r="AQ45" i="76"/>
  <c r="AW91" i="77"/>
  <c r="AG24" i="77"/>
  <c r="AG9" i="76"/>
  <c r="AC34" i="75"/>
  <c r="AC50" i="75"/>
  <c r="AC10" i="74"/>
  <c r="AZ128" i="66"/>
  <c r="AT77" i="67"/>
  <c r="AD77" i="67"/>
  <c r="AG77" i="67"/>
  <c r="AK47" i="76"/>
  <c r="AN46" i="76"/>
  <c r="AX28" i="102"/>
  <c r="AX73" i="102"/>
  <c r="AH28" i="102"/>
  <c r="AY9" i="76"/>
  <c r="AI128" i="66"/>
  <c r="AC56" i="67"/>
  <c r="AV56" i="67"/>
  <c r="AF56" i="67"/>
  <c r="AE20" i="70"/>
  <c r="AT102" i="66"/>
  <c r="BE128" i="66"/>
  <c r="AN15" i="67"/>
  <c r="AT34" i="100"/>
  <c r="AX47" i="76"/>
  <c r="AY77" i="67"/>
  <c r="AJ28" i="102"/>
  <c r="AJ73" i="102"/>
  <c r="AJ76" i="102"/>
  <c r="AN24" i="76"/>
  <c r="AX45" i="76"/>
  <c r="AI24" i="77"/>
  <c r="AN88" i="77"/>
  <c r="AU48" i="76"/>
  <c r="AA17" i="70"/>
  <c r="AI50" i="74"/>
  <c r="AU26" i="67"/>
  <c r="AE26" i="67"/>
  <c r="AU15" i="67"/>
  <c r="AL15" i="67"/>
  <c r="AL77" i="67"/>
  <c r="AM28" i="102"/>
  <c r="AM73" i="102"/>
  <c r="AJ54" i="75"/>
  <c r="AC48" i="75"/>
  <c r="AB48" i="75"/>
  <c r="AY95" i="77"/>
  <c r="AK50" i="75"/>
  <c r="AN28" i="102"/>
  <c r="AN73" i="102"/>
  <c r="AN76" i="102"/>
  <c r="AT28" i="102"/>
  <c r="AT73" i="102"/>
  <c r="AD28" i="102"/>
  <c r="AD73" i="102"/>
  <c r="AR28" i="102"/>
  <c r="AR73" i="102"/>
  <c r="AT39" i="77"/>
  <c r="AL47" i="76"/>
  <c r="BA88" i="77"/>
  <c r="AK88" i="77"/>
  <c r="AR88" i="77"/>
  <c r="AB88" i="77"/>
  <c r="AS92" i="77"/>
  <c r="AT97" i="77"/>
  <c r="AJ95" i="77"/>
  <c r="AF92" i="77"/>
  <c r="AQ88" i="77"/>
  <c r="BA47" i="76"/>
  <c r="AG31" i="77"/>
  <c r="AU31" i="77"/>
  <c r="AV91" i="77"/>
  <c r="AD47" i="76"/>
  <c r="BA48" i="76"/>
  <c r="AO46" i="76"/>
  <c r="AE92" i="77"/>
  <c r="AN39" i="77"/>
  <c r="AA39" i="77"/>
  <c r="BD54" i="77"/>
  <c r="AZ95" i="77"/>
  <c r="AV92" i="77"/>
  <c r="AB92" i="77"/>
  <c r="AS39" i="77"/>
  <c r="AY39" i="77"/>
  <c r="AI95" i="77"/>
  <c r="AD95" i="77"/>
  <c r="AT91" i="77"/>
  <c r="AR45" i="76"/>
  <c r="AV39" i="77"/>
  <c r="AF88" i="77"/>
  <c r="AZ39" i="77"/>
  <c r="AZ91" i="77"/>
  <c r="AW45" i="76"/>
  <c r="AS94" i="77"/>
  <c r="AI92" i="77"/>
  <c r="AE91" i="77"/>
  <c r="AW39" i="77"/>
  <c r="AO95" i="77"/>
  <c r="AP93" i="77"/>
  <c r="BA92" i="77"/>
  <c r="AT94" i="77"/>
  <c r="AD94" i="77"/>
  <c r="AP39" i="77"/>
  <c r="BD69" i="77"/>
  <c r="AH88" i="77"/>
  <c r="AI9" i="76"/>
  <c r="AO88" i="77"/>
  <c r="AJ39" i="77"/>
  <c r="AE94" i="77"/>
  <c r="AK92" i="77"/>
  <c r="AV95" i="77"/>
  <c r="AF95" i="77"/>
  <c r="AO93" i="77"/>
  <c r="AJ92" i="77"/>
  <c r="AX88" i="77"/>
  <c r="AP88" i="77"/>
  <c r="AD39" i="77"/>
  <c r="AI31" i="77"/>
  <c r="AG95" i="77"/>
  <c r="AW47" i="76"/>
  <c r="AU24" i="77"/>
  <c r="AI45" i="76"/>
  <c r="AU58" i="77"/>
  <c r="AU43" i="77"/>
  <c r="AE43" i="77"/>
  <c r="AT43" i="77"/>
  <c r="AT58" i="77"/>
  <c r="AL43" i="77"/>
  <c r="AD43" i="77"/>
  <c r="AZ65" i="77"/>
  <c r="AZ50" i="77"/>
  <c r="AZ80" i="77"/>
  <c r="AR65" i="77"/>
  <c r="AR50" i="77"/>
  <c r="AO43" i="77"/>
  <c r="AP49" i="77"/>
  <c r="BA78" i="77"/>
  <c r="BA48" i="77"/>
  <c r="BA63" i="77"/>
  <c r="AV62" i="77"/>
  <c r="AV47" i="77"/>
  <c r="AP46" i="77"/>
  <c r="AZ58" i="77"/>
  <c r="AZ43" i="77"/>
  <c r="AZ73" i="77"/>
  <c r="AJ43" i="77"/>
  <c r="AU62" i="77"/>
  <c r="AU47" i="77"/>
  <c r="AQ46" i="77"/>
  <c r="AQ61" i="77"/>
  <c r="AE50" i="75"/>
  <c r="AV61" i="77"/>
  <c r="AV46" i="77"/>
  <c r="AY64" i="77"/>
  <c r="AQ64" i="77"/>
  <c r="AQ43" i="77"/>
  <c r="AQ58" i="77"/>
  <c r="BA58" i="77"/>
  <c r="BA73" i="77"/>
  <c r="BA43" i="77"/>
  <c r="AK43" i="77"/>
  <c r="AT65" i="77"/>
  <c r="AT50" i="77"/>
  <c r="AS61" i="77"/>
  <c r="AS46" i="77"/>
  <c r="AP45" i="76"/>
  <c r="BA45" i="76"/>
  <c r="AK45" i="76"/>
  <c r="AS67" i="77"/>
  <c r="AS52" i="77"/>
  <c r="AY65" i="77"/>
  <c r="AY50" i="77"/>
  <c r="AY80" i="77"/>
  <c r="AG45" i="76"/>
  <c r="AS45" i="76"/>
  <c r="AR43" i="77"/>
  <c r="AR58" i="77"/>
  <c r="AW64" i="77"/>
  <c r="AV64" i="77"/>
  <c r="AM43" i="77"/>
  <c r="AX43" i="77"/>
  <c r="AX58" i="77"/>
  <c r="AP43" i="77"/>
  <c r="AH43" i="77"/>
  <c r="AV65" i="77"/>
  <c r="AV50" i="77"/>
  <c r="AW58" i="77"/>
  <c r="AW43" i="77"/>
  <c r="AG43" i="77"/>
  <c r="AT49" i="77"/>
  <c r="AT64" i="77"/>
  <c r="AZ62" i="77"/>
  <c r="AZ47" i="77"/>
  <c r="AZ77" i="77"/>
  <c r="AR47" i="77"/>
  <c r="AR62" i="77"/>
  <c r="AV58" i="77"/>
  <c r="AV43" i="77"/>
  <c r="AF43" i="77"/>
  <c r="AY62" i="77"/>
  <c r="AY47" i="77"/>
  <c r="AY77" i="77"/>
  <c r="AS64" i="77"/>
  <c r="AS49" i="77"/>
  <c r="AY61" i="77"/>
  <c r="AY46" i="77"/>
  <c r="AT61" i="77"/>
  <c r="AT46" i="77"/>
  <c r="AN43" i="77"/>
  <c r="BA64" i="77"/>
  <c r="AZ64" i="77"/>
  <c r="AU64" i="77"/>
  <c r="AY58" i="77"/>
  <c r="AY43" i="77"/>
  <c r="AY73" i="77"/>
  <c r="AI43" i="77"/>
  <c r="AS58" i="77"/>
  <c r="AS43" i="77"/>
  <c r="AC43" i="77"/>
  <c r="AX65" i="77"/>
  <c r="AX50" i="77"/>
  <c r="AW61" i="77"/>
  <c r="AW46" i="77"/>
  <c r="AZ61" i="77"/>
  <c r="AZ46" i="77"/>
  <c r="AQ68" i="77"/>
  <c r="AQ53" i="77"/>
  <c r="AB43" i="77"/>
  <c r="AX64" i="77"/>
  <c r="BA80" i="77"/>
  <c r="AR64" i="77"/>
  <c r="AU45" i="76"/>
  <c r="AD45" i="76"/>
  <c r="AO47" i="76"/>
  <c r="AB45" i="76"/>
  <c r="AL23" i="76"/>
  <c r="AU9" i="76"/>
  <c r="AU13" i="76"/>
  <c r="AY87" i="75"/>
  <c r="AY71" i="75"/>
  <c r="AY55" i="75"/>
  <c r="AT68" i="75"/>
  <c r="AT52" i="75"/>
  <c r="AS64" i="75"/>
  <c r="AS48" i="75"/>
  <c r="AZ86" i="75"/>
  <c r="AZ70" i="75"/>
  <c r="AZ54" i="75"/>
  <c r="AY70" i="75"/>
  <c r="AY86" i="75"/>
  <c r="AY54" i="75"/>
  <c r="AI54" i="75"/>
  <c r="AR64" i="75"/>
  <c r="AR48" i="75"/>
  <c r="AT23" i="76"/>
  <c r="AT31" i="76"/>
  <c r="AK24" i="76"/>
  <c r="AC24" i="76"/>
  <c r="AP21" i="76"/>
  <c r="BA37" i="76"/>
  <c r="BA21" i="76"/>
  <c r="BA29" i="76"/>
  <c r="AK21" i="76"/>
  <c r="AV21" i="76"/>
  <c r="AV29" i="76"/>
  <c r="AN21" i="76"/>
  <c r="AF21" i="76"/>
  <c r="AU23" i="76"/>
  <c r="AU31" i="76"/>
  <c r="AU29" i="76"/>
  <c r="AU21" i="76"/>
  <c r="AE21" i="76"/>
  <c r="BA84" i="75"/>
  <c r="BA68" i="75"/>
  <c r="BA52" i="75"/>
  <c r="AO54" i="75"/>
  <c r="AI48" i="75"/>
  <c r="AX29" i="76"/>
  <c r="AX21" i="76"/>
  <c r="AH21" i="76"/>
  <c r="AY84" i="75"/>
  <c r="AQ68" i="75"/>
  <c r="BA87" i="75"/>
  <c r="AC55" i="75"/>
  <c r="AL54" i="75"/>
  <c r="AW68" i="75"/>
  <c r="AB55" i="75"/>
  <c r="AU71" i="75"/>
  <c r="AU55" i="75"/>
  <c r="AQ100" i="75"/>
  <c r="AP52" i="75"/>
  <c r="AX64" i="75"/>
  <c r="AX48" i="75"/>
  <c r="AV70" i="75"/>
  <c r="AV54" i="75"/>
  <c r="AV47" i="76"/>
  <c r="AV31" i="76"/>
  <c r="AV23" i="76"/>
  <c r="AN47" i="76"/>
  <c r="AN23" i="76"/>
  <c r="AF47" i="76"/>
  <c r="AF23" i="76"/>
  <c r="AU70" i="75"/>
  <c r="AU54" i="75"/>
  <c r="AE54" i="75"/>
  <c r="AX71" i="75"/>
  <c r="AX55" i="75"/>
  <c r="AH55" i="75"/>
  <c r="AU64" i="75"/>
  <c r="AU48" i="75"/>
  <c r="AK23" i="76"/>
  <c r="AY23" i="76"/>
  <c r="AY39" i="76"/>
  <c r="AY31" i="76"/>
  <c r="AI23" i="76"/>
  <c r="AG23" i="76"/>
  <c r="AQ29" i="76"/>
  <c r="AQ21" i="76"/>
  <c r="BA86" i="75"/>
  <c r="BA70" i="75"/>
  <c r="BA54" i="75"/>
  <c r="AK54" i="75"/>
  <c r="AW50" i="75"/>
  <c r="AE48" i="75"/>
  <c r="AM21" i="76"/>
  <c r="AC21" i="76"/>
  <c r="AY50" i="75"/>
  <c r="AL55" i="75"/>
  <c r="AW55" i="75"/>
  <c r="AO55" i="75"/>
  <c r="AH54" i="75"/>
  <c r="AV55" i="75"/>
  <c r="AZ68" i="75"/>
  <c r="AR103" i="75"/>
  <c r="AQ55" i="75"/>
  <c r="AQ71" i="75"/>
  <c r="AB103" i="75"/>
  <c r="AU96" i="75"/>
  <c r="AT64" i="75"/>
  <c r="AT48" i="75"/>
  <c r="AE96" i="75"/>
  <c r="AD48" i="75"/>
  <c r="AX70" i="75"/>
  <c r="AX54" i="75"/>
  <c r="BA80" i="75"/>
  <c r="BA64" i="75"/>
  <c r="BA48" i="75"/>
  <c r="AR102" i="75"/>
  <c r="AR70" i="75"/>
  <c r="AR54" i="75"/>
  <c r="AB102" i="75"/>
  <c r="AB54" i="75"/>
  <c r="AK96" i="75"/>
  <c r="AK48" i="75"/>
  <c r="AQ102" i="75"/>
  <c r="AQ70" i="75"/>
  <c r="AQ54" i="75"/>
  <c r="BA96" i="75"/>
  <c r="AZ80" i="75"/>
  <c r="AZ64" i="75"/>
  <c r="AZ48" i="75"/>
  <c r="AX23" i="76"/>
  <c r="AX31" i="76"/>
  <c r="BA39" i="76"/>
  <c r="BA31" i="76"/>
  <c r="BA23" i="76"/>
  <c r="AT29" i="76"/>
  <c r="AT21" i="76"/>
  <c r="AD21" i="76"/>
  <c r="AO21" i="76"/>
  <c r="AZ21" i="76"/>
  <c r="AZ29" i="76"/>
  <c r="AZ37" i="76"/>
  <c r="AR21" i="76"/>
  <c r="AR29" i="76"/>
  <c r="AJ21" i="76"/>
  <c r="AB21" i="76"/>
  <c r="AY37" i="76"/>
  <c r="AY29" i="76"/>
  <c r="AY21" i="76"/>
  <c r="AI21" i="76"/>
  <c r="AU32" i="76"/>
  <c r="AU24" i="76"/>
  <c r="AE101" i="75"/>
  <c r="AE53" i="75"/>
  <c r="AS68" i="75"/>
  <c r="AS52" i="75"/>
  <c r="AG100" i="75"/>
  <c r="AG52" i="75"/>
  <c r="AT105" i="75"/>
  <c r="AS73" i="75"/>
  <c r="AS57" i="75"/>
  <c r="AO104" i="75"/>
  <c r="AN56" i="75"/>
  <c r="AG21" i="76"/>
  <c r="AW102" i="75"/>
  <c r="AW70" i="75"/>
  <c r="AW54" i="75"/>
  <c r="AG102" i="75"/>
  <c r="AG54" i="75"/>
  <c r="AS21" i="76"/>
  <c r="AS29" i="76"/>
  <c r="AY80" i="75"/>
  <c r="AY64" i="75"/>
  <c r="AY48" i="75"/>
  <c r="AE52" i="74"/>
  <c r="AM50" i="74"/>
  <c r="AZ67" i="75"/>
  <c r="AU68" i="75"/>
  <c r="AD55" i="75"/>
  <c r="BA55" i="75"/>
  <c r="AK55" i="75"/>
  <c r="AD54" i="75"/>
  <c r="AZ55" i="75"/>
  <c r="AJ55" i="75"/>
  <c r="AR68" i="75"/>
  <c r="AX68" i="75"/>
  <c r="AX52" i="75"/>
  <c r="AP48" i="75"/>
  <c r="AU102" i="75"/>
  <c r="AT70" i="75"/>
  <c r="AT54" i="75"/>
  <c r="AZ50" i="75"/>
  <c r="AW64" i="75"/>
  <c r="AW48" i="75"/>
  <c r="AQ52" i="74"/>
  <c r="AN102" i="75"/>
  <c r="AN54" i="75"/>
  <c r="AG96" i="75"/>
  <c r="AG48" i="75"/>
  <c r="AZ47" i="76"/>
  <c r="AZ31" i="76"/>
  <c r="AZ23" i="76"/>
  <c r="AZ39" i="76"/>
  <c r="AR47" i="76"/>
  <c r="AR31" i="76"/>
  <c r="AR23" i="76"/>
  <c r="AJ47" i="76"/>
  <c r="AJ23" i="76"/>
  <c r="AB47" i="76"/>
  <c r="AB23" i="76"/>
  <c r="AM102" i="75"/>
  <c r="AM54" i="75"/>
  <c r="AV96" i="75"/>
  <c r="AV64" i="75"/>
  <c r="AV48" i="75"/>
  <c r="AF96" i="75"/>
  <c r="AF48" i="75"/>
  <c r="AP23" i="76"/>
  <c r="AT71" i="75"/>
  <c r="AT55" i="75"/>
  <c r="AW31" i="76"/>
  <c r="AW23" i="76"/>
  <c r="AD24" i="76"/>
  <c r="AC23" i="76"/>
  <c r="AM23" i="76"/>
  <c r="AQ31" i="76"/>
  <c r="AQ23" i="76"/>
  <c r="AS70" i="75"/>
  <c r="AS54" i="75"/>
  <c r="AC54" i="75"/>
  <c r="AQ64" i="75"/>
  <c r="AQ48" i="75"/>
  <c r="AW21" i="76"/>
  <c r="AW29" i="76"/>
  <c r="AL21" i="76"/>
  <c r="AY68" i="75"/>
  <c r="AP55" i="75"/>
  <c r="AS55" i="75"/>
  <c r="AG55" i="75"/>
  <c r="AP54" i="75"/>
  <c r="AR55" i="75"/>
  <c r="AF55" i="75"/>
  <c r="AF23" i="74"/>
  <c r="AO35" i="75"/>
  <c r="AP99" i="75"/>
  <c r="AJ34" i="75"/>
  <c r="AK98" i="75"/>
  <c r="AA28" i="75"/>
  <c r="AT28" i="75"/>
  <c r="AC102" i="75"/>
  <c r="AB96" i="75"/>
  <c r="AS105" i="75"/>
  <c r="AN104" i="75"/>
  <c r="AZ96" i="75"/>
  <c r="AB23" i="74"/>
  <c r="AO51" i="74"/>
  <c r="AS100" i="75"/>
  <c r="AS102" i="75"/>
  <c r="AU51" i="74"/>
  <c r="AL28" i="75"/>
  <c r="AP51" i="74"/>
  <c r="AN23" i="74"/>
  <c r="AX102" i="75"/>
  <c r="AY52" i="74"/>
  <c r="AY96" i="75"/>
  <c r="AH102" i="75"/>
  <c r="AS35" i="75"/>
  <c r="AT99" i="75"/>
  <c r="AC35" i="75"/>
  <c r="AY28" i="75"/>
  <c r="AH28" i="75"/>
  <c r="AF101" i="75"/>
  <c r="AC28" i="75"/>
  <c r="AH10" i="74"/>
  <c r="AH16" i="74"/>
  <c r="AC51" i="74"/>
  <c r="AN34" i="75"/>
  <c r="AW96" i="75"/>
  <c r="AY102" i="75"/>
  <c r="AI35" i="75"/>
  <c r="AI99" i="75"/>
  <c r="AZ44" i="75"/>
  <c r="AI28" i="75"/>
  <c r="AP28" i="75"/>
  <c r="AX28" i="75"/>
  <c r="AN54" i="74"/>
  <c r="AD28" i="75"/>
  <c r="AM35" i="75"/>
  <c r="AP34" i="75"/>
  <c r="BD66" i="75"/>
  <c r="AK28" i="75"/>
  <c r="AB24" i="74"/>
  <c r="AL24" i="74"/>
  <c r="AE24" i="74"/>
  <c r="AL10" i="74"/>
  <c r="AL25" i="74"/>
  <c r="AO28" i="75"/>
  <c r="AE28" i="75"/>
  <c r="AH24" i="74"/>
  <c r="AC24" i="74"/>
  <c r="AN24" i="74"/>
  <c r="AF24" i="74"/>
  <c r="AG53" i="74"/>
  <c r="AE51" i="74"/>
  <c r="BA28" i="75"/>
  <c r="AI25" i="74"/>
  <c r="AM24" i="74"/>
  <c r="AM31" i="77"/>
  <c r="AM46" i="77"/>
  <c r="AW50" i="74"/>
  <c r="AV32" i="74"/>
  <c r="AJ51" i="74"/>
  <c r="AJ24" i="74"/>
  <c r="AY41" i="74"/>
  <c r="AY32" i="74"/>
  <c r="AY23" i="74"/>
  <c r="AZ51" i="74"/>
  <c r="AZ42" i="74"/>
  <c r="AZ24" i="74"/>
  <c r="AZ33" i="74"/>
  <c r="AP23" i="74"/>
  <c r="AK23" i="74"/>
  <c r="AC25" i="74"/>
  <c r="AC23" i="74"/>
  <c r="AV51" i="74"/>
  <c r="AV24" i="74"/>
  <c r="AV33" i="74"/>
  <c r="BA23" i="74"/>
  <c r="BA41" i="74"/>
  <c r="BA32" i="74"/>
  <c r="AO23" i="74"/>
  <c r="AU32" i="74"/>
  <c r="BA25" i="74"/>
  <c r="AR32" i="74"/>
  <c r="AR23" i="74"/>
  <c r="AV35" i="74"/>
  <c r="AP25" i="74"/>
  <c r="AF128" i="66"/>
  <c r="AQ32" i="74"/>
  <c r="AQ23" i="74"/>
  <c r="AL23" i="74"/>
  <c r="AT33" i="74"/>
  <c r="AT24" i="74"/>
  <c r="BA42" i="74"/>
  <c r="BA24" i="74"/>
  <c r="BA33" i="74"/>
  <c r="AO25" i="74"/>
  <c r="AW24" i="74"/>
  <c r="AW33" i="74"/>
  <c r="AY35" i="74"/>
  <c r="AY33" i="74"/>
  <c r="AY42" i="74"/>
  <c r="AY24" i="74"/>
  <c r="AG25" i="74"/>
  <c r="AI23" i="74"/>
  <c r="AY25" i="74"/>
  <c r="AY34" i="74"/>
  <c r="AY43" i="74"/>
  <c r="AX32" i="74"/>
  <c r="AX23" i="74"/>
  <c r="AP24" i="74"/>
  <c r="AE23" i="74"/>
  <c r="AS32" i="74"/>
  <c r="AR27" i="74"/>
  <c r="AU33" i="74"/>
  <c r="AU24" i="74"/>
  <c r="AM23" i="74"/>
  <c r="AS25" i="74"/>
  <c r="AZ41" i="74"/>
  <c r="AZ32" i="74"/>
  <c r="AZ23" i="74"/>
  <c r="AT34" i="74"/>
  <c r="AT25" i="74"/>
  <c r="AX34" i="74"/>
  <c r="AX25" i="74"/>
  <c r="AQ25" i="74"/>
  <c r="AQ34" i="74"/>
  <c r="AE77" i="67"/>
  <c r="AT23" i="74"/>
  <c r="AT32" i="74"/>
  <c r="AD23" i="74"/>
  <c r="AX33" i="74"/>
  <c r="AX24" i="74"/>
  <c r="AW34" i="74"/>
  <c r="AW25" i="74"/>
  <c r="AW23" i="74"/>
  <c r="AW32" i="74"/>
  <c r="AK25" i="74"/>
  <c r="AS24" i="74"/>
  <c r="AS33" i="74"/>
  <c r="AQ33" i="74"/>
  <c r="AQ24" i="74"/>
  <c r="AR24" i="74"/>
  <c r="AR33" i="74"/>
  <c r="BA34" i="74"/>
  <c r="AH31" i="77"/>
  <c r="AH46" i="77"/>
  <c r="AH24" i="76"/>
  <c r="AS34" i="74"/>
  <c r="AI52" i="74"/>
  <c r="AM51" i="74"/>
  <c r="AU50" i="74"/>
  <c r="AN51" i="74"/>
  <c r="AP50" i="74"/>
  <c r="AL50" i="74"/>
  <c r="AC50" i="74"/>
  <c r="AY50" i="74"/>
  <c r="AO50" i="74"/>
  <c r="BA51" i="74"/>
  <c r="AK51" i="74"/>
  <c r="AQ19" i="70"/>
  <c r="AQ15" i="70"/>
  <c r="AQ18" i="70"/>
  <c r="AQ17" i="70"/>
  <c r="AI15" i="70"/>
  <c r="AI18" i="70"/>
  <c r="AI17" i="70"/>
  <c r="AI16" i="70"/>
  <c r="AY19" i="70"/>
  <c r="AI19" i="70"/>
  <c r="AI20" i="70"/>
  <c r="AY15" i="70"/>
  <c r="AU15" i="70"/>
  <c r="AU17" i="70"/>
  <c r="AY17" i="70"/>
  <c r="AY18" i="70"/>
  <c r="AZ123" i="65"/>
  <c r="AX31" i="77"/>
  <c r="BD76" i="77"/>
  <c r="AB77" i="67"/>
  <c r="AK77" i="67"/>
  <c r="AS34" i="75"/>
  <c r="AC127" i="66"/>
  <c r="AB88" i="66"/>
  <c r="AR31" i="77"/>
  <c r="AF51" i="74"/>
  <c r="AF35" i="64"/>
  <c r="AB35" i="64"/>
  <c r="AS15" i="64"/>
  <c r="AS40" i="64"/>
  <c r="AK40" i="64"/>
  <c r="AC9" i="76"/>
  <c r="AC13" i="76"/>
  <c r="AB31" i="77"/>
  <c r="AB46" i="77"/>
  <c r="AB24" i="76"/>
  <c r="AI34" i="75"/>
  <c r="AJ53" i="74"/>
  <c r="BA34" i="75"/>
  <c r="BB98" i="75"/>
  <c r="BB53" i="74"/>
  <c r="AX82" i="64"/>
  <c r="AC31" i="64"/>
  <c r="AC25" i="64"/>
  <c r="AM53" i="74"/>
  <c r="F17" i="109"/>
  <c r="AG56" i="67"/>
  <c r="AD69" i="102"/>
  <c r="AD5" i="102"/>
  <c r="AT5" i="102"/>
  <c r="AX24" i="77"/>
  <c r="AP24" i="77"/>
  <c r="AH24" i="77"/>
  <c r="BA24" i="77"/>
  <c r="AE47" i="76"/>
  <c r="AV24" i="77"/>
  <c r="AF24" i="77"/>
  <c r="AU28" i="75"/>
  <c r="AP5" i="102"/>
  <c r="AQ24" i="77"/>
  <c r="AJ34" i="100"/>
  <c r="AO24" i="77"/>
  <c r="AU47" i="76"/>
  <c r="AM47" i="76"/>
  <c r="AY24" i="77"/>
  <c r="AC24" i="77"/>
  <c r="AQ47" i="76"/>
  <c r="AW24" i="77"/>
  <c r="AC40" i="64"/>
  <c r="AD82" i="64"/>
  <c r="BB110" i="65"/>
  <c r="BA15" i="67"/>
  <c r="AX56" i="67"/>
  <c r="AH56" i="67"/>
  <c r="AR26" i="67"/>
  <c r="AN26" i="67"/>
  <c r="AT24" i="77"/>
  <c r="AL24" i="77"/>
  <c r="AD24" i="77"/>
  <c r="AK24" i="77"/>
  <c r="AF34" i="100"/>
  <c r="AB24" i="77"/>
  <c r="AL5" i="102"/>
  <c r="AZ24" i="77"/>
  <c r="AJ24" i="77"/>
  <c r="AM28" i="75"/>
  <c r="AM25" i="74"/>
  <c r="AC82" i="64"/>
  <c r="AE24" i="77"/>
  <c r="AR24" i="77"/>
  <c r="AY47" i="76"/>
  <c r="AI47" i="76"/>
  <c r="AN24" i="77"/>
  <c r="AM24" i="77"/>
  <c r="AM26" i="67"/>
  <c r="AY56" i="67"/>
  <c r="AI56" i="67"/>
  <c r="AR15" i="67"/>
  <c r="AB15" i="67"/>
  <c r="BA56" i="67"/>
  <c r="AK15" i="67"/>
  <c r="AA77" i="67"/>
  <c r="AK26" i="67"/>
  <c r="AX15" i="67"/>
  <c r="AP77" i="67"/>
  <c r="AW56" i="67"/>
  <c r="AZ56" i="67"/>
  <c r="AJ56" i="67"/>
  <c r="AD15" i="67"/>
  <c r="AO26" i="67"/>
  <c r="AV26" i="67"/>
  <c r="AF26" i="67"/>
  <c r="AO56" i="67"/>
  <c r="AQ15" i="67"/>
  <c r="BA26" i="67"/>
  <c r="AM56" i="67"/>
  <c r="AR56" i="67"/>
  <c r="AB56" i="67"/>
  <c r="AT15" i="67"/>
  <c r="AW15" i="67"/>
  <c r="AG15" i="67"/>
  <c r="AU56" i="67"/>
  <c r="AT56" i="67"/>
  <c r="AD56" i="67"/>
  <c r="AW26" i="67"/>
  <c r="AG26" i="67"/>
  <c r="AM77" i="67"/>
  <c r="AL56" i="67"/>
  <c r="AN56" i="67"/>
  <c r="AH15" i="67"/>
  <c r="AS15" i="67"/>
  <c r="AC15" i="67"/>
  <c r="AP56" i="67"/>
  <c r="AS26" i="67"/>
  <c r="AC26" i="67"/>
  <c r="AZ26" i="67"/>
  <c r="AJ26" i="67"/>
  <c r="AQ56" i="67"/>
  <c r="AA56" i="67"/>
  <c r="AZ15" i="67"/>
  <c r="AJ15" i="67"/>
  <c r="AK56" i="67"/>
  <c r="AY26" i="67"/>
  <c r="AI26" i="67"/>
  <c r="AO86" i="65"/>
  <c r="BB86" i="65"/>
  <c r="AO127" i="66"/>
  <c r="AQ102" i="66"/>
  <c r="AY16" i="70"/>
  <c r="AV125" i="66"/>
  <c r="AY20" i="70"/>
  <c r="AU16" i="70"/>
  <c r="AU20" i="70"/>
  <c r="AQ16" i="70"/>
  <c r="AV89" i="66"/>
  <c r="AU89" i="66"/>
  <c r="AE89" i="66"/>
  <c r="AQ20" i="70"/>
  <c r="D20" i="112"/>
  <c r="U20" i="112"/>
  <c r="AZ89" i="66"/>
  <c r="AG127" i="66"/>
  <c r="BE102" i="66"/>
  <c r="Y22" i="112"/>
  <c r="AW128" i="66"/>
  <c r="AK89" i="66"/>
  <c r="AR89" i="66"/>
  <c r="AU6" i="66"/>
  <c r="AT127" i="66"/>
  <c r="BC102" i="66"/>
  <c r="AU128" i="66"/>
  <c r="AM89" i="66"/>
  <c r="AE128" i="66"/>
  <c r="AN88" i="66"/>
  <c r="AP89" i="66"/>
  <c r="AL89" i="66"/>
  <c r="BE89" i="66"/>
  <c r="AV128" i="66"/>
  <c r="AS127" i="66"/>
  <c r="AK128" i="66"/>
  <c r="AR102" i="66"/>
  <c r="AJ89" i="66"/>
  <c r="AB89" i="66"/>
  <c r="BC89" i="66"/>
  <c r="AY89" i="66"/>
  <c r="AX89" i="66"/>
  <c r="AS102" i="66"/>
  <c r="AD128" i="66"/>
  <c r="AV86" i="66"/>
  <c r="AW14" i="66"/>
  <c r="AW74" i="66"/>
  <c r="AG14" i="66"/>
  <c r="AG74" i="66"/>
  <c r="AR14" i="66"/>
  <c r="AR74" i="66"/>
  <c r="AB14" i="66"/>
  <c r="AB74" i="66"/>
  <c r="AU14" i="66"/>
  <c r="AU74" i="66"/>
  <c r="AE14" i="66"/>
  <c r="AE74" i="66"/>
  <c r="AZ115" i="66"/>
  <c r="AZ88" i="66"/>
  <c r="AD88" i="66"/>
  <c r="F21" i="112"/>
  <c r="W21" i="112"/>
  <c r="AX102" i="66"/>
  <c r="AT128" i="66"/>
  <c r="AH128" i="66"/>
  <c r="AS14" i="66"/>
  <c r="AS74" i="66"/>
  <c r="AC14" i="66"/>
  <c r="AC74" i="66"/>
  <c r="AN14" i="66"/>
  <c r="AN74" i="66"/>
  <c r="AQ14" i="66"/>
  <c r="AQ74" i="66"/>
  <c r="AA14" i="66"/>
  <c r="AA74" i="66"/>
  <c r="AO14" i="66"/>
  <c r="AO74" i="66"/>
  <c r="AP126" i="66"/>
  <c r="AZ14" i="66"/>
  <c r="AZ74" i="66"/>
  <c r="AJ14" i="66"/>
  <c r="AJ74" i="66"/>
  <c r="AM14" i="66"/>
  <c r="AM74" i="66"/>
  <c r="AN61" i="66"/>
  <c r="AN80" i="66"/>
  <c r="BE115" i="66"/>
  <c r="AS89" i="66"/>
  <c r="BC114" i="66"/>
  <c r="AY114" i="66"/>
  <c r="BA127" i="66"/>
  <c r="BE114" i="66"/>
  <c r="AZ101" i="66"/>
  <c r="AX127" i="66"/>
  <c r="AX128" i="66"/>
  <c r="BA115" i="66"/>
  <c r="AC89" i="66"/>
  <c r="AY127" i="66"/>
  <c r="BC115" i="66"/>
  <c r="AY128" i="66"/>
  <c r="BA14" i="66"/>
  <c r="BA74" i="66"/>
  <c r="AK14" i="66"/>
  <c r="AK74" i="66"/>
  <c r="AV14" i="66"/>
  <c r="AV74" i="66"/>
  <c r="AF14" i="66"/>
  <c r="AF74" i="66"/>
  <c r="AY14" i="66"/>
  <c r="AI14" i="66"/>
  <c r="AI74" i="66"/>
  <c r="AZ92" i="102"/>
  <c r="AZ80" i="102"/>
  <c r="AR92" i="102"/>
  <c r="AR80" i="102"/>
  <c r="AJ92" i="102"/>
  <c r="AJ80" i="102"/>
  <c r="AB92" i="102"/>
  <c r="AB80" i="102"/>
  <c r="AY182" i="100"/>
  <c r="AY116" i="100"/>
  <c r="AY149" i="100"/>
  <c r="AY83" i="100"/>
  <c r="AI182" i="100"/>
  <c r="AI83" i="100"/>
  <c r="AX83" i="100"/>
  <c r="AW83" i="100"/>
  <c r="AS83" i="100"/>
  <c r="AO83" i="100"/>
  <c r="AG83" i="100"/>
  <c r="AZ83" i="100"/>
  <c r="AV182" i="100"/>
  <c r="AR182" i="100"/>
  <c r="AJ83" i="100"/>
  <c r="AB83" i="100"/>
  <c r="AK171" i="100"/>
  <c r="AK72" i="100"/>
  <c r="AK34" i="100"/>
  <c r="AM103" i="75"/>
  <c r="AX100" i="75"/>
  <c r="AH100" i="75"/>
  <c r="AP96" i="75"/>
  <c r="AZ50" i="74"/>
  <c r="AJ50" i="74"/>
  <c r="AV28" i="75"/>
  <c r="AF25" i="74"/>
  <c r="AF28" i="75"/>
  <c r="AN53" i="74"/>
  <c r="AF53" i="74"/>
  <c r="AK44" i="75"/>
  <c r="AW20" i="70"/>
  <c r="AG20" i="70"/>
  <c r="AR19" i="70"/>
  <c r="AB19" i="70"/>
  <c r="AX17" i="70"/>
  <c r="AH17" i="70"/>
  <c r="AS16" i="70"/>
  <c r="AC16" i="70"/>
  <c r="AN15" i="70"/>
  <c r="AL73" i="66"/>
  <c r="AL86" i="66"/>
  <c r="AL6" i="66"/>
  <c r="AP52" i="74"/>
  <c r="AH20" i="70"/>
  <c r="AC19" i="70"/>
  <c r="AT16" i="70"/>
  <c r="AS15" i="70"/>
  <c r="AV20" i="70"/>
  <c r="AF20" i="70"/>
  <c r="AL18" i="70"/>
  <c r="AW17" i="70"/>
  <c r="AG17" i="70"/>
  <c r="AR16" i="70"/>
  <c r="AB16" i="70"/>
  <c r="AH73" i="66"/>
  <c r="AH86" i="66"/>
  <c r="AH6" i="66"/>
  <c r="AD20" i="70"/>
  <c r="AZ18" i="70"/>
  <c r="AX16" i="70"/>
  <c r="AO15" i="70"/>
  <c r="AE99" i="75"/>
  <c r="AL99" i="75"/>
  <c r="AH53" i="74"/>
  <c r="AQ96" i="75"/>
  <c r="AE44" i="75"/>
  <c r="AK50" i="74"/>
  <c r="AP19" i="70"/>
  <c r="BA18" i="70"/>
  <c r="AK18" i="70"/>
  <c r="AV17" i="70"/>
  <c r="AF17" i="70"/>
  <c r="AP15" i="70"/>
  <c r="AU182" i="100"/>
  <c r="AU116" i="100"/>
  <c r="AU83" i="100"/>
  <c r="AE182" i="100"/>
  <c r="AE83" i="100"/>
  <c r="AL83" i="100"/>
  <c r="AD83" i="100"/>
  <c r="AJ182" i="100"/>
  <c r="AB182" i="100"/>
  <c r="AG171" i="100"/>
  <c r="AG72" i="100"/>
  <c r="AG34" i="100"/>
  <c r="AE34" i="100"/>
  <c r="AY103" i="75"/>
  <c r="AI103" i="75"/>
  <c r="AT100" i="75"/>
  <c r="AD100" i="75"/>
  <c r="AL96" i="75"/>
  <c r="AV50" i="74"/>
  <c r="AF50" i="74"/>
  <c r="AR28" i="75"/>
  <c r="AB25" i="74"/>
  <c r="AB28" i="75"/>
  <c r="AS54" i="74"/>
  <c r="AC54" i="74"/>
  <c r="AZ98" i="75"/>
  <c r="AS20" i="70"/>
  <c r="AC20" i="70"/>
  <c r="AN19" i="70"/>
  <c r="AT17" i="70"/>
  <c r="AD17" i="70"/>
  <c r="AO16" i="70"/>
  <c r="AZ15" i="70"/>
  <c r="AJ15" i="70"/>
  <c r="AD73" i="66"/>
  <c r="AE125" i="66"/>
  <c r="AD6" i="66"/>
  <c r="BC125" i="66"/>
  <c r="BA19" i="70"/>
  <c r="AV18" i="70"/>
  <c r="AL16" i="70"/>
  <c r="AK15" i="70"/>
  <c r="AJ103" i="75"/>
  <c r="AR20" i="70"/>
  <c r="AB20" i="70"/>
  <c r="AX18" i="70"/>
  <c r="AH18" i="70"/>
  <c r="AS17" i="70"/>
  <c r="AC17" i="70"/>
  <c r="AN16" i="70"/>
  <c r="AL52" i="74"/>
  <c r="AW19" i="70"/>
  <c r="AR18" i="70"/>
  <c r="AP16" i="70"/>
  <c r="AG15" i="70"/>
  <c r="AI100" i="75"/>
  <c r="AL19" i="70"/>
  <c r="AW18" i="70"/>
  <c r="AG18" i="70"/>
  <c r="AR17" i="70"/>
  <c r="AB17" i="70"/>
  <c r="AL15" i="70"/>
  <c r="AC26" i="64"/>
  <c r="AL86" i="65"/>
  <c r="AV92" i="102"/>
  <c r="AV80" i="102"/>
  <c r="AN92" i="102"/>
  <c r="AN80" i="102"/>
  <c r="AF92" i="102"/>
  <c r="AF80" i="102"/>
  <c r="AQ182" i="100"/>
  <c r="AQ116" i="100"/>
  <c r="AQ83" i="100"/>
  <c r="BA83" i="100"/>
  <c r="AK83" i="100"/>
  <c r="AC83" i="100"/>
  <c r="AV83" i="100"/>
  <c r="AR83" i="100"/>
  <c r="AN83" i="100"/>
  <c r="AF83" i="100"/>
  <c r="AC171" i="100"/>
  <c r="AC72" i="100"/>
  <c r="AC34" i="100"/>
  <c r="AU103" i="75"/>
  <c r="AE103" i="75"/>
  <c r="AP100" i="75"/>
  <c r="AX96" i="75"/>
  <c r="AH96" i="75"/>
  <c r="AR50" i="74"/>
  <c r="AB50" i="74"/>
  <c r="AN25" i="74"/>
  <c r="AN28" i="75"/>
  <c r="AG50" i="74"/>
  <c r="AO20" i="70"/>
  <c r="AZ19" i="70"/>
  <c r="AJ19" i="70"/>
  <c r="AP17" i="70"/>
  <c r="BA16" i="70"/>
  <c r="AK16" i="70"/>
  <c r="AV15" i="70"/>
  <c r="AF15" i="70"/>
  <c r="AP73" i="66"/>
  <c r="BD99" i="66"/>
  <c r="AP6" i="66"/>
  <c r="AP5" i="66"/>
  <c r="AT52" i="74"/>
  <c r="AH52" i="74"/>
  <c r="AX20" i="70"/>
  <c r="AS19" i="70"/>
  <c r="AN18" i="70"/>
  <c r="AD16" i="70"/>
  <c r="AC15" i="70"/>
  <c r="AV103" i="75"/>
  <c r="AN20" i="70"/>
  <c r="AT18" i="70"/>
  <c r="AD18" i="70"/>
  <c r="AO17" i="70"/>
  <c r="AZ16" i="70"/>
  <c r="AJ16" i="70"/>
  <c r="AX73" i="66"/>
  <c r="BD112" i="66"/>
  <c r="AX6" i="66"/>
  <c r="AT20" i="70"/>
  <c r="AO19" i="70"/>
  <c r="AJ18" i="70"/>
  <c r="AH16" i="70"/>
  <c r="AU100" i="75"/>
  <c r="AI96" i="75"/>
  <c r="BA50" i="74"/>
  <c r="AX19" i="70"/>
  <c r="AH19" i="70"/>
  <c r="AS18" i="70"/>
  <c r="AC18" i="70"/>
  <c r="AN17" i="70"/>
  <c r="AX15" i="70"/>
  <c r="AH15" i="70"/>
  <c r="AK15" i="64"/>
  <c r="AK23" i="64"/>
  <c r="AM182" i="100"/>
  <c r="AM83" i="100"/>
  <c r="AT83" i="100"/>
  <c r="AP83" i="100"/>
  <c r="AH83" i="100"/>
  <c r="AZ182" i="100"/>
  <c r="AN182" i="100"/>
  <c r="AF182" i="100"/>
  <c r="AI34" i="100"/>
  <c r="AY34" i="100"/>
  <c r="AQ103" i="75"/>
  <c r="AL100" i="75"/>
  <c r="AT96" i="75"/>
  <c r="AD96" i="75"/>
  <c r="AN50" i="74"/>
  <c r="AZ28" i="75"/>
  <c r="AJ25" i="74"/>
  <c r="AJ28" i="75"/>
  <c r="AO54" i="74"/>
  <c r="AD54" i="74"/>
  <c r="BA20" i="70"/>
  <c r="AK20" i="70"/>
  <c r="AV19" i="70"/>
  <c r="AF19" i="70"/>
  <c r="AL17" i="70"/>
  <c r="AW16" i="70"/>
  <c r="AG16" i="70"/>
  <c r="AR15" i="70"/>
  <c r="AB15" i="70"/>
  <c r="AT73" i="66"/>
  <c r="AT86" i="66"/>
  <c r="AT6" i="66"/>
  <c r="AP20" i="70"/>
  <c r="AK19" i="70"/>
  <c r="AF18" i="70"/>
  <c r="AW15" i="70"/>
  <c r="AZ103" i="75"/>
  <c r="AN103" i="75"/>
  <c r="AF103" i="75"/>
  <c r="AZ20" i="70"/>
  <c r="AJ20" i="70"/>
  <c r="AP18" i="70"/>
  <c r="BA17" i="70"/>
  <c r="AK17" i="70"/>
  <c r="AV16" i="70"/>
  <c r="AF16" i="70"/>
  <c r="AX52" i="74"/>
  <c r="AD52" i="74"/>
  <c r="AL20" i="70"/>
  <c r="AG19" i="70"/>
  <c r="AB18" i="70"/>
  <c r="BA15" i="70"/>
  <c r="AY100" i="75"/>
  <c r="AM100" i="75"/>
  <c r="AE100" i="75"/>
  <c r="AM96" i="75"/>
  <c r="AS50" i="74"/>
  <c r="AT19" i="70"/>
  <c r="AD19" i="70"/>
  <c r="AO18" i="70"/>
  <c r="AZ17" i="70"/>
  <c r="AJ17" i="70"/>
  <c r="AT15" i="70"/>
  <c r="AD15" i="70"/>
  <c r="AO73" i="66"/>
  <c r="AO6" i="66"/>
  <c r="AJ73" i="66"/>
  <c r="AJ6" i="66"/>
  <c r="AY86" i="66"/>
  <c r="BA73" i="66"/>
  <c r="Y19" i="112"/>
  <c r="AK73" i="66"/>
  <c r="AK6" i="66"/>
  <c r="AF73" i="66"/>
  <c r="AF6" i="66"/>
  <c r="BC86" i="66"/>
  <c r="AI86" i="66"/>
  <c r="AW73" i="66"/>
  <c r="AW6" i="66"/>
  <c r="AG73" i="66"/>
  <c r="AG6" i="66"/>
  <c r="AR73" i="66"/>
  <c r="AR6" i="66"/>
  <c r="AB73" i="66"/>
  <c r="AB86" i="66"/>
  <c r="AB6" i="66"/>
  <c r="AS73" i="66"/>
  <c r="AS6" i="66"/>
  <c r="AC73" i="66"/>
  <c r="AC6" i="66"/>
  <c r="AN73" i="66"/>
  <c r="AN86" i="66"/>
  <c r="AN6" i="66"/>
  <c r="AU86" i="66"/>
  <c r="AE86" i="66"/>
  <c r="AU98" i="65"/>
  <c r="BE122" i="65"/>
  <c r="AX103" i="65"/>
  <c r="AR131" i="67"/>
  <c r="AR130" i="67"/>
  <c r="AJ131" i="67"/>
  <c r="AJ130" i="67"/>
  <c r="Y9" i="112"/>
  <c r="AQ98" i="65"/>
  <c r="BA115" i="65"/>
  <c r="AV98" i="65"/>
  <c r="AU99" i="65"/>
  <c r="AX122" i="67"/>
  <c r="AS103" i="65"/>
  <c r="F13" i="112"/>
  <c r="W13" i="112"/>
  <c r="AQ126" i="67"/>
  <c r="AA126" i="67"/>
  <c r="AS61" i="66"/>
  <c r="AS80" i="66"/>
  <c r="AK61" i="66"/>
  <c r="AK80" i="66"/>
  <c r="BE78" i="66"/>
  <c r="AK90" i="65"/>
  <c r="AQ122" i="65"/>
  <c r="BE87" i="65"/>
  <c r="AD127" i="65"/>
  <c r="AP73" i="65"/>
  <c r="BD97" i="65"/>
  <c r="AN122" i="65"/>
  <c r="AS52" i="66"/>
  <c r="AH122" i="67"/>
  <c r="AR86" i="65"/>
  <c r="AP127" i="65"/>
  <c r="AZ61" i="66"/>
  <c r="AZ80" i="66"/>
  <c r="AR87" i="65"/>
  <c r="AK122" i="67"/>
  <c r="AH91" i="65"/>
  <c r="BA103" i="65"/>
  <c r="AS99" i="65"/>
  <c r="AC87" i="65"/>
  <c r="AR99" i="65"/>
  <c r="AX87" i="65"/>
  <c r="AW87" i="65"/>
  <c r="AL127" i="65"/>
  <c r="AP87" i="65"/>
  <c r="AB87" i="65"/>
  <c r="AT87" i="65"/>
  <c r="AS87" i="65"/>
  <c r="AB123" i="65"/>
  <c r="AU87" i="65"/>
  <c r="AT73" i="65"/>
  <c r="BC122" i="65"/>
  <c r="AE123" i="65"/>
  <c r="AL73" i="65"/>
  <c r="BB103" i="65"/>
  <c r="BB115" i="65"/>
  <c r="AJ86" i="65"/>
  <c r="BE86" i="65"/>
  <c r="AD73" i="65"/>
  <c r="AF61" i="66"/>
  <c r="AF80" i="66"/>
  <c r="AT99" i="65"/>
  <c r="AF87" i="65"/>
  <c r="AE87" i="65"/>
  <c r="AO122" i="67"/>
  <c r="BB120" i="65"/>
  <c r="AT52" i="66"/>
  <c r="AO122" i="65"/>
  <c r="AL115" i="67"/>
  <c r="AL114" i="67"/>
  <c r="BE99" i="65"/>
  <c r="AN87" i="65"/>
  <c r="AC86" i="65"/>
  <c r="AU86" i="65"/>
  <c r="AE86" i="65"/>
  <c r="AK86" i="65"/>
  <c r="AX73" i="65"/>
  <c r="BC86" i="65"/>
  <c r="AM122" i="65"/>
  <c r="AT61" i="66"/>
  <c r="AT80" i="66"/>
  <c r="AL131" i="67"/>
  <c r="AL130" i="67"/>
  <c r="AD61" i="66"/>
  <c r="AD80" i="66"/>
  <c r="AW126" i="67"/>
  <c r="AO126" i="67"/>
  <c r="AG126" i="67"/>
  <c r="AK126" i="65"/>
  <c r="AX45" i="66"/>
  <c r="AP45" i="66"/>
  <c r="AH45" i="66"/>
  <c r="AH78" i="66"/>
  <c r="AZ86" i="65"/>
  <c r="AF86" i="65"/>
  <c r="AX77" i="65"/>
  <c r="BD113" i="65"/>
  <c r="BB87" i="65"/>
  <c r="AU123" i="65"/>
  <c r="BC98" i="65"/>
  <c r="AR123" i="65"/>
  <c r="AV61" i="66"/>
  <c r="AV80" i="66"/>
  <c r="AG52" i="66"/>
  <c r="AG127" i="65"/>
  <c r="AN79" i="66"/>
  <c r="AF79" i="66"/>
  <c r="AV122" i="65"/>
  <c r="AZ131" i="67"/>
  <c r="AZ130" i="67"/>
  <c r="AB131" i="67"/>
  <c r="AB130" i="67"/>
  <c r="AR122" i="65"/>
  <c r="AZ98" i="65"/>
  <c r="AR98" i="65"/>
  <c r="AB86" i="65"/>
  <c r="AC52" i="66"/>
  <c r="AH115" i="67"/>
  <c r="AH114" i="67"/>
  <c r="AS86" i="65"/>
  <c r="AM86" i="65"/>
  <c r="BA52" i="66"/>
  <c r="AQ86" i="65"/>
  <c r="BB98" i="65"/>
  <c r="AP86" i="65"/>
  <c r="AH86" i="65"/>
  <c r="BE98" i="65"/>
  <c r="BC120" i="65"/>
  <c r="AO73" i="65"/>
  <c r="AL122" i="65"/>
  <c r="AX86" i="65"/>
  <c r="AX61" i="66"/>
  <c r="AX80" i="66"/>
  <c r="BD119" i="66"/>
  <c r="AP61" i="66"/>
  <c r="AP80" i="66"/>
  <c r="BD106" i="66"/>
  <c r="AH61" i="66"/>
  <c r="AH80" i="66"/>
  <c r="AK79" i="66"/>
  <c r="AC79" i="66"/>
  <c r="AS122" i="65"/>
  <c r="BC111" i="65"/>
  <c r="AO126" i="65"/>
  <c r="AS131" i="67"/>
  <c r="AS130" i="67"/>
  <c r="AK131" i="67"/>
  <c r="AK130" i="67"/>
  <c r="AF122" i="65"/>
  <c r="AB122" i="65"/>
  <c r="AV86" i="65"/>
  <c r="AN86" i="65"/>
  <c r="AH87" i="65"/>
  <c r="AW103" i="65"/>
  <c r="BE110" i="65"/>
  <c r="AQ87" i="65"/>
  <c r="AL87" i="65"/>
  <c r="AW98" i="65"/>
  <c r="AG86" i="65"/>
  <c r="AT122" i="65"/>
  <c r="AD122" i="65"/>
  <c r="AI86" i="65"/>
  <c r="AS79" i="66"/>
  <c r="AM87" i="65"/>
  <c r="AW99" i="65"/>
  <c r="AP122" i="65"/>
  <c r="AE122" i="65"/>
  <c r="AK87" i="65"/>
  <c r="AZ99" i="65"/>
  <c r="AJ123" i="65"/>
  <c r="AY110" i="65"/>
  <c r="AN126" i="67"/>
  <c r="AF126" i="67"/>
  <c r="Y13" i="112"/>
  <c r="AY86" i="65"/>
  <c r="AL123" i="65"/>
  <c r="BA87" i="65"/>
  <c r="BB127" i="65"/>
  <c r="AY84" i="65"/>
  <c r="AT98" i="65"/>
  <c r="BA111" i="65"/>
  <c r="AQ99" i="65"/>
  <c r="AJ122" i="65"/>
  <c r="AG61" i="66"/>
  <c r="AG80" i="66"/>
  <c r="AZ79" i="66"/>
  <c r="AR79" i="66"/>
  <c r="AY98" i="65"/>
  <c r="BB99" i="65"/>
  <c r="BA99" i="65"/>
  <c r="AZ87" i="65"/>
  <c r="AJ87" i="65"/>
  <c r="AW86" i="65"/>
  <c r="AG122" i="65"/>
  <c r="AP77" i="65"/>
  <c r="BD101" i="65"/>
  <c r="AW52" i="66"/>
  <c r="AT86" i="65"/>
  <c r="AD86" i="65"/>
  <c r="AL61" i="66"/>
  <c r="AL80" i="66"/>
  <c r="AW79" i="66"/>
  <c r="AO79" i="66"/>
  <c r="AG79" i="66"/>
  <c r="AO131" i="67"/>
  <c r="AO130" i="67"/>
  <c r="AZ126" i="67"/>
  <c r="AR126" i="67"/>
  <c r="AJ126" i="67"/>
  <c r="AB126" i="67"/>
  <c r="BC84" i="65"/>
  <c r="AY111" i="65"/>
  <c r="AY123" i="65"/>
  <c r="BA86" i="65"/>
  <c r="BE115" i="65"/>
  <c r="AX122" i="65"/>
  <c r="AY87" i="65"/>
  <c r="BC123" i="65"/>
  <c r="AM123" i="65"/>
  <c r="AY122" i="65"/>
  <c r="AZ110" i="65"/>
  <c r="BA79" i="66"/>
  <c r="BA131" i="67"/>
  <c r="BA130" i="67"/>
  <c r="AC131" i="67"/>
  <c r="AC130" i="67"/>
  <c r="AV126" i="67"/>
  <c r="AN131" i="67"/>
  <c r="AN130" i="67"/>
  <c r="AX123" i="65"/>
  <c r="AG87" i="65"/>
  <c r="AZ111" i="65"/>
  <c r="AV87" i="65"/>
  <c r="AT127" i="65"/>
  <c r="BA98" i="65"/>
  <c r="AX98" i="65"/>
  <c r="F8" i="112"/>
  <c r="W8" i="112"/>
  <c r="F9" i="112"/>
  <c r="W9" i="112"/>
  <c r="BC110" i="65"/>
  <c r="BA126" i="67"/>
  <c r="AS126" i="67"/>
  <c r="AK126" i="67"/>
  <c r="AC126" i="67"/>
  <c r="AT45" i="66"/>
  <c r="AL45" i="66"/>
  <c r="AD45" i="66"/>
  <c r="BE127" i="65"/>
  <c r="BB111" i="65"/>
  <c r="BE111" i="65"/>
  <c r="BA110" i="65"/>
  <c r="AQ123" i="65"/>
  <c r="AI87" i="65"/>
  <c r="BB84" i="65"/>
  <c r="AH73" i="65"/>
  <c r="BC87" i="65"/>
  <c r="BC99" i="65"/>
  <c r="AC73" i="65"/>
  <c r="AR73" i="65"/>
  <c r="AB73" i="65"/>
  <c r="AW61" i="66"/>
  <c r="AW80" i="66"/>
  <c r="BA102" i="65"/>
  <c r="AQ79" i="66"/>
  <c r="AV102" i="65"/>
  <c r="AV90" i="65"/>
  <c r="AV126" i="65"/>
  <c r="AF90" i="65"/>
  <c r="AF126" i="65"/>
  <c r="AV122" i="67"/>
  <c r="AV52" i="66"/>
  <c r="AF122" i="67"/>
  <c r="AF52" i="66"/>
  <c r="AR103" i="65"/>
  <c r="AR91" i="65"/>
  <c r="AB127" i="65"/>
  <c r="AB91" i="65"/>
  <c r="AY126" i="65"/>
  <c r="AY114" i="65"/>
  <c r="AY102" i="65"/>
  <c r="AY90" i="65"/>
  <c r="AZ115" i="67"/>
  <c r="AZ114" i="67"/>
  <c r="AZ77" i="65"/>
  <c r="AJ115" i="67"/>
  <c r="AJ114" i="67"/>
  <c r="AJ77" i="65"/>
  <c r="AV130" i="67"/>
  <c r="AB61" i="66"/>
  <c r="AB80" i="66"/>
  <c r="AU127" i="65"/>
  <c r="AU103" i="65"/>
  <c r="AU91" i="65"/>
  <c r="AE127" i="65"/>
  <c r="AE91" i="65"/>
  <c r="AY79" i="66"/>
  <c r="AI126" i="67"/>
  <c r="BC80" i="66"/>
  <c r="BD132" i="66"/>
  <c r="AU61" i="66"/>
  <c r="AU80" i="66"/>
  <c r="AM61" i="66"/>
  <c r="AM80" i="66"/>
  <c r="AE61" i="66"/>
  <c r="AE80" i="66"/>
  <c r="AI90" i="65"/>
  <c r="AX79" i="66"/>
  <c r="BD118" i="66"/>
  <c r="AT126" i="67"/>
  <c r="AL126" i="65"/>
  <c r="AL90" i="65"/>
  <c r="AH79" i="66"/>
  <c r="AD126" i="67"/>
  <c r="AT115" i="67"/>
  <c r="AT114" i="67"/>
  <c r="AT77" i="65"/>
  <c r="AS127" i="65"/>
  <c r="AW90" i="65"/>
  <c r="AU122" i="67"/>
  <c r="AU52" i="66"/>
  <c r="AE122" i="67"/>
  <c r="AE52" i="66"/>
  <c r="BA115" i="67"/>
  <c r="BA114" i="67"/>
  <c r="BA77" i="65"/>
  <c r="AO115" i="67"/>
  <c r="AO114" i="67"/>
  <c r="AO77" i="65"/>
  <c r="AK115" i="67"/>
  <c r="AK114" i="67"/>
  <c r="AK77" i="65"/>
  <c r="AY115" i="67"/>
  <c r="AY114" i="67"/>
  <c r="AY77" i="65"/>
  <c r="AU45" i="66"/>
  <c r="AI115" i="67"/>
  <c r="AI114" i="67"/>
  <c r="AI77" i="65"/>
  <c r="AE45" i="66"/>
  <c r="AS90" i="65"/>
  <c r="AX131" i="67"/>
  <c r="AX130" i="67"/>
  <c r="AP131" i="67"/>
  <c r="AP130" i="67"/>
  <c r="AH131" i="67"/>
  <c r="AH130" i="67"/>
  <c r="AR102" i="65"/>
  <c r="AR90" i="65"/>
  <c r="AR126" i="65"/>
  <c r="AR122" i="67"/>
  <c r="AR52" i="66"/>
  <c r="AB122" i="67"/>
  <c r="AB52" i="66"/>
  <c r="BE80" i="66"/>
  <c r="AO61" i="66"/>
  <c r="AO80" i="66"/>
  <c r="AN127" i="65"/>
  <c r="AN91" i="65"/>
  <c r="AJ79" i="66"/>
  <c r="AB79" i="66"/>
  <c r="BA45" i="66"/>
  <c r="AS45" i="66"/>
  <c r="AK45" i="66"/>
  <c r="AC45" i="66"/>
  <c r="AV115" i="67"/>
  <c r="AV114" i="67"/>
  <c r="AV77" i="65"/>
  <c r="AF115" i="67"/>
  <c r="AF114" i="67"/>
  <c r="AF77" i="65"/>
  <c r="AR61" i="66"/>
  <c r="AR80" i="66"/>
  <c r="AJ61" i="66"/>
  <c r="AJ80" i="66"/>
  <c r="AQ127" i="65"/>
  <c r="AQ103" i="65"/>
  <c r="AQ91" i="65"/>
  <c r="AY126" i="67"/>
  <c r="AM79" i="66"/>
  <c r="AE79" i="66"/>
  <c r="AZ45" i="66"/>
  <c r="AR45" i="66"/>
  <c r="AJ45" i="66"/>
  <c r="AB45" i="66"/>
  <c r="AU131" i="67"/>
  <c r="AU130" i="67"/>
  <c r="AM131" i="67"/>
  <c r="AM130" i="67"/>
  <c r="AE131" i="67"/>
  <c r="AE130" i="67"/>
  <c r="BA91" i="65"/>
  <c r="AK91" i="65"/>
  <c r="AM90" i="65"/>
  <c r="BB126" i="65"/>
  <c r="BB114" i="65"/>
  <c r="BB102" i="65"/>
  <c r="BB90" i="65"/>
  <c r="AX126" i="67"/>
  <c r="D12" i="112"/>
  <c r="U12" i="112"/>
  <c r="AP126" i="65"/>
  <c r="AP90" i="65"/>
  <c r="AL79" i="66"/>
  <c r="AH126" i="67"/>
  <c r="AT91" i="65"/>
  <c r="AD91" i="65"/>
  <c r="AG91" i="65"/>
  <c r="BA90" i="65"/>
  <c r="AD115" i="67"/>
  <c r="AD114" i="67"/>
  <c r="AD77" i="65"/>
  <c r="AC91" i="65"/>
  <c r="AW102" i="65"/>
  <c r="AY122" i="67"/>
  <c r="AY52" i="66"/>
  <c r="AM122" i="67"/>
  <c r="AM52" i="66"/>
  <c r="AI122" i="67"/>
  <c r="AI52" i="66"/>
  <c r="BE125" i="65"/>
  <c r="AY45" i="66"/>
  <c r="AM115" i="67"/>
  <c r="AM114" i="67"/>
  <c r="AM77" i="65"/>
  <c r="AI45" i="66"/>
  <c r="AX91" i="65"/>
  <c r="AP91" i="65"/>
  <c r="AO91" i="65"/>
  <c r="AZ120" i="65"/>
  <c r="AZ84" i="65"/>
  <c r="AN90" i="65"/>
  <c r="AN126" i="65"/>
  <c r="AN52" i="66"/>
  <c r="AN122" i="67"/>
  <c r="AW130" i="67"/>
  <c r="AG130" i="67"/>
  <c r="AZ127" i="65"/>
  <c r="AZ103" i="65"/>
  <c r="AZ91" i="65"/>
  <c r="AZ115" i="65"/>
  <c r="AJ91" i="65"/>
  <c r="AR115" i="67"/>
  <c r="AR114" i="67"/>
  <c r="AR77" i="65"/>
  <c r="AB115" i="67"/>
  <c r="AB114" i="67"/>
  <c r="AB77" i="65"/>
  <c r="AA79" i="66"/>
  <c r="BC115" i="65"/>
  <c r="BC127" i="65"/>
  <c r="BC103" i="65"/>
  <c r="BC91" i="65"/>
  <c r="AM127" i="65"/>
  <c r="AM91" i="65"/>
  <c r="AU79" i="66"/>
  <c r="AM126" i="67"/>
  <c r="AE126" i="67"/>
  <c r="AY61" i="66"/>
  <c r="AY80" i="66"/>
  <c r="AQ61" i="66"/>
  <c r="AQ80" i="66"/>
  <c r="AI61" i="66"/>
  <c r="AI80" i="66"/>
  <c r="AA61" i="66"/>
  <c r="AA80" i="66"/>
  <c r="AK127" i="65"/>
  <c r="AQ126" i="65"/>
  <c r="AQ102" i="65"/>
  <c r="AQ90" i="65"/>
  <c r="AT126" i="65"/>
  <c r="AT102" i="65"/>
  <c r="AT90" i="65"/>
  <c r="AP79" i="66"/>
  <c r="AL126" i="67"/>
  <c r="AD126" i="65"/>
  <c r="AD90" i="65"/>
  <c r="AO90" i="65"/>
  <c r="BB91" i="65"/>
  <c r="AW91" i="65"/>
  <c r="AS91" i="65"/>
  <c r="AC127" i="65"/>
  <c r="AG126" i="65"/>
  <c r="AQ122" i="67"/>
  <c r="AQ52" i="66"/>
  <c r="AA122" i="67"/>
  <c r="AA52" i="66"/>
  <c r="AS115" i="67"/>
  <c r="AS114" i="67"/>
  <c r="AS77" i="65"/>
  <c r="AC115" i="67"/>
  <c r="AC114" i="67"/>
  <c r="AC77" i="65"/>
  <c r="AQ45" i="66"/>
  <c r="AM45" i="66"/>
  <c r="AA45" i="66"/>
  <c r="BE120" i="65"/>
  <c r="BE84" i="65"/>
  <c r="BE91" i="65"/>
  <c r="AO127" i="65"/>
  <c r="AC126" i="65"/>
  <c r="AZ102" i="65"/>
  <c r="AZ90" i="65"/>
  <c r="AZ114" i="65"/>
  <c r="AZ126" i="65"/>
  <c r="AJ90" i="65"/>
  <c r="AZ122" i="67"/>
  <c r="AZ52" i="66"/>
  <c r="AJ122" i="67"/>
  <c r="AJ52" i="66"/>
  <c r="BA61" i="66"/>
  <c r="BA80" i="66"/>
  <c r="AC61" i="66"/>
  <c r="AC80" i="66"/>
  <c r="AV127" i="65"/>
  <c r="AV103" i="65"/>
  <c r="AV91" i="65"/>
  <c r="AF127" i="65"/>
  <c r="AF91" i="65"/>
  <c r="AV79" i="66"/>
  <c r="AW45" i="66"/>
  <c r="AO45" i="66"/>
  <c r="AG45" i="66"/>
  <c r="AN115" i="67"/>
  <c r="AN114" i="67"/>
  <c r="AN77" i="65"/>
  <c r="AF130" i="67"/>
  <c r="AY115" i="65"/>
  <c r="AY127" i="65"/>
  <c r="AY103" i="65"/>
  <c r="AY91" i="65"/>
  <c r="AI127" i="65"/>
  <c r="AI91" i="65"/>
  <c r="AU126" i="67"/>
  <c r="AI79" i="66"/>
  <c r="AV45" i="66"/>
  <c r="AN45" i="66"/>
  <c r="AF45" i="66"/>
  <c r="AY131" i="67"/>
  <c r="AY130" i="67"/>
  <c r="AQ131" i="67"/>
  <c r="AQ130" i="67"/>
  <c r="AI131" i="67"/>
  <c r="AI130" i="67"/>
  <c r="AA131" i="67"/>
  <c r="AA130" i="67"/>
  <c r="BA127" i="65"/>
  <c r="AU126" i="65"/>
  <c r="AU102" i="65"/>
  <c r="AU90" i="65"/>
  <c r="AE126" i="65"/>
  <c r="AE90" i="65"/>
  <c r="F12" i="112"/>
  <c r="W12" i="112"/>
  <c r="AX126" i="65"/>
  <c r="AX102" i="65"/>
  <c r="AX90" i="65"/>
  <c r="AT79" i="66"/>
  <c r="AP126" i="67"/>
  <c r="AH126" i="65"/>
  <c r="AH90" i="65"/>
  <c r="AD79" i="66"/>
  <c r="AL91" i="65"/>
  <c r="AW126" i="65"/>
  <c r="AG90" i="65"/>
  <c r="AW115" i="67"/>
  <c r="AW114" i="67"/>
  <c r="AW77" i="65"/>
  <c r="AG115" i="67"/>
  <c r="AG114" i="67"/>
  <c r="AG77" i="65"/>
  <c r="BC78" i="66"/>
  <c r="BD130" i="66"/>
  <c r="AU115" i="67"/>
  <c r="AU114" i="67"/>
  <c r="AU77" i="65"/>
  <c r="AQ115" i="67"/>
  <c r="AQ114" i="67"/>
  <c r="AQ77" i="65"/>
  <c r="AE115" i="67"/>
  <c r="AE114" i="67"/>
  <c r="AE77" i="65"/>
  <c r="AA115" i="67"/>
  <c r="AA114" i="67"/>
  <c r="AA77" i="65"/>
  <c r="Y6" i="112"/>
  <c r="BA120" i="65"/>
  <c r="BA84" i="65"/>
  <c r="AS126" i="65"/>
  <c r="AC90" i="65"/>
  <c r="AK35" i="64"/>
  <c r="AK82" i="64"/>
  <c r="AZ63" i="64"/>
  <c r="BA49" i="64"/>
  <c r="AY5" i="68"/>
  <c r="AZ40" i="68"/>
  <c r="AY77" i="64"/>
  <c r="AY63" i="64"/>
  <c r="AY35" i="64"/>
  <c r="AY49" i="64"/>
  <c r="AY15" i="64"/>
  <c r="AY26" i="64"/>
  <c r="AJ40" i="69"/>
  <c r="AI5" i="68"/>
  <c r="AI35" i="64"/>
  <c r="AI77" i="64"/>
  <c r="AI15" i="64"/>
  <c r="AM82" i="64"/>
  <c r="AM40" i="64"/>
  <c r="AP5" i="68"/>
  <c r="BD24" i="68"/>
  <c r="AP15" i="64"/>
  <c r="BD59" i="64"/>
  <c r="AP35" i="64"/>
  <c r="AS49" i="64"/>
  <c r="AG82" i="64"/>
  <c r="AG40" i="64"/>
  <c r="AZ49" i="64"/>
  <c r="AV35" i="64"/>
  <c r="AV7" i="68"/>
  <c r="AB7" i="68"/>
  <c r="AG15" i="64"/>
  <c r="AN82" i="64"/>
  <c r="AN40" i="64"/>
  <c r="AU5" i="68"/>
  <c r="AU77" i="64"/>
  <c r="AU49" i="64"/>
  <c r="AU35" i="64"/>
  <c r="AU15" i="64"/>
  <c r="AU21" i="64"/>
  <c r="AE5" i="68"/>
  <c r="AE77" i="64"/>
  <c r="AE35" i="64"/>
  <c r="AE15" i="64"/>
  <c r="AE21" i="64"/>
  <c r="AQ82" i="64"/>
  <c r="AQ54" i="64"/>
  <c r="AQ40" i="64"/>
  <c r="AT5" i="68"/>
  <c r="AT77" i="64"/>
  <c r="AT49" i="64"/>
  <c r="AT35" i="64"/>
  <c r="AT15" i="64"/>
  <c r="AD5" i="68"/>
  <c r="AD77" i="64"/>
  <c r="AD35" i="64"/>
  <c r="AD15" i="64"/>
  <c r="AD87" i="64"/>
  <c r="AK40" i="69"/>
  <c r="AO82" i="64"/>
  <c r="AO40" i="64"/>
  <c r="AZ7" i="68"/>
  <c r="AC7" i="68"/>
  <c r="AC40" i="68"/>
  <c r="AR82" i="64"/>
  <c r="AR54" i="64"/>
  <c r="AR40" i="64"/>
  <c r="AI82" i="64"/>
  <c r="AI40" i="64"/>
  <c r="AL5" i="68"/>
  <c r="AL77" i="64"/>
  <c r="AL35" i="64"/>
  <c r="AL15" i="64"/>
  <c r="BA54" i="64"/>
  <c r="BA40" i="64"/>
  <c r="BA68" i="64"/>
  <c r="BA82" i="64"/>
  <c r="AZ77" i="64"/>
  <c r="AV49" i="64"/>
  <c r="AR7" i="68"/>
  <c r="AZ82" i="64"/>
  <c r="AZ54" i="64"/>
  <c r="AZ68" i="64"/>
  <c r="AZ40" i="64"/>
  <c r="AJ82" i="64"/>
  <c r="AJ40" i="64"/>
  <c r="AQ5" i="68"/>
  <c r="AQ77" i="64"/>
  <c r="AQ35" i="64"/>
  <c r="AQ15" i="64"/>
  <c r="AQ21" i="64"/>
  <c r="AQ49" i="64"/>
  <c r="AA5" i="68"/>
  <c r="BD16" i="68"/>
  <c r="AA15" i="64"/>
  <c r="BD45" i="64"/>
  <c r="BA35" i="64"/>
  <c r="AB82" i="64"/>
  <c r="AB40" i="64"/>
  <c r="AY82" i="64"/>
  <c r="AY68" i="64"/>
  <c r="AY54" i="64"/>
  <c r="AY40" i="64"/>
  <c r="AU82" i="64"/>
  <c r="AU40" i="64"/>
  <c r="AU54" i="64"/>
  <c r="AE82" i="64"/>
  <c r="AE40" i="64"/>
  <c r="AX5" i="68"/>
  <c r="BD32" i="68"/>
  <c r="AX49" i="64"/>
  <c r="AX15" i="64"/>
  <c r="AX35" i="64"/>
  <c r="AH5" i="68"/>
  <c r="AH15" i="64"/>
  <c r="AH35" i="64"/>
  <c r="AP82" i="64"/>
  <c r="AW82" i="64"/>
  <c r="AW54" i="64"/>
  <c r="AW40" i="64"/>
  <c r="AR49" i="64"/>
  <c r="AV82" i="64"/>
  <c r="AV54" i="64"/>
  <c r="AV40" i="64"/>
  <c r="AF82" i="64"/>
  <c r="AF40" i="64"/>
  <c r="AM5" i="68"/>
  <c r="AM77" i="64"/>
  <c r="AM35" i="64"/>
  <c r="AM15" i="64"/>
  <c r="AO15" i="64"/>
  <c r="AG40" i="69"/>
  <c r="AI131" i="66"/>
  <c r="AW132" i="66"/>
  <c r="AF126" i="66"/>
  <c r="BB105" i="66"/>
  <c r="BD105" i="66"/>
  <c r="AG42" i="69"/>
  <c r="AX100" i="66"/>
  <c r="BD113" i="66"/>
  <c r="AY82" i="75"/>
  <c r="BD82" i="75"/>
  <c r="BB32" i="69"/>
  <c r="BD32" i="69"/>
  <c r="AG87" i="64"/>
  <c r="BB87" i="66"/>
  <c r="BD87" i="66"/>
  <c r="BB92" i="66"/>
  <c r="BD92" i="66"/>
  <c r="BB24" i="69"/>
  <c r="BD24" i="69"/>
  <c r="BB93" i="66"/>
  <c r="BD93" i="66"/>
  <c r="AE51" i="75"/>
  <c r="BD51" i="75"/>
  <c r="F7" i="112"/>
  <c r="W7" i="112"/>
  <c r="BD109" i="65"/>
  <c r="AX87" i="64"/>
  <c r="BD73" i="64"/>
  <c r="AL89" i="65"/>
  <c r="BD89" i="65"/>
  <c r="D6" i="112"/>
  <c r="U6" i="112"/>
  <c r="BD96" i="65"/>
  <c r="BD125" i="65"/>
  <c r="AW125" i="65"/>
  <c r="AD85" i="102"/>
  <c r="AG125" i="66"/>
  <c r="AO40" i="69"/>
  <c r="AR101" i="65"/>
  <c r="AO125" i="65"/>
  <c r="AS105" i="66"/>
  <c r="AN126" i="66"/>
  <c r="AP87" i="64"/>
  <c r="AO42" i="69"/>
  <c r="AQ101" i="65"/>
  <c r="AQ125" i="65"/>
  <c r="AV125" i="65"/>
  <c r="AH132" i="66"/>
  <c r="AG126" i="66"/>
  <c r="AC125" i="65"/>
  <c r="BA118" i="66"/>
  <c r="BA131" i="66"/>
  <c r="BB119" i="66"/>
  <c r="AX132" i="66"/>
  <c r="AD121" i="65"/>
  <c r="AL125" i="65"/>
  <c r="AK125" i="65"/>
  <c r="AK125" i="66"/>
  <c r="AK86" i="66"/>
  <c r="AH21" i="64"/>
  <c r="AH87" i="64"/>
  <c r="AD89" i="65"/>
  <c r="AJ132" i="66"/>
  <c r="AZ99" i="75"/>
  <c r="AG84" i="65"/>
  <c r="AG120" i="65"/>
  <c r="AR132" i="66"/>
  <c r="F6" i="112"/>
  <c r="W6" i="112"/>
  <c r="AX120" i="65"/>
  <c r="AF125" i="65"/>
  <c r="AB131" i="66"/>
  <c r="AB92" i="66"/>
  <c r="AJ125" i="65"/>
  <c r="AD86" i="66"/>
  <c r="AD125" i="66"/>
  <c r="AO126" i="66"/>
  <c r="AN30" i="64"/>
  <c r="AN87" i="64"/>
  <c r="AO84" i="65"/>
  <c r="AO120" i="65"/>
  <c r="AZ125" i="66"/>
  <c r="AZ86" i="66"/>
  <c r="AH89" i="65"/>
  <c r="AO26" i="64"/>
  <c r="AO87" i="64"/>
  <c r="AM131" i="66"/>
  <c r="AJ131" i="66"/>
  <c r="BB125" i="65"/>
  <c r="BA125" i="65"/>
  <c r="AO125" i="66"/>
  <c r="AO86" i="66"/>
  <c r="AC27" i="64"/>
  <c r="AC87" i="64"/>
  <c r="BC125" i="65"/>
  <c r="AC28" i="64"/>
  <c r="AC29" i="64"/>
  <c r="AR24" i="64"/>
  <c r="AB120" i="65"/>
  <c r="AC30" i="64"/>
  <c r="AC9" i="73"/>
  <c r="AC10" i="73"/>
  <c r="AC22" i="64"/>
  <c r="AC21" i="64"/>
  <c r="AR28" i="64"/>
  <c r="AC23" i="64"/>
  <c r="AC24" i="64"/>
  <c r="AD51" i="75"/>
  <c r="Y25" i="112"/>
  <c r="BA29" i="64"/>
  <c r="AY41" i="113"/>
  <c r="BA8" i="113"/>
  <c r="BC100" i="66"/>
  <c r="BC126" i="65"/>
  <c r="Y12" i="112"/>
  <c r="BD12" i="113"/>
  <c r="CA12" i="113"/>
  <c r="AV12" i="113"/>
  <c r="AN12" i="113"/>
  <c r="AF12" i="113"/>
  <c r="BC12" i="113"/>
  <c r="AU12" i="113"/>
  <c r="AM12" i="113"/>
  <c r="AE12" i="113"/>
  <c r="AO12" i="113"/>
  <c r="BB12" i="113"/>
  <c r="AT12" i="113"/>
  <c r="AL12" i="113"/>
  <c r="AD12" i="113"/>
  <c r="AP12" i="113"/>
  <c r="AG12" i="113"/>
  <c r="BA12" i="113"/>
  <c r="AS12" i="113"/>
  <c r="AK12" i="113"/>
  <c r="AC12" i="113"/>
  <c r="AX12" i="113"/>
  <c r="AZ12" i="113"/>
  <c r="AR12" i="113"/>
  <c r="AJ12" i="113"/>
  <c r="AB12" i="113"/>
  <c r="AW12" i="113"/>
  <c r="AY12" i="113"/>
  <c r="AQ12" i="113"/>
  <c r="AI12" i="113"/>
  <c r="AA12" i="113"/>
  <c r="AH12" i="113"/>
  <c r="BE12" i="113"/>
  <c r="BC11" i="113"/>
  <c r="AU11" i="113"/>
  <c r="AM11" i="113"/>
  <c r="AE11" i="113"/>
  <c r="BB11" i="113"/>
  <c r="AT11" i="113"/>
  <c r="AL11" i="113"/>
  <c r="AD11" i="113"/>
  <c r="AW11" i="113"/>
  <c r="AN11" i="113"/>
  <c r="BA11" i="113"/>
  <c r="AS11" i="113"/>
  <c r="AK11" i="113"/>
  <c r="AC11" i="113"/>
  <c r="AJ11" i="113"/>
  <c r="AA11" i="113"/>
  <c r="AZ11" i="113"/>
  <c r="AR11" i="113"/>
  <c r="AB11" i="113"/>
  <c r="AG11" i="113"/>
  <c r="BD11" i="113"/>
  <c r="CA11" i="113"/>
  <c r="AY11" i="113"/>
  <c r="AQ11" i="113"/>
  <c r="AI11" i="113"/>
  <c r="BE11" i="113"/>
  <c r="AO11" i="113"/>
  <c r="AV11" i="113"/>
  <c r="AX11" i="113"/>
  <c r="AP11" i="113"/>
  <c r="AH11" i="113"/>
  <c r="AF11" i="113"/>
  <c r="AZ30" i="64"/>
  <c r="AZ24" i="64"/>
  <c r="AZ31" i="64"/>
  <c r="AG40" i="68"/>
  <c r="AZ25" i="64"/>
  <c r="AZ8" i="113"/>
  <c r="BE131" i="66"/>
  <c r="AZ9" i="73"/>
  <c r="AZ10" i="73"/>
  <c r="AW40" i="69"/>
  <c r="AZ23" i="64"/>
  <c r="AZ26" i="64"/>
  <c r="AZ22" i="64"/>
  <c r="BE90" i="65"/>
  <c r="AV14" i="67"/>
  <c r="AV5" i="67"/>
  <c r="AV136" i="67"/>
  <c r="AZ5" i="113"/>
  <c r="AZ21" i="64"/>
  <c r="AZ29" i="64"/>
  <c r="AV40" i="69"/>
  <c r="AZ27" i="64"/>
  <c r="BE114" i="65"/>
  <c r="AC64" i="100"/>
  <c r="AD44" i="75"/>
  <c r="AE108" i="75"/>
  <c r="AN28" i="64"/>
  <c r="AN9" i="73"/>
  <c r="AN10" i="73"/>
  <c r="AQ113" i="67"/>
  <c r="AN27" i="64"/>
  <c r="AC113" i="67"/>
  <c r="AO64" i="100"/>
  <c r="AK113" i="67"/>
  <c r="AR113" i="67"/>
  <c r="AT120" i="65"/>
  <c r="AA113" i="67"/>
  <c r="AW113" i="67"/>
  <c r="AV113" i="67"/>
  <c r="AS120" i="65"/>
  <c r="I8" i="109"/>
  <c r="S8" i="109"/>
  <c r="I7" i="109"/>
  <c r="I12" i="109"/>
  <c r="I14" i="109"/>
  <c r="S14" i="109"/>
  <c r="I13" i="109"/>
  <c r="S13" i="109"/>
  <c r="I9" i="109"/>
  <c r="S9" i="109"/>
  <c r="H17" i="109"/>
  <c r="R17" i="109"/>
  <c r="I17" i="109"/>
  <c r="S17" i="109"/>
  <c r="H9" i="109"/>
  <c r="R9" i="109"/>
  <c r="H7" i="109"/>
  <c r="R7" i="109"/>
  <c r="H13" i="109"/>
  <c r="R13" i="109"/>
  <c r="H8" i="109"/>
  <c r="R8" i="109"/>
  <c r="H12" i="109"/>
  <c r="H14" i="109"/>
  <c r="AR120" i="65"/>
  <c r="AJ120" i="65"/>
  <c r="AW120" i="65"/>
  <c r="AB113" i="67"/>
  <c r="AO113" i="67"/>
  <c r="AZ113" i="67"/>
  <c r="AE113" i="67"/>
  <c r="AU113" i="67"/>
  <c r="AG113" i="67"/>
  <c r="AS113" i="67"/>
  <c r="AS84" i="65"/>
  <c r="AW84" i="65"/>
  <c r="AT84" i="65"/>
  <c r="BE126" i="65"/>
  <c r="AN113" i="67"/>
  <c r="AD113" i="67"/>
  <c r="BA113" i="67"/>
  <c r="AT113" i="67"/>
  <c r="AJ113" i="67"/>
  <c r="AL80" i="65"/>
  <c r="AL29" i="113"/>
  <c r="AG97" i="102"/>
  <c r="AL66" i="65"/>
  <c r="AT66" i="65"/>
  <c r="AS66" i="65"/>
  <c r="AQ66" i="65"/>
  <c r="AW66" i="65"/>
  <c r="AX66" i="65"/>
  <c r="AG6" i="68"/>
  <c r="AG8" i="68"/>
  <c r="BD25" i="69"/>
  <c r="AO66" i="65"/>
  <c r="AH66" i="65"/>
  <c r="AY74" i="66"/>
  <c r="AY100" i="66"/>
  <c r="AY5" i="66"/>
  <c r="AY66" i="66"/>
  <c r="AC66" i="65"/>
  <c r="AI64" i="100"/>
  <c r="AN64" i="100"/>
  <c r="AK64" i="100"/>
  <c r="AL113" i="67"/>
  <c r="AY113" i="67"/>
  <c r="AM113" i="67"/>
  <c r="AF113" i="67"/>
  <c r="AI113" i="67"/>
  <c r="AH113" i="67"/>
  <c r="AP113" i="67"/>
  <c r="AX113" i="67"/>
  <c r="AR57" i="100"/>
  <c r="BC90" i="65"/>
  <c r="AM120" i="65"/>
  <c r="BC102" i="65"/>
  <c r="AF120" i="65"/>
  <c r="BE96" i="65"/>
  <c r="AS96" i="65"/>
  <c r="BC114" i="65"/>
  <c r="AW96" i="65"/>
  <c r="BC96" i="65"/>
  <c r="AY96" i="65"/>
  <c r="AB24" i="64"/>
  <c r="AW97" i="102"/>
  <c r="AW64" i="100"/>
  <c r="AB9" i="73"/>
  <c r="AB10" i="73"/>
  <c r="AW5" i="66"/>
  <c r="AW66" i="66"/>
  <c r="AS64" i="100"/>
  <c r="D7" i="112"/>
  <c r="U7" i="112"/>
  <c r="BB97" i="65"/>
  <c r="AE120" i="65"/>
  <c r="AY120" i="65"/>
  <c r="AV57" i="102"/>
  <c r="AV97" i="102"/>
  <c r="AU120" i="65"/>
  <c r="AD120" i="65"/>
  <c r="AZ108" i="65"/>
  <c r="AZ82" i="75"/>
  <c r="AF50" i="75"/>
  <c r="AX50" i="75"/>
  <c r="AL44" i="75"/>
  <c r="AL108" i="75"/>
  <c r="AD5" i="66"/>
  <c r="AD66" i="66"/>
  <c r="BA108" i="65"/>
  <c r="BE108" i="65"/>
  <c r="AD84" i="65"/>
  <c r="BB108" i="65"/>
  <c r="AX84" i="65"/>
  <c r="AY108" i="65"/>
  <c r="BC108" i="65"/>
  <c r="AJ23" i="64"/>
  <c r="BA40" i="68"/>
  <c r="AJ27" i="64"/>
  <c r="AV29" i="64"/>
  <c r="AJ87" i="64"/>
  <c r="AF29" i="64"/>
  <c r="BA25" i="64"/>
  <c r="AV28" i="64"/>
  <c r="AW22" i="64"/>
  <c r="AU57" i="100"/>
  <c r="AR39" i="100"/>
  <c r="AY64" i="100"/>
  <c r="AT57" i="100"/>
  <c r="AK120" i="65"/>
  <c r="AN120" i="65"/>
  <c r="AI120" i="65"/>
  <c r="AW31" i="64"/>
  <c r="AH120" i="65"/>
  <c r="AC120" i="65"/>
  <c r="AN84" i="65"/>
  <c r="AQ120" i="65"/>
  <c r="AH84" i="65"/>
  <c r="AI55" i="102"/>
  <c r="AK84" i="65"/>
  <c r="AP84" i="65"/>
  <c r="BB96" i="65"/>
  <c r="AP120" i="65"/>
  <c r="AL120" i="65"/>
  <c r="AT96" i="65"/>
  <c r="AU76" i="102"/>
  <c r="AV100" i="102"/>
  <c r="AW29" i="64"/>
  <c r="AZ40" i="69"/>
  <c r="AV120" i="65"/>
  <c r="AK40" i="68"/>
  <c r="AR96" i="65"/>
  <c r="BA96" i="65"/>
  <c r="AV96" i="65"/>
  <c r="AZ96" i="65"/>
  <c r="AH80" i="65"/>
  <c r="AX96" i="65"/>
  <c r="AU84" i="65"/>
  <c r="AQ96" i="65"/>
  <c r="AX5" i="66"/>
  <c r="AX66" i="66"/>
  <c r="AF57" i="102"/>
  <c r="AG73" i="65"/>
  <c r="AH121" i="65"/>
  <c r="AT32" i="76"/>
  <c r="AV32" i="76"/>
  <c r="AQ10" i="74"/>
  <c r="AQ16" i="74"/>
  <c r="AR50" i="100"/>
  <c r="BA39" i="100"/>
  <c r="AP64" i="100"/>
  <c r="AQ35" i="74"/>
  <c r="AF57" i="100"/>
  <c r="AB54" i="74"/>
  <c r="AT99" i="77"/>
  <c r="BE69" i="77"/>
  <c r="BC69" i="77"/>
  <c r="BB69" i="77"/>
  <c r="AT97" i="65"/>
  <c r="AY112" i="66"/>
  <c r="BB112" i="66"/>
  <c r="AU99" i="66"/>
  <c r="BB99" i="66"/>
  <c r="AW28" i="64"/>
  <c r="BE38" i="76"/>
  <c r="BC38" i="76"/>
  <c r="BB38" i="76"/>
  <c r="AO91" i="77"/>
  <c r="BE167" i="100"/>
  <c r="BC167" i="100"/>
  <c r="BB167" i="100"/>
  <c r="BB113" i="66"/>
  <c r="AL97" i="102"/>
  <c r="AZ97" i="102"/>
  <c r="BB22" i="76"/>
  <c r="BE22" i="76"/>
  <c r="BC22" i="76"/>
  <c r="BE24" i="76"/>
  <c r="BB24" i="76"/>
  <c r="BC24" i="76"/>
  <c r="AW27" i="64"/>
  <c r="BA23" i="64"/>
  <c r="BA30" i="64"/>
  <c r="AR22" i="64"/>
  <c r="BA28" i="64"/>
  <c r="BA5" i="113"/>
  <c r="BE101" i="100"/>
  <c r="BC101" i="100"/>
  <c r="BB101" i="100"/>
  <c r="AW24" i="64"/>
  <c r="BE40" i="76"/>
  <c r="BB40" i="76"/>
  <c r="BC40" i="76"/>
  <c r="AM24" i="76"/>
  <c r="BB54" i="77"/>
  <c r="BE54" i="77"/>
  <c r="BC54" i="77"/>
  <c r="BE134" i="100"/>
  <c r="BC134" i="100"/>
  <c r="BB134" i="100"/>
  <c r="AG85" i="102"/>
  <c r="BC85" i="102"/>
  <c r="BB85" i="102"/>
  <c r="BE85" i="102"/>
  <c r="BA97" i="102"/>
  <c r="BB97" i="102"/>
  <c r="BA32" i="76"/>
  <c r="BE32" i="76"/>
  <c r="BB32" i="76"/>
  <c r="BC32" i="76"/>
  <c r="AD57" i="100"/>
  <c r="BB118" i="66"/>
  <c r="BB106" i="66"/>
  <c r="BA9" i="76"/>
  <c r="BB49" i="76"/>
  <c r="BB46" i="76"/>
  <c r="BE30" i="76"/>
  <c r="BC30" i="76"/>
  <c r="BB30" i="76"/>
  <c r="BC76" i="77"/>
  <c r="BB76" i="77"/>
  <c r="BE76" i="77"/>
  <c r="AL24" i="76"/>
  <c r="AG98" i="75"/>
  <c r="AZ56" i="102"/>
  <c r="AS57" i="100"/>
  <c r="AI57" i="100"/>
  <c r="AY57" i="100"/>
  <c r="AV26" i="64"/>
  <c r="AJ30" i="64"/>
  <c r="AR29" i="64"/>
  <c r="AR30" i="64"/>
  <c r="AR21" i="64"/>
  <c r="AV25" i="64"/>
  <c r="AV24" i="64"/>
  <c r="AV27" i="64"/>
  <c r="AJ22" i="64"/>
  <c r="AT14" i="67"/>
  <c r="AT5" i="67"/>
  <c r="AT136" i="67"/>
  <c r="AF85" i="102"/>
  <c r="AB21" i="64"/>
  <c r="AW26" i="64"/>
  <c r="AV23" i="64"/>
  <c r="AR27" i="64"/>
  <c r="AV9" i="73"/>
  <c r="AV10" i="73"/>
  <c r="AJ25" i="64"/>
  <c r="AW21" i="64"/>
  <c r="AJ26" i="64"/>
  <c r="AW87" i="64"/>
  <c r="AJ31" i="64"/>
  <c r="AB28" i="64"/>
  <c r="AW40" i="68"/>
  <c r="AR31" i="64"/>
  <c r="AN26" i="64"/>
  <c r="AC40" i="69"/>
  <c r="AB29" i="64"/>
  <c r="AV22" i="64"/>
  <c r="AJ29" i="64"/>
  <c r="BB128" i="66"/>
  <c r="AW25" i="64"/>
  <c r="AQ14" i="67"/>
  <c r="AQ5" i="67"/>
  <c r="AQ136" i="67"/>
  <c r="AF97" i="102"/>
  <c r="AT24" i="76"/>
  <c r="AK91" i="77"/>
  <c r="AE55" i="102"/>
  <c r="AG50" i="100"/>
  <c r="AZ50" i="100"/>
  <c r="AV31" i="64"/>
  <c r="AR25" i="64"/>
  <c r="AS40" i="69"/>
  <c r="AN21" i="64"/>
  <c r="AN24" i="64"/>
  <c r="AB22" i="64"/>
  <c r="AN25" i="64"/>
  <c r="AN29" i="64"/>
  <c r="AJ21" i="64"/>
  <c r="AJ28" i="64"/>
  <c r="AB26" i="64"/>
  <c r="AW9" i="73"/>
  <c r="AW10" i="73"/>
  <c r="AJ9" i="73"/>
  <c r="AJ10" i="73"/>
  <c r="AR26" i="64"/>
  <c r="AB31" i="64"/>
  <c r="AR9" i="73"/>
  <c r="AR10" i="73"/>
  <c r="AN31" i="64"/>
  <c r="AB23" i="64"/>
  <c r="AJ40" i="68"/>
  <c r="AV30" i="64"/>
  <c r="AF27" i="64"/>
  <c r="AN23" i="64"/>
  <c r="AV56" i="102"/>
  <c r="AL53" i="74"/>
  <c r="AW30" i="64"/>
  <c r="AN22" i="64"/>
  <c r="AV36" i="74"/>
  <c r="AK10" i="74"/>
  <c r="AK15" i="74"/>
  <c r="AK39" i="77"/>
  <c r="AK99" i="77"/>
  <c r="AW54" i="74"/>
  <c r="AF44" i="75"/>
  <c r="AF108" i="75"/>
  <c r="AU58" i="102"/>
  <c r="AY76" i="102"/>
  <c r="BA64" i="100"/>
  <c r="AM64" i="100"/>
  <c r="AA64" i="100"/>
  <c r="AQ24" i="76"/>
  <c r="AD64" i="100"/>
  <c r="AX50" i="100"/>
  <c r="AK31" i="64"/>
  <c r="BB42" i="69"/>
  <c r="AB44" i="75"/>
  <c r="AU99" i="75"/>
  <c r="AE48" i="76"/>
  <c r="AF48" i="76"/>
  <c r="AR64" i="100"/>
  <c r="P17" i="109"/>
  <c r="AO50" i="100"/>
  <c r="AE39" i="100"/>
  <c r="AJ64" i="100"/>
  <c r="AM98" i="75"/>
  <c r="AX44" i="75"/>
  <c r="AF39" i="100"/>
  <c r="AC14" i="74"/>
  <c r="AC15" i="74"/>
  <c r="AC41" i="113"/>
  <c r="AC18" i="74"/>
  <c r="AC16" i="74"/>
  <c r="AY98" i="75"/>
  <c r="AP24" i="76"/>
  <c r="BA50" i="100"/>
  <c r="AX98" i="75"/>
  <c r="AT5" i="66"/>
  <c r="AT66" i="66"/>
  <c r="AG44" i="75"/>
  <c r="AZ53" i="74"/>
  <c r="AZ55" i="102"/>
  <c r="F20" i="112"/>
  <c r="W20" i="112"/>
  <c r="AY53" i="74"/>
  <c r="AF26" i="64"/>
  <c r="AF24" i="64"/>
  <c r="AT44" i="75"/>
  <c r="AF56" i="102"/>
  <c r="AI57" i="102"/>
  <c r="AP53" i="74"/>
  <c r="AR200" i="100"/>
  <c r="AL48" i="76"/>
  <c r="AK26" i="74"/>
  <c r="AL50" i="75"/>
  <c r="AJ24" i="76"/>
  <c r="AW32" i="76"/>
  <c r="AQ48" i="76"/>
  <c r="AG50" i="75"/>
  <c r="BA57" i="100"/>
  <c r="AU54" i="74"/>
  <c r="AW55" i="102"/>
  <c r="AP48" i="76"/>
  <c r="AZ64" i="100"/>
  <c r="AP14" i="67"/>
  <c r="AP5" i="67"/>
  <c r="AP136" i="67"/>
  <c r="BA7" i="68"/>
  <c r="BB42" i="68"/>
  <c r="AF22" i="64"/>
  <c r="AI58" i="102"/>
  <c r="BA76" i="77"/>
  <c r="AO10" i="74"/>
  <c r="AO41" i="113"/>
  <c r="AQ32" i="76"/>
  <c r="AV87" i="64"/>
  <c r="AF25" i="64"/>
  <c r="AF28" i="64"/>
  <c r="AS5" i="66"/>
  <c r="AS66" i="66"/>
  <c r="AF55" i="102"/>
  <c r="AG100" i="102"/>
  <c r="AQ55" i="102"/>
  <c r="AM14" i="67"/>
  <c r="AM5" i="67"/>
  <c r="AM136" i="67"/>
  <c r="AJ48" i="76"/>
  <c r="AV48" i="76"/>
  <c r="BA91" i="77"/>
  <c r="AS97" i="102"/>
  <c r="AL14" i="67"/>
  <c r="AL5" i="67"/>
  <c r="AL136" i="67"/>
  <c r="AQ64" i="100"/>
  <c r="AB64" i="100"/>
  <c r="AC57" i="100"/>
  <c r="AS32" i="76"/>
  <c r="AT64" i="100"/>
  <c r="AJ50" i="100"/>
  <c r="AI39" i="100"/>
  <c r="BC126" i="66"/>
  <c r="AE21" i="70"/>
  <c r="AU39" i="100"/>
  <c r="AS50" i="100"/>
  <c r="AV39" i="100"/>
  <c r="AK50" i="100"/>
  <c r="AM58" i="102"/>
  <c r="AJ39" i="100"/>
  <c r="AK57" i="100"/>
  <c r="AE13" i="76"/>
  <c r="AE48" i="113"/>
  <c r="AE16" i="76"/>
  <c r="AE15" i="76"/>
  <c r="AE14" i="76"/>
  <c r="AS26" i="64"/>
  <c r="AS31" i="64"/>
  <c r="AS40" i="68"/>
  <c r="AF31" i="64"/>
  <c r="BA40" i="69"/>
  <c r="BA21" i="64"/>
  <c r="BA24" i="64"/>
  <c r="BA31" i="64"/>
  <c r="BA9" i="73"/>
  <c r="BA10" i="73"/>
  <c r="AH44" i="75"/>
  <c r="AK54" i="74"/>
  <c r="AZ58" i="102"/>
  <c r="AA44" i="75"/>
  <c r="BD60" i="75"/>
  <c r="BA14" i="67"/>
  <c r="BA5" i="67"/>
  <c r="BA136" i="67"/>
  <c r="AF14" i="67"/>
  <c r="AF5" i="67"/>
  <c r="AF136" i="67"/>
  <c r="AO9" i="76"/>
  <c r="AO15" i="76"/>
  <c r="AG48" i="76"/>
  <c r="AE27" i="74"/>
  <c r="AZ24" i="76"/>
  <c r="AN51" i="75"/>
  <c r="AV24" i="76"/>
  <c r="AE24" i="76"/>
  <c r="AS24" i="76"/>
  <c r="BA46" i="77"/>
  <c r="AN9" i="76"/>
  <c r="AN13" i="76"/>
  <c r="AD91" i="77"/>
  <c r="AV54" i="77"/>
  <c r="AE64" i="100"/>
  <c r="AF9" i="73"/>
  <c r="AF10" i="73"/>
  <c r="AF30" i="64"/>
  <c r="BA26" i="64"/>
  <c r="AF23" i="64"/>
  <c r="BA22" i="64"/>
  <c r="BA27" i="64"/>
  <c r="BA87" i="64"/>
  <c r="AH98" i="75"/>
  <c r="AN56" i="102"/>
  <c r="AZ57" i="102"/>
  <c r="AV53" i="74"/>
  <c r="AU56" i="102"/>
  <c r="AT48" i="76"/>
  <c r="AW48" i="76"/>
  <c r="AV44" i="75"/>
  <c r="AW24" i="76"/>
  <c r="BA61" i="77"/>
  <c r="AP91" i="77"/>
  <c r="BA39" i="77"/>
  <c r="BB99" i="77"/>
  <c r="AR99" i="75"/>
  <c r="AW50" i="100"/>
  <c r="AH57" i="100"/>
  <c r="AG57" i="100"/>
  <c r="AE57" i="100"/>
  <c r="AU57" i="102"/>
  <c r="AV200" i="100"/>
  <c r="AD48" i="76"/>
  <c r="AW9" i="76"/>
  <c r="AW14" i="76"/>
  <c r="AW98" i="75"/>
  <c r="AS48" i="76"/>
  <c r="AS27" i="74"/>
  <c r="AD54" i="77"/>
  <c r="AC39" i="77"/>
  <c r="AD99" i="77"/>
  <c r="AY55" i="102"/>
  <c r="AD50" i="100"/>
  <c r="AC39" i="100"/>
  <c r="AO44" i="75"/>
  <c r="AN39" i="100"/>
  <c r="AL64" i="100"/>
  <c r="AH50" i="100"/>
  <c r="BA99" i="75"/>
  <c r="AE57" i="102"/>
  <c r="BA27" i="74"/>
  <c r="AV27" i="74"/>
  <c r="AX35" i="74"/>
  <c r="AU27" i="74"/>
  <c r="AY44" i="74"/>
  <c r="AH27" i="74"/>
  <c r="AN27" i="74"/>
  <c r="BA51" i="75"/>
  <c r="AO14" i="67"/>
  <c r="AO5" i="67"/>
  <c r="AO136" i="67"/>
  <c r="AT27" i="74"/>
  <c r="AV54" i="74"/>
  <c r="AD27" i="74"/>
  <c r="AX27" i="74"/>
  <c r="AO27" i="74"/>
  <c r="AB27" i="74"/>
  <c r="BA67" i="75"/>
  <c r="BA83" i="75"/>
  <c r="AO50" i="75"/>
  <c r="AK39" i="100"/>
  <c r="AT50" i="100"/>
  <c r="AA14" i="67"/>
  <c r="AA5" i="67"/>
  <c r="AA136" i="67"/>
  <c r="AR57" i="102"/>
  <c r="AZ44" i="74"/>
  <c r="AY27" i="74"/>
  <c r="AM27" i="74"/>
  <c r="AC27" i="74"/>
  <c r="AI24" i="76"/>
  <c r="AJ14" i="67"/>
  <c r="AJ5" i="67"/>
  <c r="AJ136" i="67"/>
  <c r="AV57" i="100"/>
  <c r="BB113" i="65"/>
  <c r="AK5" i="66"/>
  <c r="AK66" i="66"/>
  <c r="AW27" i="74"/>
  <c r="AZ39" i="100"/>
  <c r="AP39" i="100"/>
  <c r="AX57" i="100"/>
  <c r="AJ58" i="102"/>
  <c r="AF27" i="74"/>
  <c r="AB58" i="102"/>
  <c r="AL39" i="100"/>
  <c r="AF50" i="100"/>
  <c r="AP200" i="100"/>
  <c r="AY13" i="76"/>
  <c r="AY48" i="113"/>
  <c r="AK27" i="64"/>
  <c r="AK87" i="64"/>
  <c r="AB98" i="75"/>
  <c r="AR76" i="102"/>
  <c r="AX126" i="66"/>
  <c r="AY24" i="76"/>
  <c r="AA21" i="70"/>
  <c r="AQ99" i="75"/>
  <c r="AR58" i="102"/>
  <c r="BC113" i="66"/>
  <c r="AS87" i="64"/>
  <c r="AK9" i="73"/>
  <c r="AK10" i="73"/>
  <c r="AO40" i="68"/>
  <c r="AU44" i="75"/>
  <c r="AI54" i="74"/>
  <c r="AV98" i="75"/>
  <c r="AF58" i="102"/>
  <c r="AY99" i="75"/>
  <c r="AC98" i="75"/>
  <c r="AE99" i="77"/>
  <c r="AS200" i="100"/>
  <c r="AU55" i="102"/>
  <c r="AQ200" i="100"/>
  <c r="AI14" i="67"/>
  <c r="AI5" i="67"/>
  <c r="AI136" i="67"/>
  <c r="AF54" i="74"/>
  <c r="AO51" i="75"/>
  <c r="AZ51" i="75"/>
  <c r="AY32" i="76"/>
  <c r="AU98" i="75"/>
  <c r="AS23" i="76"/>
  <c r="AY67" i="75"/>
  <c r="AL51" i="75"/>
  <c r="AQ67" i="75"/>
  <c r="AZ99" i="77"/>
  <c r="AO46" i="77"/>
  <c r="BA200" i="100"/>
  <c r="AL5" i="66"/>
  <c r="AL66" i="66"/>
  <c r="AS134" i="100"/>
  <c r="AQ134" i="100"/>
  <c r="AU134" i="100"/>
  <c r="AK26" i="64"/>
  <c r="AS22" i="64"/>
  <c r="AS9" i="73"/>
  <c r="AS10" i="73"/>
  <c r="AK28" i="64"/>
  <c r="AK30" i="64"/>
  <c r="AY58" i="102"/>
  <c r="AH5" i="66"/>
  <c r="AH66" i="66"/>
  <c r="AM200" i="100"/>
  <c r="AY14" i="67"/>
  <c r="AY5" i="67"/>
  <c r="AY136" i="67"/>
  <c r="AS9" i="76"/>
  <c r="AS48" i="113"/>
  <c r="AR85" i="102"/>
  <c r="AQ27" i="74"/>
  <c r="AS31" i="76"/>
  <c r="AU53" i="74"/>
  <c r="AR53" i="74"/>
  <c r="AV64" i="100"/>
  <c r="AJ57" i="100"/>
  <c r="AH14" i="67"/>
  <c r="AH5" i="67"/>
  <c r="AH136" i="67"/>
  <c r="AD14" i="67"/>
  <c r="AD5" i="67"/>
  <c r="AD136" i="67"/>
  <c r="AX14" i="67"/>
  <c r="AX5" i="67"/>
  <c r="AX136" i="67"/>
  <c r="AB14" i="67"/>
  <c r="AB5" i="67"/>
  <c r="AB136" i="67"/>
  <c r="AY54" i="77"/>
  <c r="AZ57" i="100"/>
  <c r="AW26" i="74"/>
  <c r="AJ54" i="77"/>
  <c r="BC81" i="66"/>
  <c r="BD133" i="66"/>
  <c r="AL50" i="100"/>
  <c r="AT39" i="100"/>
  <c r="AM39" i="100"/>
  <c r="AD39" i="100"/>
  <c r="AF51" i="75"/>
  <c r="AE14" i="67"/>
  <c r="AE5" i="67"/>
  <c r="AE136" i="67"/>
  <c r="AW57" i="100"/>
  <c r="AW200" i="100"/>
  <c r="AP57" i="100"/>
  <c r="AB50" i="100"/>
  <c r="AN50" i="100"/>
  <c r="AC50" i="100"/>
  <c r="AU64" i="100"/>
  <c r="AY39" i="100"/>
  <c r="AL57" i="100"/>
  <c r="AQ54" i="77"/>
  <c r="AG39" i="100"/>
  <c r="AM57" i="100"/>
  <c r="AT36" i="74"/>
  <c r="BE36" i="74"/>
  <c r="BC36" i="74"/>
  <c r="BB36" i="74"/>
  <c r="BB45" i="74"/>
  <c r="BE45" i="74"/>
  <c r="BC45" i="74"/>
  <c r="BB51" i="75"/>
  <c r="BE51" i="75"/>
  <c r="BC51" i="75"/>
  <c r="BC16" i="68"/>
  <c r="BB16" i="68"/>
  <c r="BE16" i="68"/>
  <c r="AY18" i="74"/>
  <c r="AY57" i="102"/>
  <c r="AG99" i="75"/>
  <c r="AR10" i="74"/>
  <c r="AR41" i="113"/>
  <c r="AY14" i="76"/>
  <c r="AR35" i="74"/>
  <c r="BA36" i="74"/>
  <c r="AJ27" i="74"/>
  <c r="AR54" i="74"/>
  <c r="AQ66" i="75"/>
  <c r="BE66" i="75"/>
  <c r="BB66" i="75"/>
  <c r="BC66" i="75"/>
  <c r="AF24" i="76"/>
  <c r="AO24" i="76"/>
  <c r="AF99" i="75"/>
  <c r="AV51" i="75"/>
  <c r="AR51" i="75"/>
  <c r="AU46" i="77"/>
  <c r="AZ54" i="77"/>
  <c r="AS69" i="77"/>
  <c r="BE27" i="74"/>
  <c r="BB27" i="74"/>
  <c r="AA39" i="100"/>
  <c r="AX134" i="100"/>
  <c r="BA59" i="64"/>
  <c r="BB59" i="64"/>
  <c r="BC59" i="64"/>
  <c r="BE59" i="64"/>
  <c r="BB73" i="64"/>
  <c r="BE73" i="64"/>
  <c r="BC73" i="64"/>
  <c r="BA32" i="68"/>
  <c r="BB32" i="68"/>
  <c r="BC32" i="68"/>
  <c r="BE32" i="68"/>
  <c r="AG41" i="113"/>
  <c r="AW134" i="100"/>
  <c r="AY56" i="102"/>
  <c r="AD53" i="74"/>
  <c r="AO99" i="75"/>
  <c r="AG15" i="74"/>
  <c r="AC16" i="76"/>
  <c r="BA45" i="74"/>
  <c r="AX54" i="74"/>
  <c r="AD10" i="74"/>
  <c r="AD18" i="74"/>
  <c r="AH26" i="74"/>
  <c r="BE26" i="74"/>
  <c r="BC26" i="74"/>
  <c r="BB26" i="74"/>
  <c r="AO48" i="76"/>
  <c r="AU51" i="75"/>
  <c r="AX51" i="75"/>
  <c r="AW51" i="75"/>
  <c r="AU61" i="77"/>
  <c r="BE82" i="75"/>
  <c r="BB82" i="75"/>
  <c r="BC82" i="75"/>
  <c r="BC128" i="66"/>
  <c r="AW24" i="69"/>
  <c r="BE24" i="69"/>
  <c r="BC24" i="69"/>
  <c r="BA32" i="69"/>
  <c r="BE32" i="69"/>
  <c r="BC32" i="69"/>
  <c r="AZ87" i="64"/>
  <c r="AN45" i="64"/>
  <c r="BB45" i="64"/>
  <c r="BC45" i="64"/>
  <c r="BE45" i="64"/>
  <c r="AS24" i="68"/>
  <c r="BC24" i="68"/>
  <c r="BB24" i="68"/>
  <c r="BE24" i="68"/>
  <c r="BA134" i="100"/>
  <c r="AW99" i="75"/>
  <c r="AS99" i="75"/>
  <c r="AE58" i="102"/>
  <c r="AB25" i="64"/>
  <c r="BE74" i="66"/>
  <c r="BE81" i="66"/>
  <c r="AB27" i="64"/>
  <c r="AC14" i="76"/>
  <c r="AX10" i="74"/>
  <c r="AY45" i="74"/>
  <c r="AW44" i="75"/>
  <c r="AE53" i="74"/>
  <c r="AT51" i="75"/>
  <c r="AB51" i="75"/>
  <c r="AH51" i="75"/>
  <c r="AJ51" i="75"/>
  <c r="AP51" i="75"/>
  <c r="AY51" i="75"/>
  <c r="BE83" i="75"/>
  <c r="BC83" i="75"/>
  <c r="BB83" i="75"/>
  <c r="AZ134" i="100"/>
  <c r="BE44" i="74"/>
  <c r="BB44" i="74"/>
  <c r="BC44" i="74"/>
  <c r="BC127" i="66"/>
  <c r="BE127" i="66"/>
  <c r="AU14" i="67"/>
  <c r="AU5" i="67"/>
  <c r="AU136" i="67"/>
  <c r="AK27" i="74"/>
  <c r="AH39" i="100"/>
  <c r="AG27" i="74"/>
  <c r="AN54" i="77"/>
  <c r="AC85" i="102"/>
  <c r="AZ85" i="102"/>
  <c r="AK85" i="102"/>
  <c r="AW85" i="102"/>
  <c r="AP85" i="102"/>
  <c r="AH56" i="102"/>
  <c r="AQ85" i="102"/>
  <c r="AQ97" i="102"/>
  <c r="AQ76" i="102"/>
  <c r="AV55" i="102"/>
  <c r="AJ57" i="102"/>
  <c r="AQ58" i="102"/>
  <c r="AN58" i="102"/>
  <c r="AV58" i="102"/>
  <c r="AI56" i="102"/>
  <c r="AB56" i="102"/>
  <c r="AJ56" i="102"/>
  <c r="AR56" i="102"/>
  <c r="AQ57" i="102"/>
  <c r="AE56" i="102"/>
  <c r="AO85" i="102"/>
  <c r="AP97" i="102"/>
  <c r="AN55" i="102"/>
  <c r="AB57" i="102"/>
  <c r="AR97" i="102"/>
  <c r="AG55" i="102"/>
  <c r="AG58" i="102"/>
  <c r="AG57" i="102"/>
  <c r="AG56" i="102"/>
  <c r="AN57" i="102"/>
  <c r="AB55" i="102"/>
  <c r="AJ55" i="102"/>
  <c r="AR55" i="102"/>
  <c r="AQ56" i="102"/>
  <c r="AL85" i="102"/>
  <c r="AU85" i="102"/>
  <c r="BA85" i="102"/>
  <c r="AE85" i="102"/>
  <c r="AV85" i="102"/>
  <c r="AS85" i="102"/>
  <c r="AI85" i="102"/>
  <c r="AY85" i="102"/>
  <c r="AI13" i="76"/>
  <c r="AI15" i="76"/>
  <c r="AI16" i="76"/>
  <c r="AI48" i="113"/>
  <c r="AI14" i="76"/>
  <c r="AQ39" i="100"/>
  <c r="AN57" i="100"/>
  <c r="AF64" i="100"/>
  <c r="AS39" i="100"/>
  <c r="AW58" i="102"/>
  <c r="AW56" i="102"/>
  <c r="AW57" i="102"/>
  <c r="AK55" i="102"/>
  <c r="AK58" i="102"/>
  <c r="AK56" i="102"/>
  <c r="AK57" i="102"/>
  <c r="AE54" i="77"/>
  <c r="AC53" i="74"/>
  <c r="AP50" i="100"/>
  <c r="AX39" i="100"/>
  <c r="AO39" i="100"/>
  <c r="AB85" i="102"/>
  <c r="AC97" i="102"/>
  <c r="AB97" i="102"/>
  <c r="AW80" i="102"/>
  <c r="AW76" i="102"/>
  <c r="AK76" i="102"/>
  <c r="AL92" i="102"/>
  <c r="AK80" i="102"/>
  <c r="AZ69" i="77"/>
  <c r="AT54" i="77"/>
  <c r="AM21" i="70"/>
  <c r="AA57" i="100"/>
  <c r="AO57" i="100"/>
  <c r="AQ57" i="100"/>
  <c r="AT69" i="77"/>
  <c r="AO54" i="77"/>
  <c r="AS54" i="77"/>
  <c r="AB57" i="100"/>
  <c r="AH95" i="102"/>
  <c r="AI95" i="102"/>
  <c r="AT47" i="76"/>
  <c r="AW92" i="102"/>
  <c r="AV99" i="75"/>
  <c r="AX92" i="102"/>
  <c r="AN200" i="100"/>
  <c r="AW39" i="100"/>
  <c r="AV50" i="100"/>
  <c r="AG64" i="100"/>
  <c r="AX64" i="100"/>
  <c r="AR134" i="100"/>
  <c r="AH64" i="100"/>
  <c r="AZ167" i="100"/>
  <c r="BA167" i="100"/>
  <c r="AU50" i="100"/>
  <c r="AV134" i="100"/>
  <c r="AX200" i="100"/>
  <c r="AL18" i="74"/>
  <c r="AL41" i="113"/>
  <c r="AL16" i="74"/>
  <c r="AL17" i="74"/>
  <c r="AM97" i="102"/>
  <c r="AM85" i="102"/>
  <c r="AM76" i="102"/>
  <c r="AN100" i="102"/>
  <c r="AO80" i="102"/>
  <c r="AO76" i="102"/>
  <c r="AO100" i="102"/>
  <c r="AP92" i="102"/>
  <c r="AO92" i="102"/>
  <c r="BA55" i="102"/>
  <c r="BA57" i="102"/>
  <c r="BA58" i="102"/>
  <c r="BA56" i="102"/>
  <c r="AF39" i="77"/>
  <c r="AF91" i="77"/>
  <c r="AS55" i="102"/>
  <c r="AS58" i="102"/>
  <c r="AS56" i="102"/>
  <c r="AS57" i="102"/>
  <c r="AM57" i="102"/>
  <c r="AO200" i="100"/>
  <c r="AL27" i="74"/>
  <c r="AG24" i="76"/>
  <c r="AY69" i="77"/>
  <c r="AV69" i="77"/>
  <c r="AT76" i="102"/>
  <c r="AU97" i="102"/>
  <c r="AT97" i="102"/>
  <c r="AT85" i="102"/>
  <c r="BA76" i="102"/>
  <c r="BB100" i="102"/>
  <c r="BA95" i="102"/>
  <c r="AS93" i="102"/>
  <c r="AT93" i="102"/>
  <c r="AS81" i="102"/>
  <c r="AS76" i="102"/>
  <c r="AE97" i="102"/>
  <c r="AD97" i="102"/>
  <c r="AX97" i="102"/>
  <c r="AX85" i="102"/>
  <c r="AY97" i="102"/>
  <c r="AH54" i="74"/>
  <c r="AU26" i="64"/>
  <c r="BC113" i="65"/>
  <c r="AY125" i="66"/>
  <c r="AQ54" i="74"/>
  <c r="AG18" i="74"/>
  <c r="AM50" i="100"/>
  <c r="AM56" i="102"/>
  <c r="AM54" i="74"/>
  <c r="AQ99" i="77"/>
  <c r="AZ40" i="76"/>
  <c r="AP10" i="74"/>
  <c r="AX36" i="74"/>
  <c r="AT35" i="74"/>
  <c r="AE98" i="75"/>
  <c r="AZ32" i="76"/>
  <c r="AX67" i="75"/>
  <c r="AY83" i="75"/>
  <c r="AQ51" i="75"/>
  <c r="AP54" i="77"/>
  <c r="AW69" i="77"/>
  <c r="AN97" i="102"/>
  <c r="AO97" i="102"/>
  <c r="AN85" i="102"/>
  <c r="AJ85" i="102"/>
  <c r="AJ97" i="102"/>
  <c r="AK97" i="102"/>
  <c r="AB99" i="75"/>
  <c r="AC80" i="102"/>
  <c r="AC76" i="102"/>
  <c r="AD92" i="102"/>
  <c r="AL46" i="77"/>
  <c r="AL39" i="77"/>
  <c r="AL91" i="77"/>
  <c r="AX56" i="102"/>
  <c r="AX55" i="102"/>
  <c r="AX57" i="102"/>
  <c r="AX58" i="102"/>
  <c r="AT134" i="100"/>
  <c r="F19" i="112"/>
  <c r="W19" i="112"/>
  <c r="AT53" i="74"/>
  <c r="AS27" i="64"/>
  <c r="AS30" i="64"/>
  <c r="AV59" i="64"/>
  <c r="AR59" i="64"/>
  <c r="AK24" i="64"/>
  <c r="F11" i="112"/>
  <c r="W11" i="112"/>
  <c r="AJ5" i="66"/>
  <c r="AJ66" i="66"/>
  <c r="AQ44" i="75"/>
  <c r="AP98" i="75"/>
  <c r="AG54" i="74"/>
  <c r="AN10" i="74"/>
  <c r="AN16" i="74"/>
  <c r="AL54" i="74"/>
  <c r="AM55" i="102"/>
  <c r="AD98" i="75"/>
  <c r="AR44" i="75"/>
  <c r="AR98" i="75"/>
  <c r="AP44" i="75"/>
  <c r="BD76" i="75"/>
  <c r="AY15" i="76"/>
  <c r="AT200" i="100"/>
  <c r="AH18" i="74"/>
  <c r="AU200" i="100"/>
  <c r="AX99" i="75"/>
  <c r="AN14" i="67"/>
  <c r="AN5" i="67"/>
  <c r="AN136" i="67"/>
  <c r="AT10" i="74"/>
  <c r="AY16" i="76"/>
  <c r="AZ83" i="75"/>
  <c r="AQ69" i="77"/>
  <c r="AZ48" i="76"/>
  <c r="AK51" i="75"/>
  <c r="AH73" i="102"/>
  <c r="AH85" i="102"/>
  <c r="AH55" i="102"/>
  <c r="AH57" i="102"/>
  <c r="AH58" i="102"/>
  <c r="AO55" i="102"/>
  <c r="AO57" i="102"/>
  <c r="AO58" i="102"/>
  <c r="AO56" i="102"/>
  <c r="AC55" i="102"/>
  <c r="AC58" i="102"/>
  <c r="AC56" i="102"/>
  <c r="AC57" i="102"/>
  <c r="AG51" i="75"/>
  <c r="AX81" i="102"/>
  <c r="AY93" i="102"/>
  <c r="AX76" i="102"/>
  <c r="AX93" i="102"/>
  <c r="AC92" i="102"/>
  <c r="AU91" i="77"/>
  <c r="AU39" i="77"/>
  <c r="AG46" i="77"/>
  <c r="AG91" i="77"/>
  <c r="AG39" i="77"/>
  <c r="AO99" i="77"/>
  <c r="AW99" i="77"/>
  <c r="AB48" i="76"/>
  <c r="AW54" i="77"/>
  <c r="AI46" i="77"/>
  <c r="AJ91" i="77"/>
  <c r="AI39" i="77"/>
  <c r="AP99" i="77"/>
  <c r="AY76" i="77"/>
  <c r="AR61" i="77"/>
  <c r="AR46" i="77"/>
  <c r="AX61" i="77"/>
  <c r="AX46" i="77"/>
  <c r="AZ76" i="77"/>
  <c r="AU16" i="76"/>
  <c r="AC15" i="76"/>
  <c r="AC48" i="113"/>
  <c r="AU48" i="113"/>
  <c r="AU14" i="76"/>
  <c r="AU15" i="76"/>
  <c r="AJ22" i="76"/>
  <c r="AF22" i="76"/>
  <c r="BA30" i="76"/>
  <c r="BA22" i="76"/>
  <c r="BA38" i="76"/>
  <c r="AP22" i="76"/>
  <c r="AR24" i="76"/>
  <c r="AR32" i="76"/>
  <c r="AN99" i="75"/>
  <c r="AM51" i="75"/>
  <c r="AS67" i="75"/>
  <c r="AS51" i="75"/>
  <c r="AJ44" i="75"/>
  <c r="AJ50" i="75"/>
  <c r="AG48" i="113"/>
  <c r="AG14" i="76"/>
  <c r="AG16" i="76"/>
  <c r="AG15" i="76"/>
  <c r="AG13" i="76"/>
  <c r="AZ66" i="75"/>
  <c r="AV66" i="75"/>
  <c r="AU30" i="76"/>
  <c r="AC22" i="76"/>
  <c r="AY22" i="76"/>
  <c r="AS30" i="76"/>
  <c r="BA40" i="76"/>
  <c r="AD22" i="76"/>
  <c r="AT30" i="76"/>
  <c r="AT22" i="76"/>
  <c r="AQ30" i="76"/>
  <c r="AQ22" i="76"/>
  <c r="AI98" i="75"/>
  <c r="AI50" i="75"/>
  <c r="AS44" i="75"/>
  <c r="AS66" i="75"/>
  <c r="AS50" i="75"/>
  <c r="AZ36" i="74"/>
  <c r="AE22" i="76"/>
  <c r="AI22" i="76"/>
  <c r="AU66" i="75"/>
  <c r="AX66" i="75"/>
  <c r="AR66" i="75"/>
  <c r="AY30" i="76"/>
  <c r="AZ38" i="76"/>
  <c r="AZ30" i="76"/>
  <c r="AZ22" i="76"/>
  <c r="AB22" i="76"/>
  <c r="AV30" i="76"/>
  <c r="AV22" i="76"/>
  <c r="AH22" i="76"/>
  <c r="AX30" i="76"/>
  <c r="AX22" i="76"/>
  <c r="AN44" i="75"/>
  <c r="AN50" i="75"/>
  <c r="AM22" i="76"/>
  <c r="AW22" i="76"/>
  <c r="AY38" i="76"/>
  <c r="AR30" i="76"/>
  <c r="AR22" i="76"/>
  <c r="AK9" i="76"/>
  <c r="AK22" i="76"/>
  <c r="AL22" i="76"/>
  <c r="BA98" i="75"/>
  <c r="BA82" i="75"/>
  <c r="BA66" i="75"/>
  <c r="BA50" i="75"/>
  <c r="AX32" i="76"/>
  <c r="AX24" i="76"/>
  <c r="AQ98" i="75"/>
  <c r="AP50" i="75"/>
  <c r="AJ99" i="75"/>
  <c r="AI51" i="75"/>
  <c r="AC44" i="75"/>
  <c r="AC51" i="75"/>
  <c r="AN22" i="76"/>
  <c r="AO22" i="76"/>
  <c r="AY40" i="76"/>
  <c r="AY66" i="75"/>
  <c r="AW66" i="75"/>
  <c r="AG22" i="76"/>
  <c r="AU22" i="76"/>
  <c r="AW30" i="76"/>
  <c r="AS22" i="76"/>
  <c r="AT66" i="75"/>
  <c r="AO98" i="75"/>
  <c r="AN98" i="75"/>
  <c r="AD99" i="75"/>
  <c r="AT98" i="75"/>
  <c r="AJ98" i="75"/>
  <c r="AC99" i="75"/>
  <c r="AH41" i="113"/>
  <c r="AY15" i="74"/>
  <c r="AI44" i="75"/>
  <c r="AW35" i="74"/>
  <c r="AS98" i="75"/>
  <c r="AY16" i="74"/>
  <c r="AA10" i="74"/>
  <c r="AB26" i="74"/>
  <c r="AN26" i="74"/>
  <c r="AX53" i="74"/>
  <c r="AM99" i="75"/>
  <c r="BA44" i="75"/>
  <c r="BB108" i="75"/>
  <c r="AH15" i="74"/>
  <c r="AI26" i="74"/>
  <c r="AR26" i="74"/>
  <c r="AX26" i="74"/>
  <c r="AJ26" i="74"/>
  <c r="BA54" i="74"/>
  <c r="AH17" i="74"/>
  <c r="AH14" i="74"/>
  <c r="AZ54" i="74"/>
  <c r="AP27" i="74"/>
  <c r="AS36" i="74"/>
  <c r="AP26" i="74"/>
  <c r="AE10" i="74"/>
  <c r="AE17" i="74"/>
  <c r="AQ26" i="74"/>
  <c r="AC26" i="74"/>
  <c r="AU26" i="74"/>
  <c r="AP54" i="74"/>
  <c r="AZ27" i="74"/>
  <c r="AT26" i="74"/>
  <c r="AF26" i="74"/>
  <c r="AM26" i="74"/>
  <c r="AG26" i="74"/>
  <c r="AD26" i="74"/>
  <c r="AL26" i="74"/>
  <c r="AM44" i="75"/>
  <c r="AB53" i="74"/>
  <c r="AH55" i="74"/>
  <c r="AZ26" i="74"/>
  <c r="AE26" i="74"/>
  <c r="AR36" i="74"/>
  <c r="AU36" i="74"/>
  <c r="AY26" i="74"/>
  <c r="AV26" i="74"/>
  <c r="AW36" i="74"/>
  <c r="AO26" i="74"/>
  <c r="AY36" i="74"/>
  <c r="AQ36" i="74"/>
  <c r="AF10" i="74"/>
  <c r="AF41" i="113"/>
  <c r="AW10" i="74"/>
  <c r="AW53" i="74"/>
  <c r="AG14" i="74"/>
  <c r="AG17" i="74"/>
  <c r="AM9" i="76"/>
  <c r="AM48" i="76"/>
  <c r="AN91" i="77"/>
  <c r="AM39" i="77"/>
  <c r="AM54" i="77"/>
  <c r="AM91" i="77"/>
  <c r="AN48" i="76"/>
  <c r="AZ10" i="74"/>
  <c r="AZ25" i="74"/>
  <c r="AZ34" i="74"/>
  <c r="AZ43" i="74"/>
  <c r="AV10" i="74"/>
  <c r="AV34" i="74"/>
  <c r="AV25" i="74"/>
  <c r="AF45" i="64"/>
  <c r="BC101" i="65"/>
  <c r="BE113" i="65"/>
  <c r="AB10" i="74"/>
  <c r="AB18" i="74"/>
  <c r="AR14" i="67"/>
  <c r="AR5" i="67"/>
  <c r="AR136" i="67"/>
  <c r="AU25" i="74"/>
  <c r="AU34" i="74"/>
  <c r="AS35" i="74"/>
  <c r="AS26" i="74"/>
  <c r="AS45" i="64"/>
  <c r="AR34" i="74"/>
  <c r="AR25" i="74"/>
  <c r="AC14" i="67"/>
  <c r="AC5" i="67"/>
  <c r="AC136" i="67"/>
  <c r="AI48" i="76"/>
  <c r="AH48" i="76"/>
  <c r="BA44" i="74"/>
  <c r="BA35" i="74"/>
  <c r="BA26" i="74"/>
  <c r="AL15" i="74"/>
  <c r="AC17" i="74"/>
  <c r="AH39" i="77"/>
  <c r="AH54" i="77"/>
  <c r="AH91" i="77"/>
  <c r="AI91" i="77"/>
  <c r="AL14" i="74"/>
  <c r="AY17" i="74"/>
  <c r="AY14" i="74"/>
  <c r="AI21" i="70"/>
  <c r="AU24" i="69"/>
  <c r="AY32" i="69"/>
  <c r="AY24" i="69"/>
  <c r="AV24" i="69"/>
  <c r="AB40" i="69"/>
  <c r="AS24" i="69"/>
  <c r="AZ24" i="69"/>
  <c r="AX24" i="69"/>
  <c r="AT24" i="69"/>
  <c r="AF40" i="69"/>
  <c r="AR24" i="69"/>
  <c r="AZ32" i="69"/>
  <c r="AQ24" i="69"/>
  <c r="BA24" i="69"/>
  <c r="AY21" i="70"/>
  <c r="AR21" i="70"/>
  <c r="AW21" i="70"/>
  <c r="AC48" i="76"/>
  <c r="AE5" i="66"/>
  <c r="AE66" i="66"/>
  <c r="AY48" i="76"/>
  <c r="AX48" i="76"/>
  <c r="AX39" i="77"/>
  <c r="BD84" i="77"/>
  <c r="AX91" i="77"/>
  <c r="AY91" i="77"/>
  <c r="AH16" i="68"/>
  <c r="AB39" i="77"/>
  <c r="AB54" i="77"/>
  <c r="AB91" i="77"/>
  <c r="AC91" i="77"/>
  <c r="AV16" i="68"/>
  <c r="AR91" i="77"/>
  <c r="AR39" i="77"/>
  <c r="AS91" i="77"/>
  <c r="AG16" i="68"/>
  <c r="AJ16" i="68"/>
  <c r="BA16" i="68"/>
  <c r="AS10" i="74"/>
  <c r="AS41" i="113"/>
  <c r="AS53" i="74"/>
  <c r="AZ24" i="68"/>
  <c r="AD16" i="68"/>
  <c r="AU24" i="68"/>
  <c r="AU16" i="68"/>
  <c r="AX87" i="66"/>
  <c r="AI10" i="74"/>
  <c r="AI53" i="74"/>
  <c r="AN16" i="68"/>
  <c r="AV24" i="68"/>
  <c r="AO16" i="68"/>
  <c r="AW16" i="68"/>
  <c r="AC16" i="68"/>
  <c r="AK16" i="68"/>
  <c r="AX16" i="68"/>
  <c r="AX24" i="68"/>
  <c r="AN40" i="68"/>
  <c r="AM16" i="68"/>
  <c r="AQ16" i="68"/>
  <c r="AQ24" i="68"/>
  <c r="AL16" i="68"/>
  <c r="AY32" i="68"/>
  <c r="AY16" i="68"/>
  <c r="AY24" i="68"/>
  <c r="AD21" i="70"/>
  <c r="AU5" i="66"/>
  <c r="AU66" i="66"/>
  <c r="AB87" i="66"/>
  <c r="AS25" i="64"/>
  <c r="AS28" i="64"/>
  <c r="AS23" i="64"/>
  <c r="AS24" i="64"/>
  <c r="AS21" i="64"/>
  <c r="AS29" i="64"/>
  <c r="AR16" i="68"/>
  <c r="AB16" i="68"/>
  <c r="AW24" i="68"/>
  <c r="AZ16" i="68"/>
  <c r="AT24" i="68"/>
  <c r="AT16" i="68"/>
  <c r="AE16" i="68"/>
  <c r="AP16" i="68"/>
  <c r="AI16" i="68"/>
  <c r="AQ50" i="100"/>
  <c r="AG14" i="67"/>
  <c r="AG5" i="67"/>
  <c r="AG136" i="67"/>
  <c r="BA10" i="74"/>
  <c r="BA53" i="74"/>
  <c r="AR24" i="68"/>
  <c r="AR48" i="76"/>
  <c r="AF16" i="68"/>
  <c r="BA24" i="68"/>
  <c r="AS16" i="68"/>
  <c r="AZ32" i="68"/>
  <c r="AQ21" i="70"/>
  <c r="AM10" i="74"/>
  <c r="AM52" i="74"/>
  <c r="AZ9" i="76"/>
  <c r="AZ48" i="113"/>
  <c r="AZ46" i="76"/>
  <c r="AP56" i="102"/>
  <c r="AP55" i="102"/>
  <c r="AP58" i="102"/>
  <c r="AP57" i="102"/>
  <c r="AD56" i="102"/>
  <c r="AD55" i="102"/>
  <c r="AD58" i="102"/>
  <c r="AD57" i="102"/>
  <c r="AL56" i="102"/>
  <c r="AL58" i="102"/>
  <c r="AL57" i="102"/>
  <c r="AL55" i="102"/>
  <c r="AD46" i="76"/>
  <c r="AD9" i="76"/>
  <c r="AE46" i="76"/>
  <c r="AT46" i="76"/>
  <c r="AT9" i="76"/>
  <c r="AU46" i="76"/>
  <c r="AF46" i="76"/>
  <c r="AG46" i="76"/>
  <c r="AF9" i="76"/>
  <c r="AH46" i="76"/>
  <c r="AH9" i="76"/>
  <c r="AI46" i="76"/>
  <c r="AX46" i="76"/>
  <c r="AX9" i="76"/>
  <c r="BD41" i="76"/>
  <c r="AY46" i="76"/>
  <c r="AD76" i="102"/>
  <c r="AD93" i="102"/>
  <c r="AE93" i="102"/>
  <c r="AD81" i="102"/>
  <c r="AJ9" i="76"/>
  <c r="AJ46" i="76"/>
  <c r="AB9" i="76"/>
  <c r="AB46" i="76"/>
  <c r="AC46" i="76"/>
  <c r="AQ46" i="76"/>
  <c r="AQ9" i="76"/>
  <c r="AU21" i="70"/>
  <c r="AR9" i="76"/>
  <c r="AR46" i="76"/>
  <c r="AS46" i="76"/>
  <c r="AA9" i="76"/>
  <c r="BD25" i="76"/>
  <c r="AK46" i="76"/>
  <c r="AL46" i="76"/>
  <c r="AM46" i="76"/>
  <c r="AL9" i="76"/>
  <c r="AU52" i="74"/>
  <c r="AU10" i="74"/>
  <c r="AU41" i="113"/>
  <c r="AV46" i="76"/>
  <c r="AW46" i="76"/>
  <c r="AV9" i="76"/>
  <c r="BA46" i="76"/>
  <c r="AP46" i="76"/>
  <c r="AP9" i="76"/>
  <c r="BD33" i="76"/>
  <c r="AT56" i="102"/>
  <c r="AT55" i="102"/>
  <c r="AT58" i="102"/>
  <c r="AT57" i="102"/>
  <c r="AZ14" i="67"/>
  <c r="AZ5" i="67"/>
  <c r="AZ136" i="67"/>
  <c r="AS14" i="67"/>
  <c r="AS5" i="67"/>
  <c r="AS136" i="67"/>
  <c r="AK14" i="67"/>
  <c r="AK5" i="67"/>
  <c r="AK136" i="67"/>
  <c r="AW14" i="67"/>
  <c r="AW5" i="67"/>
  <c r="AW136" i="67"/>
  <c r="AQ5" i="66"/>
  <c r="AQ66" i="66"/>
  <c r="AI5" i="66"/>
  <c r="AI66" i="66"/>
  <c r="AV5" i="66"/>
  <c r="AV66" i="66"/>
  <c r="AB21" i="70"/>
  <c r="BC99" i="66"/>
  <c r="AC5" i="66"/>
  <c r="AC66" i="66"/>
  <c r="AX86" i="66"/>
  <c r="BC112" i="66"/>
  <c r="AQ125" i="66"/>
  <c r="AU125" i="66"/>
  <c r="AG5" i="66"/>
  <c r="AG66" i="66"/>
  <c r="AA5" i="66"/>
  <c r="AA66" i="66"/>
  <c r="BA87" i="66"/>
  <c r="BA113" i="66"/>
  <c r="BA126" i="66"/>
  <c r="BA100" i="66"/>
  <c r="BB126" i="66"/>
  <c r="AO87" i="66"/>
  <c r="AN87" i="66"/>
  <c r="AB5" i="66"/>
  <c r="AB66" i="66"/>
  <c r="AT99" i="66"/>
  <c r="AF87" i="66"/>
  <c r="AM87" i="66"/>
  <c r="AM126" i="66"/>
  <c r="AR126" i="66"/>
  <c r="AR100" i="66"/>
  <c r="AR87" i="66"/>
  <c r="AQ99" i="66"/>
  <c r="AN5" i="66"/>
  <c r="AN66" i="66"/>
  <c r="AI125" i="66"/>
  <c r="AM125" i="66"/>
  <c r="AY99" i="66"/>
  <c r="AV126" i="66"/>
  <c r="AV100" i="66"/>
  <c r="AV87" i="66"/>
  <c r="AM5" i="66"/>
  <c r="AM66" i="66"/>
  <c r="AJ126" i="66"/>
  <c r="AJ87" i="66"/>
  <c r="AH87" i="66"/>
  <c r="AT87" i="66"/>
  <c r="BC87" i="66"/>
  <c r="AD87" i="66"/>
  <c r="AL87" i="66"/>
  <c r="AP87" i="66"/>
  <c r="AS126" i="66"/>
  <c r="AS87" i="66"/>
  <c r="AS100" i="66"/>
  <c r="AT126" i="66"/>
  <c r="AE126" i="66"/>
  <c r="AE87" i="66"/>
  <c r="AG87" i="66"/>
  <c r="AH126" i="66"/>
  <c r="AB126" i="66"/>
  <c r="AC87" i="66"/>
  <c r="AD126" i="66"/>
  <c r="AC126" i="66"/>
  <c r="AR5" i="66"/>
  <c r="AR66" i="66"/>
  <c r="AF5" i="66"/>
  <c r="AF66" i="66"/>
  <c r="BA5" i="66"/>
  <c r="AO5" i="66"/>
  <c r="AO66" i="66"/>
  <c r="AI126" i="66"/>
  <c r="AI87" i="66"/>
  <c r="AK87" i="66"/>
  <c r="AL126" i="66"/>
  <c r="AK126" i="66"/>
  <c r="AZ113" i="66"/>
  <c r="AZ100" i="66"/>
  <c r="AZ87" i="66"/>
  <c r="AQ87" i="66"/>
  <c r="AQ126" i="66"/>
  <c r="AQ100" i="66"/>
  <c r="AU126" i="66"/>
  <c r="AU100" i="66"/>
  <c r="AU87" i="66"/>
  <c r="AW126" i="66"/>
  <c r="AW87" i="66"/>
  <c r="AW100" i="66"/>
  <c r="AZ5" i="66"/>
  <c r="AV45" i="64"/>
  <c r="AA21" i="64"/>
  <c r="AJ52" i="74"/>
  <c r="AK52" i="74"/>
  <c r="AY200" i="100"/>
  <c r="AY167" i="100"/>
  <c r="AY101" i="100"/>
  <c r="AY134" i="100"/>
  <c r="AZ200" i="100"/>
  <c r="AB200" i="100"/>
  <c r="AH101" i="100"/>
  <c r="AL101" i="100"/>
  <c r="AB101" i="100"/>
  <c r="AJ101" i="100"/>
  <c r="AF101" i="100"/>
  <c r="AP101" i="100"/>
  <c r="AT101" i="100"/>
  <c r="AR101" i="100"/>
  <c r="AV101" i="100"/>
  <c r="AZ101" i="100"/>
  <c r="AD101" i="100"/>
  <c r="AN101" i="100"/>
  <c r="AX101" i="100"/>
  <c r="AW101" i="100"/>
  <c r="AX21" i="70"/>
  <c r="AC21" i="70"/>
  <c r="AF21" i="70"/>
  <c r="AN52" i="74"/>
  <c r="AO52" i="74"/>
  <c r="AC200" i="100"/>
  <c r="AC101" i="100"/>
  <c r="AD200" i="100"/>
  <c r="AI50" i="100"/>
  <c r="AK21" i="70"/>
  <c r="AB52" i="74"/>
  <c r="AC52" i="74"/>
  <c r="AE200" i="100"/>
  <c r="AE101" i="100"/>
  <c r="AF200" i="100"/>
  <c r="AG200" i="100"/>
  <c r="AG101" i="100"/>
  <c r="AH200" i="100"/>
  <c r="AE50" i="100"/>
  <c r="AN21" i="70"/>
  <c r="AA50" i="100"/>
  <c r="AS101" i="100"/>
  <c r="AV21" i="70"/>
  <c r="AY50" i="100"/>
  <c r="AJ21" i="70"/>
  <c r="AF52" i="74"/>
  <c r="AG52" i="74"/>
  <c r="AM101" i="100"/>
  <c r="AM21" i="64"/>
  <c r="AZ45" i="64"/>
  <c r="AZ52" i="74"/>
  <c r="BA52" i="74"/>
  <c r="AI200" i="100"/>
  <c r="AI101" i="100"/>
  <c r="AJ200" i="100"/>
  <c r="AK22" i="64"/>
  <c r="AK25" i="64"/>
  <c r="AK29" i="64"/>
  <c r="AK21" i="64"/>
  <c r="AX99" i="66"/>
  <c r="AZ112" i="66"/>
  <c r="AZ99" i="66"/>
  <c r="AV99" i="66"/>
  <c r="AP86" i="66"/>
  <c r="AZ21" i="70"/>
  <c r="AR52" i="74"/>
  <c r="AS52" i="74"/>
  <c r="AO101" i="100"/>
  <c r="D19" i="112"/>
  <c r="U19" i="112"/>
  <c r="AP21" i="70"/>
  <c r="AO21" i="70"/>
  <c r="AS21" i="70"/>
  <c r="AZ108" i="75"/>
  <c r="AT21" i="70"/>
  <c r="BA21" i="70"/>
  <c r="BA101" i="100"/>
  <c r="AH21" i="70"/>
  <c r="AF100" i="102"/>
  <c r="AL21" i="70"/>
  <c r="AG21" i="70"/>
  <c r="AV52" i="74"/>
  <c r="AW52" i="74"/>
  <c r="AJ10" i="74"/>
  <c r="AK200" i="100"/>
  <c r="AK101" i="100"/>
  <c r="AL200" i="100"/>
  <c r="AJ100" i="102"/>
  <c r="AQ101" i="100"/>
  <c r="AU101" i="100"/>
  <c r="AX93" i="66"/>
  <c r="AC125" i="66"/>
  <c r="AC86" i="66"/>
  <c r="AP125" i="66"/>
  <c r="AW99" i="66"/>
  <c r="AW86" i="66"/>
  <c r="AW125" i="66"/>
  <c r="AX125" i="66"/>
  <c r="AB125" i="66"/>
  <c r="AG86" i="66"/>
  <c r="AH125" i="66"/>
  <c r="AL125" i="66"/>
  <c r="AR125" i="66"/>
  <c r="AR86" i="66"/>
  <c r="AR99" i="66"/>
  <c r="AF125" i="66"/>
  <c r="AF86" i="66"/>
  <c r="BA112" i="66"/>
  <c r="BA99" i="66"/>
  <c r="BA86" i="66"/>
  <c r="BA125" i="66"/>
  <c r="BB125" i="66"/>
  <c r="AN125" i="66"/>
  <c r="AS125" i="66"/>
  <c r="AS99" i="66"/>
  <c r="AS86" i="66"/>
  <c r="AT125" i="66"/>
  <c r="AJ125" i="66"/>
  <c r="AJ86" i="66"/>
  <c r="BE125" i="66"/>
  <c r="BE99" i="66"/>
  <c r="BE112" i="66"/>
  <c r="BE86" i="66"/>
  <c r="AP80" i="65"/>
  <c r="BD104" i="65"/>
  <c r="AN92" i="66"/>
  <c r="AO131" i="66"/>
  <c r="AN131" i="66"/>
  <c r="AF93" i="66"/>
  <c r="BB132" i="66"/>
  <c r="BB101" i="65"/>
  <c r="AP125" i="65"/>
  <c r="AP121" i="65"/>
  <c r="AX97" i="65"/>
  <c r="AD132" i="66"/>
  <c r="BE101" i="65"/>
  <c r="AF131" i="66"/>
  <c r="BB109" i="65"/>
  <c r="AG131" i="66"/>
  <c r="AR131" i="66"/>
  <c r="AS131" i="66"/>
  <c r="AX106" i="66"/>
  <c r="AC131" i="66"/>
  <c r="D26" i="112"/>
  <c r="U26" i="112"/>
  <c r="AX101" i="65"/>
  <c r="AZ118" i="66"/>
  <c r="AZ131" i="66"/>
  <c r="AX80" i="65"/>
  <c r="AD93" i="66"/>
  <c r="F26" i="112"/>
  <c r="W26" i="112"/>
  <c r="AO80" i="65"/>
  <c r="AT106" i="66"/>
  <c r="AF132" i="66"/>
  <c r="AB80" i="65"/>
  <c r="AB29" i="113"/>
  <c r="AR80" i="65"/>
  <c r="AR29" i="113"/>
  <c r="D11" i="112"/>
  <c r="AW131" i="66"/>
  <c r="BA105" i="66"/>
  <c r="BE92" i="66"/>
  <c r="AT93" i="66"/>
  <c r="BC118" i="66"/>
  <c r="AF92" i="66"/>
  <c r="BE118" i="66"/>
  <c r="BC92" i="66"/>
  <c r="BE105" i="66"/>
  <c r="AQ73" i="65"/>
  <c r="AR97" i="65"/>
  <c r="AA73" i="65"/>
  <c r="AA66" i="65"/>
  <c r="AC121" i="65"/>
  <c r="BA73" i="65"/>
  <c r="AF73" i="65"/>
  <c r="AZ73" i="65"/>
  <c r="AQ105" i="66"/>
  <c r="AV73" i="65"/>
  <c r="AI73" i="65"/>
  <c r="AI80" i="65"/>
  <c r="AI29" i="113"/>
  <c r="AS73" i="65"/>
  <c r="AM73" i="65"/>
  <c r="AW73" i="65"/>
  <c r="AE73" i="65"/>
  <c r="AK73" i="65"/>
  <c r="AY73" i="65"/>
  <c r="AY80" i="65"/>
  <c r="AY29" i="113"/>
  <c r="BC73" i="65"/>
  <c r="AU73" i="65"/>
  <c r="AU80" i="65"/>
  <c r="AU29" i="113"/>
  <c r="BE73" i="65"/>
  <c r="AJ73" i="65"/>
  <c r="AN73" i="65"/>
  <c r="AO121" i="65"/>
  <c r="AE89" i="65"/>
  <c r="AE125" i="65"/>
  <c r="AU89" i="65"/>
  <c r="AU125" i="65"/>
  <c r="AU101" i="65"/>
  <c r="AG125" i="65"/>
  <c r="AG89" i="65"/>
  <c r="AX89" i="65"/>
  <c r="AD92" i="66"/>
  <c r="AD131" i="66"/>
  <c r="AT105" i="66"/>
  <c r="AT92" i="66"/>
  <c r="AT131" i="66"/>
  <c r="AV78" i="66"/>
  <c r="AN93" i="66"/>
  <c r="AN132" i="66"/>
  <c r="AG78" i="66"/>
  <c r="AH130" i="66"/>
  <c r="AK132" i="66"/>
  <c r="AK93" i="66"/>
  <c r="AQ78" i="66"/>
  <c r="AI132" i="66"/>
  <c r="AI93" i="66"/>
  <c r="AP89" i="65"/>
  <c r="AL92" i="66"/>
  <c r="AL131" i="66"/>
  <c r="AR78" i="66"/>
  <c r="AR106" i="66"/>
  <c r="AR93" i="66"/>
  <c r="AV89" i="65"/>
  <c r="AV101" i="65"/>
  <c r="AS78" i="66"/>
  <c r="AR92" i="66"/>
  <c r="AZ105" i="66"/>
  <c r="BE132" i="66"/>
  <c r="BE106" i="66"/>
  <c r="BE119" i="66"/>
  <c r="BE93" i="66"/>
  <c r="AU78" i="66"/>
  <c r="BC132" i="66"/>
  <c r="BC93" i="66"/>
  <c r="BC119" i="66"/>
  <c r="BC106" i="66"/>
  <c r="AC92" i="66"/>
  <c r="AS92" i="66"/>
  <c r="BA92" i="66"/>
  <c r="AH93" i="66"/>
  <c r="AV93" i="66"/>
  <c r="AV132" i="66"/>
  <c r="AV106" i="66"/>
  <c r="AO78" i="66"/>
  <c r="AV131" i="66"/>
  <c r="AV105" i="66"/>
  <c r="AV92" i="66"/>
  <c r="AS132" i="66"/>
  <c r="AS106" i="66"/>
  <c r="AS93" i="66"/>
  <c r="AP66" i="66"/>
  <c r="AP78" i="66"/>
  <c r="AT132" i="66"/>
  <c r="AC89" i="65"/>
  <c r="AQ132" i="66"/>
  <c r="AQ93" i="66"/>
  <c r="AQ106" i="66"/>
  <c r="AB89" i="65"/>
  <c r="AB125" i="65"/>
  <c r="AQ131" i="66"/>
  <c r="AO92" i="66"/>
  <c r="AY78" i="66"/>
  <c r="AH125" i="65"/>
  <c r="AZ78" i="66"/>
  <c r="BA78" i="66"/>
  <c r="AR105" i="66"/>
  <c r="AG132" i="66"/>
  <c r="AG93" i="66"/>
  <c r="AD78" i="66"/>
  <c r="AL93" i="66"/>
  <c r="AE78" i="66"/>
  <c r="AY113" i="65"/>
  <c r="AY89" i="65"/>
  <c r="AY125" i="65"/>
  <c r="AY101" i="65"/>
  <c r="AO89" i="65"/>
  <c r="AH92" i="66"/>
  <c r="AH131" i="66"/>
  <c r="F25" i="112"/>
  <c r="W25" i="112"/>
  <c r="AX105" i="66"/>
  <c r="AX92" i="66"/>
  <c r="AX131" i="66"/>
  <c r="AE132" i="66"/>
  <c r="AE93" i="66"/>
  <c r="AB132" i="66"/>
  <c r="AB93" i="66"/>
  <c r="AJ89" i="65"/>
  <c r="AP93" i="66"/>
  <c r="AQ89" i="65"/>
  <c r="AW101" i="65"/>
  <c r="AW89" i="65"/>
  <c r="AX125" i="65"/>
  <c r="AF78" i="66"/>
  <c r="AN89" i="65"/>
  <c r="AN125" i="65"/>
  <c r="AW78" i="66"/>
  <c r="Y26" i="112"/>
  <c r="BA132" i="66"/>
  <c r="BA106" i="66"/>
  <c r="BA93" i="66"/>
  <c r="BA119" i="66"/>
  <c r="AX78" i="66"/>
  <c r="BD117" i="66"/>
  <c r="AA78" i="66"/>
  <c r="AY132" i="66"/>
  <c r="AY93" i="66"/>
  <c r="AY119" i="66"/>
  <c r="AY106" i="66"/>
  <c r="AU131" i="66"/>
  <c r="AU92" i="66"/>
  <c r="AU105" i="66"/>
  <c r="AC80" i="65"/>
  <c r="AC29" i="113"/>
  <c r="AI78" i="66"/>
  <c r="BE89" i="65"/>
  <c r="AB78" i="66"/>
  <c r="AE131" i="66"/>
  <c r="AE92" i="66"/>
  <c r="AF89" i="65"/>
  <c r="AC78" i="66"/>
  <c r="AO132" i="66"/>
  <c r="AO93" i="66"/>
  <c r="AL78" i="66"/>
  <c r="AW92" i="66"/>
  <c r="AL132" i="66"/>
  <c r="AI89" i="65"/>
  <c r="AI125" i="65"/>
  <c r="AM132" i="66"/>
  <c r="AM93" i="66"/>
  <c r="AK92" i="66"/>
  <c r="AN78" i="66"/>
  <c r="AI92" i="66"/>
  <c r="BE130" i="66"/>
  <c r="AC132" i="66"/>
  <c r="AC93" i="66"/>
  <c r="AH81" i="66"/>
  <c r="AM78" i="66"/>
  <c r="BC89" i="65"/>
  <c r="AS125" i="65"/>
  <c r="AS101" i="65"/>
  <c r="AS89" i="65"/>
  <c r="D25" i="112"/>
  <c r="U25" i="112"/>
  <c r="AP92" i="66"/>
  <c r="AP131" i="66"/>
  <c r="BC105" i="66"/>
  <c r="AZ119" i="66"/>
  <c r="AZ132" i="66"/>
  <c r="AZ106" i="66"/>
  <c r="AZ93" i="66"/>
  <c r="AR89" i="65"/>
  <c r="AR125" i="65"/>
  <c r="AQ92" i="66"/>
  <c r="AG92" i="66"/>
  <c r="AM89" i="65"/>
  <c r="AM125" i="65"/>
  <c r="AD125" i="65"/>
  <c r="AD80" i="65"/>
  <c r="AD29" i="113"/>
  <c r="AJ78" i="66"/>
  <c r="AM92" i="66"/>
  <c r="AJ93" i="66"/>
  <c r="AK78" i="66"/>
  <c r="AJ92" i="66"/>
  <c r="AZ92" i="66"/>
  <c r="AW106" i="66"/>
  <c r="AW93" i="66"/>
  <c r="AT78" i="66"/>
  <c r="AW105" i="66"/>
  <c r="BB89" i="65"/>
  <c r="AK89" i="65"/>
  <c r="Y11" i="112"/>
  <c r="BA101" i="65"/>
  <c r="BA113" i="65"/>
  <c r="BA89" i="65"/>
  <c r="AT89" i="65"/>
  <c r="AT125" i="65"/>
  <c r="AT101" i="65"/>
  <c r="AT80" i="65"/>
  <c r="AT29" i="113"/>
  <c r="AU132" i="66"/>
  <c r="AU93" i="66"/>
  <c r="AU106" i="66"/>
  <c r="AY131" i="66"/>
  <c r="AY118" i="66"/>
  <c r="AY105" i="66"/>
  <c r="AY92" i="66"/>
  <c r="AZ89" i="65"/>
  <c r="AZ125" i="65"/>
  <c r="AZ101" i="65"/>
  <c r="AZ113" i="65"/>
  <c r="AK131" i="66"/>
  <c r="AP132" i="66"/>
  <c r="AJ45" i="64"/>
  <c r="AF87" i="64"/>
  <c r="AE26" i="64"/>
  <c r="AX9" i="73"/>
  <c r="AX10" i="73"/>
  <c r="AX59" i="64"/>
  <c r="AX31" i="64"/>
  <c r="AX45" i="64"/>
  <c r="AX24" i="64"/>
  <c r="AX22" i="64"/>
  <c r="AX30" i="64"/>
  <c r="AX28" i="64"/>
  <c r="AX25" i="64"/>
  <c r="AX27" i="64"/>
  <c r="AX29" i="64"/>
  <c r="AX26" i="64"/>
  <c r="AX23" i="64"/>
  <c r="AD9" i="73"/>
  <c r="AD10" i="73"/>
  <c r="AD45" i="64"/>
  <c r="AD31" i="64"/>
  <c r="AD28" i="64"/>
  <c r="AD26" i="64"/>
  <c r="AD29" i="64"/>
  <c r="AD23" i="64"/>
  <c r="AD30" i="64"/>
  <c r="AD22" i="64"/>
  <c r="AD24" i="64"/>
  <c r="AD27" i="64"/>
  <c r="AD25" i="64"/>
  <c r="AT40" i="69"/>
  <c r="AU40" i="68"/>
  <c r="AU7" i="68"/>
  <c r="AV42" i="68"/>
  <c r="AH7" i="68"/>
  <c r="AH40" i="68"/>
  <c r="AX21" i="64"/>
  <c r="AX7" i="68"/>
  <c r="BD34" i="68"/>
  <c r="AX40" i="68"/>
  <c r="AG42" i="68"/>
  <c r="AQ9" i="73"/>
  <c r="AQ10" i="73"/>
  <c r="AQ87" i="64"/>
  <c r="AQ45" i="64"/>
  <c r="AQ59" i="64"/>
  <c r="AQ31" i="64"/>
  <c r="AQ22" i="64"/>
  <c r="AQ30" i="64"/>
  <c r="AQ28" i="64"/>
  <c r="AQ23" i="64"/>
  <c r="AQ27" i="64"/>
  <c r="AQ29" i="64"/>
  <c r="AQ24" i="64"/>
  <c r="AQ25" i="64"/>
  <c r="AQ40" i="68"/>
  <c r="AQ7" i="68"/>
  <c r="AR42" i="68"/>
  <c r="AW45" i="64"/>
  <c r="AR40" i="68"/>
  <c r="AI26" i="64"/>
  <c r="AC42" i="68"/>
  <c r="AW42" i="68"/>
  <c r="AD21" i="64"/>
  <c r="AD40" i="69"/>
  <c r="AB45" i="64"/>
  <c r="AE9" i="73"/>
  <c r="AE10" i="73"/>
  <c r="AE87" i="64"/>
  <c r="AE45" i="64"/>
  <c r="AE31" i="64"/>
  <c r="AE25" i="64"/>
  <c r="AE24" i="64"/>
  <c r="AE27" i="64"/>
  <c r="AE30" i="64"/>
  <c r="AE28" i="64"/>
  <c r="AE29" i="64"/>
  <c r="AE23" i="64"/>
  <c r="AE22" i="64"/>
  <c r="AE40" i="68"/>
  <c r="AE7" i="68"/>
  <c r="AU40" i="69"/>
  <c r="AG9" i="73"/>
  <c r="AG10" i="73"/>
  <c r="AG31" i="64"/>
  <c r="AG45" i="64"/>
  <c r="AG24" i="64"/>
  <c r="AG29" i="64"/>
  <c r="AG25" i="64"/>
  <c r="AG23" i="64"/>
  <c r="AG27" i="64"/>
  <c r="AG21" i="64"/>
  <c r="AG30" i="64"/>
  <c r="AG28" i="64"/>
  <c r="AG22" i="64"/>
  <c r="AF40" i="68"/>
  <c r="AP21" i="64"/>
  <c r="AP40" i="69"/>
  <c r="AI40" i="69"/>
  <c r="AY40" i="69"/>
  <c r="BA45" i="64"/>
  <c r="AO9" i="73"/>
  <c r="AO10" i="73"/>
  <c r="AO31" i="64"/>
  <c r="AO45" i="64"/>
  <c r="AO27" i="64"/>
  <c r="AO21" i="64"/>
  <c r="AO22" i="64"/>
  <c r="AO30" i="64"/>
  <c r="AO24" i="64"/>
  <c r="AO23" i="64"/>
  <c r="AO29" i="64"/>
  <c r="AO25" i="64"/>
  <c r="AO28" i="64"/>
  <c r="AZ73" i="64"/>
  <c r="AW42" i="69"/>
  <c r="AP7" i="68"/>
  <c r="BD26" i="68"/>
  <c r="AP40" i="68"/>
  <c r="AI9" i="73"/>
  <c r="AI10" i="73"/>
  <c r="AI87" i="64"/>
  <c r="AI45" i="64"/>
  <c r="AI31" i="64"/>
  <c r="AI24" i="64"/>
  <c r="AI25" i="64"/>
  <c r="AI27" i="64"/>
  <c r="AI22" i="64"/>
  <c r="AI29" i="64"/>
  <c r="AI23" i="64"/>
  <c r="AI30" i="64"/>
  <c r="AI28" i="64"/>
  <c r="AI40" i="68"/>
  <c r="AI7" i="68"/>
  <c r="AY40" i="68"/>
  <c r="AY7" i="68"/>
  <c r="AM9" i="73"/>
  <c r="AM10" i="73"/>
  <c r="AM87" i="64"/>
  <c r="AM45" i="64"/>
  <c r="AM31" i="64"/>
  <c r="AM22" i="64"/>
  <c r="AM29" i="64"/>
  <c r="AM23" i="64"/>
  <c r="AM28" i="64"/>
  <c r="AM25" i="64"/>
  <c r="AM30" i="64"/>
  <c r="AM24" i="64"/>
  <c r="AM27" i="64"/>
  <c r="AM40" i="68"/>
  <c r="AM7" i="68"/>
  <c r="AS59" i="64"/>
  <c r="AK42" i="68"/>
  <c r="AH9" i="73"/>
  <c r="AH10" i="73"/>
  <c r="AH31" i="64"/>
  <c r="AH45" i="64"/>
  <c r="AH23" i="64"/>
  <c r="AH22" i="64"/>
  <c r="AH27" i="64"/>
  <c r="AH25" i="64"/>
  <c r="AH24" i="64"/>
  <c r="AH28" i="64"/>
  <c r="AH29" i="64"/>
  <c r="AH26" i="64"/>
  <c r="AH30" i="64"/>
  <c r="AH40" i="69"/>
  <c r="AX40" i="69"/>
  <c r="AS42" i="69"/>
  <c r="AA7" i="68"/>
  <c r="BD18" i="68"/>
  <c r="AQ40" i="69"/>
  <c r="AL9" i="73"/>
  <c r="AL10" i="73"/>
  <c r="AL87" i="64"/>
  <c r="AL45" i="64"/>
  <c r="AL31" i="64"/>
  <c r="AL30" i="64"/>
  <c r="AL27" i="64"/>
  <c r="AL24" i="64"/>
  <c r="AL22" i="64"/>
  <c r="AL26" i="64"/>
  <c r="AL29" i="64"/>
  <c r="AL28" i="64"/>
  <c r="AL25" i="64"/>
  <c r="AL23" i="64"/>
  <c r="AL7" i="68"/>
  <c r="AL40" i="68"/>
  <c r="AT9" i="73"/>
  <c r="AT10" i="73"/>
  <c r="AT87" i="64"/>
  <c r="AT45" i="64"/>
  <c r="AT31" i="64"/>
  <c r="AT59" i="64"/>
  <c r="AT24" i="64"/>
  <c r="AT25" i="64"/>
  <c r="AT28" i="64"/>
  <c r="AT27" i="64"/>
  <c r="AT23" i="64"/>
  <c r="AT22" i="64"/>
  <c r="AT30" i="64"/>
  <c r="AT26" i="64"/>
  <c r="AT29" i="64"/>
  <c r="AQ26" i="64"/>
  <c r="AR45" i="64"/>
  <c r="AR87" i="64"/>
  <c r="AE40" i="69"/>
  <c r="AO42" i="68"/>
  <c r="AB40" i="68"/>
  <c r="AR40" i="69"/>
  <c r="AG26" i="64"/>
  <c r="AI21" i="64"/>
  <c r="AY9" i="73"/>
  <c r="AY10" i="73"/>
  <c r="AY87" i="64"/>
  <c r="AY73" i="64"/>
  <c r="AY45" i="64"/>
  <c r="AY59" i="64"/>
  <c r="AY31" i="64"/>
  <c r="AY24" i="64"/>
  <c r="AY28" i="64"/>
  <c r="AY25" i="64"/>
  <c r="AY22" i="64"/>
  <c r="AY29" i="64"/>
  <c r="AY23" i="64"/>
  <c r="AY27" i="64"/>
  <c r="AY30" i="64"/>
  <c r="AK42" i="69"/>
  <c r="AD7" i="68"/>
  <c r="AD40" i="68"/>
  <c r="AP9" i="73"/>
  <c r="AP10" i="73"/>
  <c r="AP45" i="64"/>
  <c r="AP31" i="64"/>
  <c r="AP24" i="64"/>
  <c r="AP26" i="64"/>
  <c r="AP29" i="64"/>
  <c r="AP28" i="64"/>
  <c r="AP27" i="64"/>
  <c r="AP25" i="64"/>
  <c r="AP30" i="64"/>
  <c r="AP23" i="64"/>
  <c r="AP22" i="64"/>
  <c r="AM40" i="69"/>
  <c r="AS42" i="68"/>
  <c r="AZ59" i="64"/>
  <c r="AA9" i="73"/>
  <c r="AA10" i="73"/>
  <c r="AA31" i="64"/>
  <c r="AC45" i="64"/>
  <c r="AA24" i="64"/>
  <c r="AA26" i="64"/>
  <c r="AA23" i="64"/>
  <c r="AA29" i="64"/>
  <c r="AA27" i="64"/>
  <c r="AA30" i="64"/>
  <c r="AA25" i="64"/>
  <c r="AA22" i="64"/>
  <c r="AA28" i="64"/>
  <c r="AW59" i="64"/>
  <c r="AL21" i="64"/>
  <c r="AL40" i="69"/>
  <c r="AK45" i="64"/>
  <c r="AT21" i="64"/>
  <c r="AT7" i="68"/>
  <c r="AT40" i="68"/>
  <c r="AB87" i="64"/>
  <c r="AU9" i="73"/>
  <c r="AU10" i="73"/>
  <c r="AU87" i="64"/>
  <c r="AU45" i="64"/>
  <c r="AU59" i="64"/>
  <c r="AU31" i="64"/>
  <c r="AU25" i="64"/>
  <c r="AU28" i="64"/>
  <c r="AU22" i="64"/>
  <c r="AU29" i="64"/>
  <c r="AU23" i="64"/>
  <c r="AU30" i="64"/>
  <c r="AU24" i="64"/>
  <c r="AU27" i="64"/>
  <c r="AN40" i="69"/>
  <c r="AV40" i="68"/>
  <c r="AM26" i="64"/>
  <c r="AY21" i="64"/>
  <c r="BA73" i="64"/>
  <c r="AH91" i="66"/>
  <c r="BD91" i="66"/>
  <c r="BB92" i="75"/>
  <c r="BD92" i="75"/>
  <c r="BB104" i="66"/>
  <c r="BD104" i="66"/>
  <c r="AY55" i="74"/>
  <c r="BD46" i="74"/>
  <c r="AG28" i="74"/>
  <c r="BD28" i="74"/>
  <c r="AP15" i="74"/>
  <c r="BD37" i="74"/>
  <c r="BB34" i="69"/>
  <c r="BD34" i="69"/>
  <c r="BB26" i="69"/>
  <c r="BD26" i="69"/>
  <c r="AB85" i="65"/>
  <c r="BD85" i="65"/>
  <c r="BD121" i="65"/>
  <c r="AX29" i="113"/>
  <c r="BD116" i="65"/>
  <c r="AK85" i="65"/>
  <c r="AW121" i="65"/>
  <c r="AW130" i="66"/>
  <c r="BA130" i="66"/>
  <c r="AP128" i="65"/>
  <c r="AZ100" i="102"/>
  <c r="AD91" i="66"/>
  <c r="AF130" i="66"/>
  <c r="AQ104" i="66"/>
  <c r="AQ130" i="66"/>
  <c r="AM80" i="65"/>
  <c r="AM29" i="113"/>
  <c r="AM85" i="65"/>
  <c r="AO29" i="113"/>
  <c r="AR104" i="66"/>
  <c r="AK130" i="66"/>
  <c r="AV121" i="65"/>
  <c r="AC28" i="74"/>
  <c r="AO85" i="65"/>
  <c r="AE80" i="65"/>
  <c r="AE29" i="113"/>
  <c r="AE85" i="65"/>
  <c r="AH29" i="113"/>
  <c r="AJ130" i="66"/>
  <c r="AO130" i="66"/>
  <c r="AV130" i="66"/>
  <c r="AN80" i="65"/>
  <c r="AO128" i="65"/>
  <c r="AN121" i="65"/>
  <c r="AN85" i="65"/>
  <c r="AR121" i="65"/>
  <c r="AQ121" i="65"/>
  <c r="AQ97" i="65"/>
  <c r="AC130" i="66"/>
  <c r="AS13" i="76"/>
  <c r="Y20" i="112"/>
  <c r="I20" i="112"/>
  <c r="AG66" i="65"/>
  <c r="AG108" i="75"/>
  <c r="AL60" i="75"/>
  <c r="AG80" i="65"/>
  <c r="AT16" i="74"/>
  <c r="AT41" i="113"/>
  <c r="AV17" i="74"/>
  <c r="AV41" i="113"/>
  <c r="BB55" i="74"/>
  <c r="BA41" i="113"/>
  <c r="AZ41" i="113"/>
  <c r="AQ15" i="74"/>
  <c r="AQ41" i="113"/>
  <c r="AW17" i="74"/>
  <c r="AW41" i="113"/>
  <c r="AX18" i="74"/>
  <c r="AX41" i="113"/>
  <c r="AV60" i="75"/>
  <c r="AD60" i="75"/>
  <c r="AQ14" i="74"/>
  <c r="AY113" i="66"/>
  <c r="AK16" i="74"/>
  <c r="R14" i="109"/>
  <c r="S12" i="109"/>
  <c r="I15" i="109"/>
  <c r="S15" i="109"/>
  <c r="R12" i="109"/>
  <c r="H15" i="109"/>
  <c r="R15" i="109"/>
  <c r="S7" i="109"/>
  <c r="I10" i="109"/>
  <c r="S10" i="109"/>
  <c r="H10" i="109"/>
  <c r="R10" i="109"/>
  <c r="AY126" i="66"/>
  <c r="AZ126" i="66"/>
  <c r="AY87" i="66"/>
  <c r="AZ66" i="66"/>
  <c r="BA66" i="66"/>
  <c r="AU108" i="75"/>
  <c r="AW13" i="76"/>
  <c r="AS16" i="76"/>
  <c r="AV15" i="74"/>
  <c r="AO14" i="74"/>
  <c r="AO17" i="74"/>
  <c r="AR37" i="74"/>
  <c r="AO18" i="74"/>
  <c r="BA16" i="76"/>
  <c r="BA14" i="76"/>
  <c r="BA15" i="76"/>
  <c r="BA46" i="113"/>
  <c r="BA13" i="76"/>
  <c r="BA42" i="68"/>
  <c r="BA48" i="113"/>
  <c r="AK18" i="74"/>
  <c r="AK17" i="74"/>
  <c r="AL55" i="74"/>
  <c r="AO13" i="76"/>
  <c r="AO16" i="74"/>
  <c r="AX108" i="75"/>
  <c r="AQ17" i="74"/>
  <c r="AX76" i="75"/>
  <c r="AQ18" i="74"/>
  <c r="BE117" i="66"/>
  <c r="BB117" i="66"/>
  <c r="BA33" i="76"/>
  <c r="BC33" i="76"/>
  <c r="BE33" i="76"/>
  <c r="BB33" i="76"/>
  <c r="BE84" i="77"/>
  <c r="BC84" i="77"/>
  <c r="BB84" i="77"/>
  <c r="AW108" i="75"/>
  <c r="BC60" i="75"/>
  <c r="BE91" i="66"/>
  <c r="BB91" i="66"/>
  <c r="BA42" i="69"/>
  <c r="AN14" i="74"/>
  <c r="AN48" i="113"/>
  <c r="AK54" i="77"/>
  <c r="AG25" i="76"/>
  <c r="BC25" i="76"/>
  <c r="BE25" i="76"/>
  <c r="BB25" i="76"/>
  <c r="BC41" i="76"/>
  <c r="BE41" i="76"/>
  <c r="BB41" i="76"/>
  <c r="BB25" i="69"/>
  <c r="AH108" i="75"/>
  <c r="BB29" i="113"/>
  <c r="AP26" i="113"/>
  <c r="AP29" i="113"/>
  <c r="AB60" i="75"/>
  <c r="AM60" i="75"/>
  <c r="BC92" i="75"/>
  <c r="AI108" i="75"/>
  <c r="AC60" i="75"/>
  <c r="AK14" i="74"/>
  <c r="AK41" i="113"/>
  <c r="AY108" i="75"/>
  <c r="AY92" i="75"/>
  <c r="AZ92" i="75"/>
  <c r="BE92" i="75"/>
  <c r="AV108" i="75"/>
  <c r="AT76" i="75"/>
  <c r="AC17" i="76"/>
  <c r="AP55" i="74"/>
  <c r="AO15" i="74"/>
  <c r="AY60" i="75"/>
  <c r="AQ60" i="75"/>
  <c r="AC54" i="77"/>
  <c r="AF14" i="74"/>
  <c r="AF15" i="74"/>
  <c r="AC19" i="74"/>
  <c r="AO14" i="76"/>
  <c r="AW16" i="76"/>
  <c r="AX15" i="74"/>
  <c r="AY46" i="74"/>
  <c r="AR14" i="74"/>
  <c r="BB131" i="66"/>
  <c r="AR16" i="74"/>
  <c r="AN15" i="74"/>
  <c r="AR15" i="74"/>
  <c r="AO48" i="113"/>
  <c r="AO16" i="76"/>
  <c r="AW48" i="113"/>
  <c r="AE17" i="76"/>
  <c r="BA108" i="75"/>
  <c r="AN41" i="113"/>
  <c r="AW15" i="76"/>
  <c r="AT37" i="74"/>
  <c r="AI17" i="76"/>
  <c r="AY17" i="76"/>
  <c r="AR18" i="74"/>
  <c r="BE100" i="66"/>
  <c r="AR17" i="74"/>
  <c r="AD15" i="74"/>
  <c r="AN60" i="75"/>
  <c r="AZ60" i="75"/>
  <c r="AO49" i="76"/>
  <c r="AG60" i="75"/>
  <c r="BA99" i="77"/>
  <c r="AN14" i="76"/>
  <c r="BE60" i="75"/>
  <c r="AP66" i="65"/>
  <c r="AC108" i="75"/>
  <c r="AR55" i="74"/>
  <c r="AO60" i="75"/>
  <c r="BA54" i="77"/>
  <c r="BA69" i="77"/>
  <c r="AH60" i="75"/>
  <c r="AE60" i="75"/>
  <c r="AB108" i="75"/>
  <c r="BE87" i="66"/>
  <c r="BE126" i="66"/>
  <c r="AT60" i="75"/>
  <c r="AW60" i="75"/>
  <c r="AU60" i="75"/>
  <c r="AJ60" i="75"/>
  <c r="AX60" i="75"/>
  <c r="AK60" i="75"/>
  <c r="AR108" i="75"/>
  <c r="AN15" i="76"/>
  <c r="AN16" i="76"/>
  <c r="BB60" i="75"/>
  <c r="AF60" i="75"/>
  <c r="AD108" i="75"/>
  <c r="AU76" i="75"/>
  <c r="AP60" i="75"/>
  <c r="AZ14" i="74"/>
  <c r="AZ76" i="75"/>
  <c r="AX6" i="68"/>
  <c r="BD33" i="68"/>
  <c r="AQ108" i="75"/>
  <c r="AV18" i="74"/>
  <c r="AO55" i="74"/>
  <c r="AF18" i="74"/>
  <c r="AN55" i="74"/>
  <c r="AF16" i="74"/>
  <c r="AL28" i="74"/>
  <c r="AN17" i="74"/>
  <c r="AV76" i="75"/>
  <c r="AR60" i="75"/>
  <c r="AS15" i="76"/>
  <c r="AV16" i="74"/>
  <c r="AF17" i="74"/>
  <c r="AV14" i="74"/>
  <c r="AS14" i="76"/>
  <c r="AY76" i="75"/>
  <c r="AR76" i="75"/>
  <c r="AQ76" i="75"/>
  <c r="AP108" i="75"/>
  <c r="AF55" i="74"/>
  <c r="AK108" i="75"/>
  <c r="AN18" i="74"/>
  <c r="AW76" i="75"/>
  <c r="AS108" i="75"/>
  <c r="BC131" i="66"/>
  <c r="AZ34" i="68"/>
  <c r="BE34" i="68"/>
  <c r="BB34" i="68"/>
  <c r="BC34" i="68"/>
  <c r="BB18" i="68"/>
  <c r="BE18" i="68"/>
  <c r="BC18" i="68"/>
  <c r="AR26" i="69"/>
  <c r="BE26" i="69"/>
  <c r="BC26" i="69"/>
  <c r="AN28" i="74"/>
  <c r="BE28" i="74"/>
  <c r="BB28" i="74"/>
  <c r="BC28" i="74"/>
  <c r="BA34" i="69"/>
  <c r="BE34" i="69"/>
  <c r="BC34" i="69"/>
  <c r="AW26" i="68"/>
  <c r="BB26" i="68"/>
  <c r="BC26" i="68"/>
  <c r="BE26" i="68"/>
  <c r="AG19" i="74"/>
  <c r="BC76" i="75"/>
  <c r="BB76" i="75"/>
  <c r="BE76" i="75"/>
  <c r="BE113" i="66"/>
  <c r="BE6" i="68"/>
  <c r="BB37" i="74"/>
  <c r="BE37" i="74"/>
  <c r="BC37" i="74"/>
  <c r="AX17" i="74"/>
  <c r="BE46" i="74"/>
  <c r="BB46" i="74"/>
  <c r="BC46" i="74"/>
  <c r="AX16" i="74"/>
  <c r="AX38" i="113"/>
  <c r="AX14" i="74"/>
  <c r="AD14" i="74"/>
  <c r="AD41" i="113"/>
  <c r="AD55" i="74"/>
  <c r="AD16" i="74"/>
  <c r="AD17" i="74"/>
  <c r="AQ100" i="102"/>
  <c r="AW100" i="102"/>
  <c r="AR100" i="102"/>
  <c r="AL100" i="102"/>
  <c r="AK100" i="102"/>
  <c r="AP16" i="74"/>
  <c r="AP41" i="113"/>
  <c r="AP38" i="113"/>
  <c r="AP17" i="74"/>
  <c r="AQ55" i="74"/>
  <c r="AT100" i="102"/>
  <c r="AU100" i="102"/>
  <c r="AF99" i="77"/>
  <c r="AF54" i="77"/>
  <c r="AT108" i="75"/>
  <c r="AZ55" i="74"/>
  <c r="AP18" i="74"/>
  <c r="AY100" i="102"/>
  <c r="AX100" i="102"/>
  <c r="AC100" i="102"/>
  <c r="AS100" i="102"/>
  <c r="AM100" i="102"/>
  <c r="AT14" i="74"/>
  <c r="AT15" i="74"/>
  <c r="D14" i="112"/>
  <c r="E11" i="112"/>
  <c r="V11" i="112"/>
  <c r="AM108" i="75"/>
  <c r="AP14" i="74"/>
  <c r="AT17" i="74"/>
  <c r="AL99" i="77"/>
  <c r="AL54" i="77"/>
  <c r="AH76" i="102"/>
  <c r="AH97" i="102"/>
  <c r="AI97" i="102"/>
  <c r="AQ37" i="74"/>
  <c r="AY37" i="74"/>
  <c r="AX37" i="74"/>
  <c r="AT18" i="74"/>
  <c r="BA100" i="102"/>
  <c r="AP100" i="102"/>
  <c r="AU17" i="76"/>
  <c r="AG54" i="77"/>
  <c r="AG99" i="77"/>
  <c r="AV99" i="77"/>
  <c r="AU69" i="77"/>
  <c r="AU99" i="77"/>
  <c r="AU54" i="77"/>
  <c r="AI54" i="77"/>
  <c r="AJ99" i="77"/>
  <c r="AK16" i="76"/>
  <c r="AK15" i="76"/>
  <c r="AK13" i="76"/>
  <c r="AK48" i="113"/>
  <c r="AR69" i="77"/>
  <c r="AR54" i="77"/>
  <c r="AX69" i="77"/>
  <c r="AX54" i="77"/>
  <c r="BA84" i="77"/>
  <c r="AY84" i="77"/>
  <c r="AZ84" i="77"/>
  <c r="AK14" i="76"/>
  <c r="AL25" i="76"/>
  <c r="AD25" i="76"/>
  <c r="AG17" i="76"/>
  <c r="AB25" i="76"/>
  <c r="AQ33" i="76"/>
  <c r="AQ25" i="76"/>
  <c r="AX33" i="76"/>
  <c r="AX25" i="76"/>
  <c r="AY41" i="76"/>
  <c r="AZ25" i="76"/>
  <c r="AZ33" i="76"/>
  <c r="AZ41" i="76"/>
  <c r="BA41" i="76"/>
  <c r="AO108" i="75"/>
  <c r="AO25" i="76"/>
  <c r="AV25" i="76"/>
  <c r="AV33" i="76"/>
  <c r="AT33" i="76"/>
  <c r="AT25" i="76"/>
  <c r="AM25" i="76"/>
  <c r="AH19" i="74"/>
  <c r="AJ108" i="75"/>
  <c r="AI60" i="75"/>
  <c r="AW33" i="76"/>
  <c r="AC25" i="76"/>
  <c r="AR25" i="76"/>
  <c r="AR33" i="76"/>
  <c r="AJ25" i="76"/>
  <c r="BA92" i="75"/>
  <c r="BA60" i="75"/>
  <c r="BA76" i="75"/>
  <c r="AS33" i="76"/>
  <c r="AW25" i="76"/>
  <c r="AP25" i="76"/>
  <c r="AY33" i="76"/>
  <c r="AU33" i="76"/>
  <c r="AI25" i="76"/>
  <c r="AN25" i="76"/>
  <c r="AY25" i="76"/>
  <c r="AU25" i="76"/>
  <c r="AE25" i="76"/>
  <c r="AH14" i="76"/>
  <c r="AH25" i="76"/>
  <c r="AF25" i="76"/>
  <c r="AK25" i="76"/>
  <c r="AS25" i="76"/>
  <c r="AS60" i="75"/>
  <c r="AS76" i="75"/>
  <c r="BA25" i="76"/>
  <c r="AX28" i="74"/>
  <c r="AR28" i="74"/>
  <c r="AJ28" i="74"/>
  <c r="AC55" i="74"/>
  <c r="AB16" i="74"/>
  <c r="AB15" i="74"/>
  <c r="AY28" i="74"/>
  <c r="AT28" i="74"/>
  <c r="AE28" i="74"/>
  <c r="AB41" i="113"/>
  <c r="AZ38" i="113"/>
  <c r="AK28" i="74"/>
  <c r="AQ28" i="74"/>
  <c r="AA15" i="74"/>
  <c r="AA38" i="113"/>
  <c r="AA18" i="74"/>
  <c r="AA14" i="74"/>
  <c r="AA41" i="113"/>
  <c r="AA16" i="74"/>
  <c r="AN108" i="75"/>
  <c r="AZ18" i="74"/>
  <c r="AI28" i="74"/>
  <c r="AO28" i="74"/>
  <c r="AP28" i="74"/>
  <c r="AD28" i="74"/>
  <c r="AA17" i="74"/>
  <c r="AZ17" i="74"/>
  <c r="AZ16" i="74"/>
  <c r="AB55" i="74"/>
  <c r="BA55" i="74"/>
  <c r="AZ15" i="74"/>
  <c r="AM28" i="74"/>
  <c r="AF28" i="74"/>
  <c r="AE16" i="74"/>
  <c r="AE41" i="113"/>
  <c r="AE14" i="74"/>
  <c r="AE15" i="74"/>
  <c r="AE18" i="74"/>
  <c r="AE55" i="74"/>
  <c r="AH28" i="74"/>
  <c r="AG55" i="74"/>
  <c r="AL19" i="74"/>
  <c r="AW37" i="74"/>
  <c r="AW55" i="74"/>
  <c r="AW14" i="74"/>
  <c r="AW16" i="74"/>
  <c r="AX55" i="74"/>
  <c r="AW15" i="74"/>
  <c r="AW18" i="74"/>
  <c r="AW28" i="74"/>
  <c r="AN99" i="77"/>
  <c r="AM99" i="77"/>
  <c r="AY19" i="74"/>
  <c r="AM16" i="76"/>
  <c r="AM13" i="76"/>
  <c r="AM48" i="113"/>
  <c r="AM15" i="76"/>
  <c r="AN49" i="76"/>
  <c r="AM14" i="76"/>
  <c r="U11" i="112"/>
  <c r="BA17" i="74"/>
  <c r="BA46" i="74"/>
  <c r="BA28" i="74"/>
  <c r="BA37" i="74"/>
  <c r="AI99" i="77"/>
  <c r="AH99" i="77"/>
  <c r="AS28" i="74"/>
  <c r="AS37" i="74"/>
  <c r="AB14" i="74"/>
  <c r="AB28" i="74"/>
  <c r="AB17" i="74"/>
  <c r="AV28" i="74"/>
  <c r="AV37" i="74"/>
  <c r="AZ46" i="74"/>
  <c r="AZ28" i="74"/>
  <c r="AZ37" i="74"/>
  <c r="AU37" i="74"/>
  <c r="AU28" i="74"/>
  <c r="AV55" i="74"/>
  <c r="AV42" i="69"/>
  <c r="AU26" i="69"/>
  <c r="AV26" i="69"/>
  <c r="AN42" i="69"/>
  <c r="AQ26" i="69"/>
  <c r="AZ42" i="69"/>
  <c r="AY26" i="69"/>
  <c r="AY34" i="69"/>
  <c r="AZ26" i="69"/>
  <c r="AW26" i="69"/>
  <c r="AX26" i="69"/>
  <c r="AT26" i="69"/>
  <c r="BA26" i="69"/>
  <c r="AS26" i="69"/>
  <c r="AZ34" i="69"/>
  <c r="AY99" i="77"/>
  <c r="AX99" i="77"/>
  <c r="AD18" i="68"/>
  <c r="AI18" i="68"/>
  <c r="AB42" i="68"/>
  <c r="AL18" i="68"/>
  <c r="AN42" i="68"/>
  <c r="AM18" i="68"/>
  <c r="AH18" i="68"/>
  <c r="AU26" i="68"/>
  <c r="AU18" i="68"/>
  <c r="AI15" i="74"/>
  <c r="AI41" i="113"/>
  <c r="AI55" i="74"/>
  <c r="AI17" i="74"/>
  <c r="AI14" i="74"/>
  <c r="AI16" i="74"/>
  <c r="AI18" i="74"/>
  <c r="AV18" i="68"/>
  <c r="AS15" i="74"/>
  <c r="AS14" i="74"/>
  <c r="AS16" i="74"/>
  <c r="AT55" i="74"/>
  <c r="AS18" i="74"/>
  <c r="AS55" i="74"/>
  <c r="AP18" i="68"/>
  <c r="AF42" i="68"/>
  <c r="AE18" i="68"/>
  <c r="AX26" i="68"/>
  <c r="AX18" i="68"/>
  <c r="AR18" i="68"/>
  <c r="AS26" i="68"/>
  <c r="AV26" i="68"/>
  <c r="AC18" i="68"/>
  <c r="BA18" i="68"/>
  <c r="AT18" i="68"/>
  <c r="AT26" i="68"/>
  <c r="AR26" i="68"/>
  <c r="AS18" i="68"/>
  <c r="AJ18" i="68"/>
  <c r="AZ26" i="68"/>
  <c r="AN18" i="68"/>
  <c r="AS17" i="74"/>
  <c r="AS99" i="77"/>
  <c r="AR99" i="77"/>
  <c r="AF18" i="68"/>
  <c r="BA34" i="68"/>
  <c r="AZ42" i="68"/>
  <c r="AY34" i="68"/>
  <c r="AY18" i="68"/>
  <c r="AY26" i="68"/>
  <c r="AQ18" i="68"/>
  <c r="AQ26" i="68"/>
  <c r="BA14" i="74"/>
  <c r="BA16" i="74"/>
  <c r="BA15" i="74"/>
  <c r="BA18" i="74"/>
  <c r="BA38" i="113"/>
  <c r="AB18" i="68"/>
  <c r="AO18" i="68"/>
  <c r="AK18" i="68"/>
  <c r="AZ18" i="68"/>
  <c r="AG18" i="68"/>
  <c r="AC99" i="77"/>
  <c r="AB99" i="77"/>
  <c r="AW18" i="68"/>
  <c r="BA26" i="68"/>
  <c r="AP14" i="76"/>
  <c r="AP16" i="76"/>
  <c r="AP15" i="76"/>
  <c r="AP13" i="76"/>
  <c r="AP49" i="76"/>
  <c r="AP48" i="113"/>
  <c r="AP46" i="113"/>
  <c r="AA14" i="76"/>
  <c r="AA16" i="76"/>
  <c r="AA46" i="113"/>
  <c r="AA48" i="113"/>
  <c r="AA13" i="76"/>
  <c r="AA15" i="76"/>
  <c r="AD100" i="102"/>
  <c r="AE100" i="102"/>
  <c r="AM41" i="113"/>
  <c r="AM14" i="74"/>
  <c r="AM15" i="74"/>
  <c r="AM18" i="74"/>
  <c r="AM55" i="74"/>
  <c r="AM16" i="74"/>
  <c r="AM17" i="74"/>
  <c r="AQ16" i="76"/>
  <c r="AQ13" i="76"/>
  <c r="AQ15" i="76"/>
  <c r="AQ48" i="113"/>
  <c r="AQ49" i="76"/>
  <c r="AQ14" i="76"/>
  <c r="AB13" i="76"/>
  <c r="AB48" i="113"/>
  <c r="AB16" i="76"/>
  <c r="AB49" i="76"/>
  <c r="AB15" i="76"/>
  <c r="AB14" i="76"/>
  <c r="AC49" i="76"/>
  <c r="AX14" i="76"/>
  <c r="AX16" i="76"/>
  <c r="AX13" i="76"/>
  <c r="AX15" i="76"/>
  <c r="AX48" i="113"/>
  <c r="AX46" i="113"/>
  <c r="AX49" i="76"/>
  <c r="AY49" i="76"/>
  <c r="BA49" i="76"/>
  <c r="AZ49" i="76"/>
  <c r="AZ14" i="76"/>
  <c r="AZ16" i="76"/>
  <c r="AZ13" i="76"/>
  <c r="AZ15" i="76"/>
  <c r="AZ46" i="113"/>
  <c r="AV15" i="76"/>
  <c r="AV13" i="76"/>
  <c r="AV14" i="76"/>
  <c r="AV48" i="113"/>
  <c r="AV49" i="76"/>
  <c r="AV16" i="76"/>
  <c r="AW49" i="76"/>
  <c r="AL14" i="76"/>
  <c r="AL15" i="76"/>
  <c r="AL16" i="76"/>
  <c r="AL13" i="76"/>
  <c r="AL48" i="113"/>
  <c r="AM49" i="76"/>
  <c r="AL49" i="76"/>
  <c r="AS49" i="76"/>
  <c r="AR13" i="76"/>
  <c r="AR16" i="76"/>
  <c r="AR15" i="76"/>
  <c r="AR48" i="113"/>
  <c r="AR14" i="76"/>
  <c r="AR49" i="76"/>
  <c r="AK49" i="76"/>
  <c r="AJ13" i="76"/>
  <c r="AJ48" i="113"/>
  <c r="AJ14" i="76"/>
  <c r="AJ16" i="76"/>
  <c r="AJ49" i="76"/>
  <c r="AJ15" i="76"/>
  <c r="AU17" i="74"/>
  <c r="AU14" i="74"/>
  <c r="AU16" i="74"/>
  <c r="AU18" i="74"/>
  <c r="AU55" i="74"/>
  <c r="AU15" i="74"/>
  <c r="AH13" i="76"/>
  <c r="AH16" i="76"/>
  <c r="AH15" i="76"/>
  <c r="AI49" i="76"/>
  <c r="AH48" i="113"/>
  <c r="AH49" i="76"/>
  <c r="AF15" i="76"/>
  <c r="AF13" i="76"/>
  <c r="AF16" i="76"/>
  <c r="AF48" i="113"/>
  <c r="AF14" i="76"/>
  <c r="AF49" i="76"/>
  <c r="AG49" i="76"/>
  <c r="AT14" i="76"/>
  <c r="AT16" i="76"/>
  <c r="AT15" i="76"/>
  <c r="AT49" i="76"/>
  <c r="AT48" i="113"/>
  <c r="AU49" i="76"/>
  <c r="AT13" i="76"/>
  <c r="AD14" i="76"/>
  <c r="AD16" i="76"/>
  <c r="AD15" i="76"/>
  <c r="AD13" i="76"/>
  <c r="AE49" i="76"/>
  <c r="AD48" i="113"/>
  <c r="AD49" i="76"/>
  <c r="BE104" i="66"/>
  <c r="AJ41" i="113"/>
  <c r="AJ55" i="74"/>
  <c r="AJ15" i="74"/>
  <c r="AJ18" i="74"/>
  <c r="AJ17" i="74"/>
  <c r="AJ14" i="74"/>
  <c r="AK55" i="74"/>
  <c r="AJ16" i="74"/>
  <c r="AL6" i="68"/>
  <c r="AR104" i="65"/>
  <c r="AT6" i="68"/>
  <c r="AP6" i="68"/>
  <c r="BD25" i="68"/>
  <c r="AD6" i="68"/>
  <c r="AD66" i="65"/>
  <c r="BB104" i="65"/>
  <c r="BB26" i="113"/>
  <c r="AH6" i="68"/>
  <c r="AH41" i="68"/>
  <c r="AO6" i="68"/>
  <c r="F14" i="112"/>
  <c r="W14" i="112"/>
  <c r="AX26" i="113"/>
  <c r="AX104" i="65"/>
  <c r="BB116" i="65"/>
  <c r="AA80" i="65"/>
  <c r="BD92" i="65"/>
  <c r="AQ80" i="65"/>
  <c r="AC85" i="65"/>
  <c r="AR85" i="65"/>
  <c r="AR6" i="68"/>
  <c r="AR66" i="65"/>
  <c r="AB6" i="68"/>
  <c r="AB66" i="65"/>
  <c r="AL85" i="65"/>
  <c r="AT85" i="65"/>
  <c r="AP85" i="65"/>
  <c r="AX85" i="65"/>
  <c r="BB85" i="65"/>
  <c r="AG85" i="65"/>
  <c r="AH85" i="65"/>
  <c r="AD85" i="65"/>
  <c r="AB121" i="65"/>
  <c r="AC6" i="68"/>
  <c r="AQ6" i="68"/>
  <c r="AA6" i="68"/>
  <c r="BD17" i="68"/>
  <c r="AQ85" i="65"/>
  <c r="AJ66" i="65"/>
  <c r="AJ6" i="68"/>
  <c r="AU66" i="65"/>
  <c r="AU6" i="68"/>
  <c r="AY6" i="68"/>
  <c r="AY66" i="65"/>
  <c r="AW97" i="65"/>
  <c r="AX121" i="65"/>
  <c r="AW85" i="65"/>
  <c r="AS121" i="65"/>
  <c r="AS97" i="65"/>
  <c r="AT121" i="65"/>
  <c r="AS85" i="65"/>
  <c r="AV85" i="65"/>
  <c r="AV97" i="65"/>
  <c r="AV80" i="65"/>
  <c r="BD29" i="113"/>
  <c r="CA29" i="113"/>
  <c r="AZ66" i="65"/>
  <c r="AZ6" i="68"/>
  <c r="AF6" i="68"/>
  <c r="AF66" i="65"/>
  <c r="AJ85" i="65"/>
  <c r="AJ121" i="65"/>
  <c r="AJ80" i="65"/>
  <c r="AJ29" i="113"/>
  <c r="AU121" i="65"/>
  <c r="AU97" i="65"/>
  <c r="AU85" i="65"/>
  <c r="AY121" i="65"/>
  <c r="AY97" i="65"/>
  <c r="AY109" i="65"/>
  <c r="AY85" i="65"/>
  <c r="AE121" i="65"/>
  <c r="AM6" i="68"/>
  <c r="AM66" i="65"/>
  <c r="AI6" i="68"/>
  <c r="AI66" i="65"/>
  <c r="AS80" i="65"/>
  <c r="AZ85" i="65"/>
  <c r="AZ121" i="65"/>
  <c r="AZ97" i="65"/>
  <c r="AZ109" i="65"/>
  <c r="AZ80" i="65"/>
  <c r="AZ29" i="113"/>
  <c r="AF85" i="65"/>
  <c r="AF121" i="65"/>
  <c r="AG121" i="65"/>
  <c r="AF80" i="65"/>
  <c r="AF29" i="113"/>
  <c r="AE66" i="65"/>
  <c r="AE6" i="68"/>
  <c r="AN6" i="68"/>
  <c r="AN66" i="65"/>
  <c r="AK66" i="65"/>
  <c r="AK6" i="68"/>
  <c r="AM121" i="65"/>
  <c r="AI85" i="65"/>
  <c r="AI121" i="65"/>
  <c r="AW80" i="65"/>
  <c r="AW29" i="113"/>
  <c r="BA6" i="68"/>
  <c r="BA66" i="65"/>
  <c r="BB41" i="69"/>
  <c r="BE97" i="65"/>
  <c r="BE109" i="65"/>
  <c r="BE85" i="65"/>
  <c r="BE121" i="65"/>
  <c r="BE80" i="65"/>
  <c r="BE29" i="113"/>
  <c r="BC121" i="65"/>
  <c r="BC97" i="65"/>
  <c r="BC109" i="65"/>
  <c r="BC85" i="65"/>
  <c r="BC80" i="65"/>
  <c r="BD128" i="65"/>
  <c r="AL121" i="65"/>
  <c r="AK121" i="65"/>
  <c r="AK80" i="65"/>
  <c r="AK29" i="113"/>
  <c r="AW6" i="68"/>
  <c r="AS6" i="68"/>
  <c r="AV6" i="68"/>
  <c r="AV66" i="65"/>
  <c r="BA97" i="65"/>
  <c r="BA109" i="65"/>
  <c r="BA85" i="65"/>
  <c r="BB121" i="65"/>
  <c r="BA121" i="65"/>
  <c r="BA80" i="65"/>
  <c r="BA29" i="113"/>
  <c r="AD128" i="65"/>
  <c r="AL130" i="66"/>
  <c r="AL91" i="66"/>
  <c r="AL81" i="66"/>
  <c r="F24" i="112"/>
  <c r="W24" i="112"/>
  <c r="AX130" i="66"/>
  <c r="AX104" i="66"/>
  <c r="AX91" i="66"/>
  <c r="AX81" i="66"/>
  <c r="BD120" i="66"/>
  <c r="AD130" i="66"/>
  <c r="AD81" i="66"/>
  <c r="AY130" i="66"/>
  <c r="AY117" i="66"/>
  <c r="AY104" i="66"/>
  <c r="AY91" i="66"/>
  <c r="AY81" i="66"/>
  <c r="AS91" i="66"/>
  <c r="AS81" i="66"/>
  <c r="AS130" i="66"/>
  <c r="AS104" i="66"/>
  <c r="AG91" i="66"/>
  <c r="AG81" i="66"/>
  <c r="AG130" i="66"/>
  <c r="AT104" i="65"/>
  <c r="AT130" i="66"/>
  <c r="AT104" i="66"/>
  <c r="AT91" i="66"/>
  <c r="AT81" i="66"/>
  <c r="AK91" i="66"/>
  <c r="AK81" i="66"/>
  <c r="AJ91" i="66"/>
  <c r="AJ81" i="66"/>
  <c r="AM130" i="66"/>
  <c r="AM91" i="66"/>
  <c r="AM81" i="66"/>
  <c r="AC128" i="65"/>
  <c r="AF91" i="66"/>
  <c r="AF81" i="66"/>
  <c r="AY128" i="65"/>
  <c r="AY116" i="65"/>
  <c r="AY104" i="65"/>
  <c r="Y24" i="112"/>
  <c r="BA91" i="66"/>
  <c r="BA81" i="66"/>
  <c r="BB133" i="66"/>
  <c r="BA104" i="66"/>
  <c r="BA117" i="66"/>
  <c r="BB130" i="66"/>
  <c r="AR91" i="66"/>
  <c r="AR81" i="66"/>
  <c r="AR130" i="66"/>
  <c r="AQ91" i="66"/>
  <c r="AQ81" i="66"/>
  <c r="AV91" i="66"/>
  <c r="AV81" i="66"/>
  <c r="AV104" i="66"/>
  <c r="AN91" i="66"/>
  <c r="AN81" i="66"/>
  <c r="AN130" i="66"/>
  <c r="AI128" i="65"/>
  <c r="AC91" i="66"/>
  <c r="AC81" i="66"/>
  <c r="AB91" i="66"/>
  <c r="AB81" i="66"/>
  <c r="AB130" i="66"/>
  <c r="BC130" i="66"/>
  <c r="BC117" i="66"/>
  <c r="BC91" i="66"/>
  <c r="BC104" i="66"/>
  <c r="AE130" i="66"/>
  <c r="AE81" i="66"/>
  <c r="AE91" i="66"/>
  <c r="AZ117" i="66"/>
  <c r="AZ91" i="66"/>
  <c r="AZ81" i="66"/>
  <c r="AZ104" i="66"/>
  <c r="AZ130" i="66"/>
  <c r="D24" i="112"/>
  <c r="U24" i="112"/>
  <c r="AP130" i="66"/>
  <c r="AP91" i="66"/>
  <c r="AP81" i="66"/>
  <c r="BD107" i="66"/>
  <c r="AO91" i="66"/>
  <c r="AO81" i="66"/>
  <c r="AU128" i="65"/>
  <c r="AU104" i="65"/>
  <c r="BE133" i="66"/>
  <c r="AI130" i="66"/>
  <c r="AI91" i="66"/>
  <c r="AI81" i="66"/>
  <c r="AA81" i="66"/>
  <c r="BD94" i="66"/>
  <c r="AW91" i="66"/>
  <c r="AW81" i="66"/>
  <c r="AW104" i="66"/>
  <c r="AU130" i="66"/>
  <c r="AU91" i="66"/>
  <c r="AU104" i="66"/>
  <c r="AU81" i="66"/>
  <c r="AH42" i="69"/>
  <c r="AI42" i="68"/>
  <c r="AQ42" i="68"/>
  <c r="AX42" i="68"/>
  <c r="AH42" i="68"/>
  <c r="AD42" i="68"/>
  <c r="AI42" i="69"/>
  <c r="AE42" i="68"/>
  <c r="AU42" i="68"/>
  <c r="AT42" i="68"/>
  <c r="AX42" i="69"/>
  <c r="AL42" i="69"/>
  <c r="AJ42" i="68"/>
  <c r="AF42" i="69"/>
  <c r="AL42" i="68"/>
  <c r="AQ42" i="69"/>
  <c r="AP42" i="68"/>
  <c r="AY42" i="69"/>
  <c r="AP42" i="69"/>
  <c r="AR42" i="69"/>
  <c r="AU42" i="69"/>
  <c r="AJ42" i="69"/>
  <c r="AT42" i="69"/>
  <c r="AM42" i="69"/>
  <c r="AM42" i="68"/>
  <c r="AY42" i="68"/>
  <c r="BB33" i="69"/>
  <c r="BD33" i="69"/>
  <c r="BB27" i="69"/>
  <c r="BD27" i="69"/>
  <c r="AM128" i="65"/>
  <c r="AE128" i="65"/>
  <c r="AG128" i="65"/>
  <c r="AO133" i="66"/>
  <c r="AP133" i="66"/>
  <c r="AN133" i="66"/>
  <c r="AX133" i="66"/>
  <c r="AN29" i="113"/>
  <c r="AN128" i="65"/>
  <c r="AG133" i="66"/>
  <c r="AR107" i="66"/>
  <c r="AH133" i="66"/>
  <c r="AJ17" i="68"/>
  <c r="AT94" i="66"/>
  <c r="AH128" i="65"/>
  <c r="AG29" i="113"/>
  <c r="BC29" i="113"/>
  <c r="Y14" i="112"/>
  <c r="AS17" i="76"/>
  <c r="AP43" i="69"/>
  <c r="AQ19" i="74"/>
  <c r="AW17" i="76"/>
  <c r="AO19" i="74"/>
  <c r="AK19" i="74"/>
  <c r="AO17" i="76"/>
  <c r="BA17" i="76"/>
  <c r="E8" i="112"/>
  <c r="V8" i="112"/>
  <c r="AX8" i="68"/>
  <c r="BD35" i="68"/>
  <c r="AM17" i="68"/>
  <c r="BE107" i="66"/>
  <c r="BB107" i="66"/>
  <c r="BE120" i="66"/>
  <c r="BB120" i="66"/>
  <c r="BE94" i="66"/>
  <c r="BB94" i="66"/>
  <c r="AR128" i="65"/>
  <c r="AQ29" i="113"/>
  <c r="AP92" i="65"/>
  <c r="AA29" i="113"/>
  <c r="AT128" i="65"/>
  <c r="AS29" i="113"/>
  <c r="AV128" i="65"/>
  <c r="AV29" i="113"/>
  <c r="AR19" i="74"/>
  <c r="AQ128" i="65"/>
  <c r="AW92" i="65"/>
  <c r="AN17" i="76"/>
  <c r="AX19" i="74"/>
  <c r="AV19" i="74"/>
  <c r="AP41" i="69"/>
  <c r="AD19" i="74"/>
  <c r="AN19" i="74"/>
  <c r="AF19" i="74"/>
  <c r="AT92" i="65"/>
  <c r="AN92" i="65"/>
  <c r="AJ92" i="65"/>
  <c r="AP19" i="74"/>
  <c r="BE41" i="69"/>
  <c r="BE25" i="69"/>
  <c r="BE33" i="69"/>
  <c r="BC25" i="69"/>
  <c r="BC33" i="69"/>
  <c r="BC41" i="69"/>
  <c r="BC41" i="68"/>
  <c r="BC25" i="68"/>
  <c r="BC17" i="68"/>
  <c r="BC33" i="68"/>
  <c r="BB17" i="68"/>
  <c r="BB33" i="68"/>
  <c r="BB25" i="68"/>
  <c r="BB41" i="68"/>
  <c r="BE25" i="68"/>
  <c r="BE17" i="68"/>
  <c r="BE41" i="68"/>
  <c r="BE33" i="68"/>
  <c r="BE8" i="68"/>
  <c r="AT19" i="74"/>
  <c r="E13" i="112"/>
  <c r="V13" i="112"/>
  <c r="U14" i="112"/>
  <c r="E10" i="112"/>
  <c r="V10" i="112"/>
  <c r="E7" i="112"/>
  <c r="V7" i="112"/>
  <c r="E12" i="112"/>
  <c r="V12" i="112"/>
  <c r="AH100" i="102"/>
  <c r="AI100" i="102"/>
  <c r="E9" i="112"/>
  <c r="V9" i="112"/>
  <c r="E6" i="112"/>
  <c r="V6" i="112"/>
  <c r="AZ19" i="74"/>
  <c r="AK17" i="76"/>
  <c r="AE19" i="74"/>
  <c r="AA19" i="74"/>
  <c r="AW19" i="74"/>
  <c r="AM17" i="76"/>
  <c r="Y7" i="112"/>
  <c r="AB19" i="74"/>
  <c r="BA33" i="69"/>
  <c r="BA25" i="69"/>
  <c r="AR25" i="69"/>
  <c r="AX25" i="69"/>
  <c r="AV25" i="69"/>
  <c r="AZ33" i="69"/>
  <c r="AZ25" i="69"/>
  <c r="AU25" i="69"/>
  <c r="AQ25" i="69"/>
  <c r="AT25" i="69"/>
  <c r="AS25" i="69"/>
  <c r="AW25" i="69"/>
  <c r="AY25" i="69"/>
  <c r="AY33" i="69"/>
  <c r="AR17" i="76"/>
  <c r="AT17" i="76"/>
  <c r="AX41" i="69"/>
  <c r="AK17" i="68"/>
  <c r="AN17" i="68"/>
  <c r="AE17" i="68"/>
  <c r="AI17" i="68"/>
  <c r="AF17" i="68"/>
  <c r="AC17" i="68"/>
  <c r="AV25" i="68"/>
  <c r="AV17" i="68"/>
  <c r="AG17" i="68"/>
  <c r="AO17" i="68"/>
  <c r="AP17" i="68"/>
  <c r="AL8" i="68"/>
  <c r="AL17" i="68"/>
  <c r="AX25" i="68"/>
  <c r="AS25" i="68"/>
  <c r="AS17" i="68"/>
  <c r="AW25" i="68"/>
  <c r="AW17" i="68"/>
  <c r="BA33" i="68"/>
  <c r="BA25" i="68"/>
  <c r="BA17" i="68"/>
  <c r="AY33" i="68"/>
  <c r="AY25" i="68"/>
  <c r="AY17" i="68"/>
  <c r="AU25" i="68"/>
  <c r="AU17" i="68"/>
  <c r="AQ25" i="68"/>
  <c r="AQ17" i="68"/>
  <c r="AH8" i="68"/>
  <c r="AH17" i="68"/>
  <c r="AT8" i="68"/>
  <c r="AT25" i="68"/>
  <c r="AT17" i="68"/>
  <c r="AB8" i="68"/>
  <c r="AB17" i="68"/>
  <c r="AD8" i="68"/>
  <c r="AD17" i="68"/>
  <c r="AP17" i="76"/>
  <c r="BA19" i="74"/>
  <c r="AI19" i="74"/>
  <c r="AZ33" i="68"/>
  <c r="AZ25" i="68"/>
  <c r="AZ17" i="68"/>
  <c r="AR8" i="68"/>
  <c r="AR25" i="68"/>
  <c r="AR17" i="68"/>
  <c r="AS19" i="74"/>
  <c r="AX17" i="68"/>
  <c r="AD17" i="76"/>
  <c r="AU19" i="74"/>
  <c r="AJ17" i="76"/>
  <c r="AZ17" i="76"/>
  <c r="AQ17" i="76"/>
  <c r="AV17" i="76"/>
  <c r="AX17" i="76"/>
  <c r="AF17" i="76"/>
  <c r="AH17" i="76"/>
  <c r="AL17" i="76"/>
  <c r="AB17" i="76"/>
  <c r="AM19" i="74"/>
  <c r="AA17" i="76"/>
  <c r="AJ19" i="74"/>
  <c r="AB128" i="65"/>
  <c r="AY92" i="65"/>
  <c r="AH41" i="69"/>
  <c r="AC92" i="65"/>
  <c r="AG92" i="65"/>
  <c r="AE92" i="65"/>
  <c r="AP8" i="68"/>
  <c r="BD27" i="68"/>
  <c r="AS92" i="65"/>
  <c r="AA26" i="113"/>
  <c r="AD92" i="65"/>
  <c r="BB92" i="65"/>
  <c r="AO92" i="65"/>
  <c r="AB92" i="65"/>
  <c r="AU92" i="65"/>
  <c r="AI92" i="65"/>
  <c r="AL92" i="65"/>
  <c r="AM92" i="65"/>
  <c r="AX92" i="65"/>
  <c r="AQ104" i="65"/>
  <c r="AH92" i="65"/>
  <c r="AJ128" i="65"/>
  <c r="AP41" i="68"/>
  <c r="AO8" i="68"/>
  <c r="AQ92" i="65"/>
  <c r="G6" i="112"/>
  <c r="X6" i="112"/>
  <c r="G13" i="112"/>
  <c r="X13" i="112"/>
  <c r="G10" i="112"/>
  <c r="X10" i="112"/>
  <c r="G11" i="112"/>
  <c r="X11" i="112"/>
  <c r="G12" i="112"/>
  <c r="X12" i="112"/>
  <c r="G9" i="112"/>
  <c r="X9" i="112"/>
  <c r="G7" i="112"/>
  <c r="X7" i="112"/>
  <c r="G8" i="112"/>
  <c r="X8" i="112"/>
  <c r="AR92" i="65"/>
  <c r="AQ41" i="68"/>
  <c r="AQ8" i="68"/>
  <c r="AR41" i="68"/>
  <c r="AB41" i="68"/>
  <c r="AA8" i="68"/>
  <c r="BD19" i="68"/>
  <c r="AC41" i="68"/>
  <c r="AD41" i="68"/>
  <c r="AC8" i="68"/>
  <c r="AC41" i="69"/>
  <c r="AD41" i="69"/>
  <c r="AB41" i="69"/>
  <c r="AR41" i="69"/>
  <c r="AQ41" i="69"/>
  <c r="AK128" i="65"/>
  <c r="AL128" i="65"/>
  <c r="BC92" i="65"/>
  <c r="BC128" i="65"/>
  <c r="BC26" i="113"/>
  <c r="BC104" i="65"/>
  <c r="BC116" i="65"/>
  <c r="BA8" i="68"/>
  <c r="BA41" i="68"/>
  <c r="AL41" i="68"/>
  <c r="AK8" i="68"/>
  <c r="AK41" i="68"/>
  <c r="AE41" i="69"/>
  <c r="AF128" i="65"/>
  <c r="AF92" i="65"/>
  <c r="AZ104" i="65"/>
  <c r="AZ116" i="65"/>
  <c r="AZ26" i="113"/>
  <c r="AI41" i="69"/>
  <c r="AG41" i="69"/>
  <c r="AF41" i="69"/>
  <c r="AZ41" i="68"/>
  <c r="AZ8" i="68"/>
  <c r="CA26" i="113"/>
  <c r="AU41" i="68"/>
  <c r="AU8" i="68"/>
  <c r="AJ41" i="69"/>
  <c r="AZ92" i="65"/>
  <c r="BB128" i="65"/>
  <c r="BA26" i="113"/>
  <c r="BA116" i="65"/>
  <c r="BA104" i="65"/>
  <c r="BA92" i="65"/>
  <c r="BA128" i="65"/>
  <c r="AV8" i="68"/>
  <c r="AV41" i="68"/>
  <c r="BE104" i="65"/>
  <c r="BE116" i="65"/>
  <c r="BE128" i="65"/>
  <c r="BE26" i="113"/>
  <c r="BE92" i="65"/>
  <c r="BA41" i="69"/>
  <c r="BB43" i="69"/>
  <c r="AL41" i="69"/>
  <c r="AK41" i="69"/>
  <c r="AE41" i="68"/>
  <c r="AE8" i="68"/>
  <c r="AM41" i="68"/>
  <c r="AM8" i="68"/>
  <c r="AZ41" i="69"/>
  <c r="AV92" i="65"/>
  <c r="AV104" i="65"/>
  <c r="AZ128" i="65"/>
  <c r="AV41" i="69"/>
  <c r="AS41" i="68"/>
  <c r="AS8" i="68"/>
  <c r="AT41" i="68"/>
  <c r="AW41" i="68"/>
  <c r="AW8" i="68"/>
  <c r="AX41" i="68"/>
  <c r="AN8" i="68"/>
  <c r="AO41" i="68"/>
  <c r="AN41" i="68"/>
  <c r="AM41" i="69"/>
  <c r="AY41" i="68"/>
  <c r="AY8" i="68"/>
  <c r="AK92" i="65"/>
  <c r="AT41" i="69"/>
  <c r="AS41" i="69"/>
  <c r="AW41" i="69"/>
  <c r="AX128" i="65"/>
  <c r="AW104" i="65"/>
  <c r="AW128" i="65"/>
  <c r="AN41" i="69"/>
  <c r="AO41" i="69"/>
  <c r="AS128" i="65"/>
  <c r="AS104" i="65"/>
  <c r="AI41" i="68"/>
  <c r="AI8" i="68"/>
  <c r="AF41" i="68"/>
  <c r="AF8" i="68"/>
  <c r="AG41" i="68"/>
  <c r="AY41" i="69"/>
  <c r="AU41" i="69"/>
  <c r="AJ8" i="68"/>
  <c r="AJ41" i="68"/>
  <c r="AI133" i="66"/>
  <c r="AI94" i="66"/>
  <c r="AB94" i="66"/>
  <c r="AB133" i="66"/>
  <c r="AG94" i="66"/>
  <c r="AL133" i="66"/>
  <c r="AL94" i="66"/>
  <c r="AE133" i="66"/>
  <c r="AE94" i="66"/>
  <c r="AU133" i="66"/>
  <c r="AU94" i="66"/>
  <c r="AU107" i="66"/>
  <c r="D27" i="112"/>
  <c r="AP94" i="66"/>
  <c r="AF133" i="66"/>
  <c r="AF94" i="66"/>
  <c r="AK133" i="66"/>
  <c r="AK94" i="66"/>
  <c r="AS133" i="66"/>
  <c r="AS107" i="66"/>
  <c r="AS94" i="66"/>
  <c r="AW107" i="66"/>
  <c r="AW94" i="66"/>
  <c r="AW133" i="66"/>
  <c r="AV133" i="66"/>
  <c r="AV94" i="66"/>
  <c r="AV107" i="66"/>
  <c r="BA133" i="66"/>
  <c r="BA107" i="66"/>
  <c r="BA120" i="66"/>
  <c r="BA94" i="66"/>
  <c r="AM133" i="66"/>
  <c r="AM94" i="66"/>
  <c r="AJ133" i="66"/>
  <c r="AJ94" i="66"/>
  <c r="AY133" i="66"/>
  <c r="AY120" i="66"/>
  <c r="AY94" i="66"/>
  <c r="AY107" i="66"/>
  <c r="AN94" i="66"/>
  <c r="AH94" i="66"/>
  <c r="AO94" i="66"/>
  <c r="AZ133" i="66"/>
  <c r="AZ120" i="66"/>
  <c r="AZ94" i="66"/>
  <c r="AZ107" i="66"/>
  <c r="BC133" i="66"/>
  <c r="BC120" i="66"/>
  <c r="BC94" i="66"/>
  <c r="BC107" i="66"/>
  <c r="AC133" i="66"/>
  <c r="AC94" i="66"/>
  <c r="AQ133" i="66"/>
  <c r="AQ94" i="66"/>
  <c r="AQ107" i="66"/>
  <c r="AR94" i="66"/>
  <c r="AR133" i="66"/>
  <c r="AT133" i="66"/>
  <c r="AT107" i="66"/>
  <c r="AD133" i="66"/>
  <c r="AD94" i="66"/>
  <c r="F27" i="112"/>
  <c r="AX107" i="66"/>
  <c r="AX94" i="66"/>
  <c r="BB35" i="69"/>
  <c r="BD35" i="69"/>
  <c r="AM19" i="68"/>
  <c r="AE19" i="68"/>
  <c r="AX27" i="68"/>
  <c r="AX19" i="68"/>
  <c r="AN19" i="68"/>
  <c r="BB19" i="68"/>
  <c r="BB35" i="68"/>
  <c r="BB27" i="68"/>
  <c r="BB43" i="68"/>
  <c r="BE27" i="68"/>
  <c r="BE43" i="68"/>
  <c r="BE35" i="68"/>
  <c r="BE19" i="68"/>
  <c r="BC43" i="68"/>
  <c r="BC19" i="68"/>
  <c r="BC35" i="68"/>
  <c r="BC27" i="68"/>
  <c r="BC27" i="69"/>
  <c r="BC35" i="69"/>
  <c r="BC43" i="69"/>
  <c r="BE27" i="69"/>
  <c r="BE35" i="69"/>
  <c r="BE43" i="69"/>
  <c r="E14" i="112"/>
  <c r="V14" i="112"/>
  <c r="G24" i="112"/>
  <c r="X24" i="112"/>
  <c r="W27" i="112"/>
  <c r="I24" i="112"/>
  <c r="Z24" i="112"/>
  <c r="Y27" i="112"/>
  <c r="E24" i="112"/>
  <c r="V24" i="112"/>
  <c r="U27" i="112"/>
  <c r="AU27" i="69"/>
  <c r="AW27" i="69"/>
  <c r="AZ35" i="69"/>
  <c r="AZ27" i="69"/>
  <c r="AR27" i="69"/>
  <c r="AY35" i="69"/>
  <c r="AY27" i="69"/>
  <c r="AM43" i="69"/>
  <c r="AV27" i="69"/>
  <c r="AX27" i="69"/>
  <c r="AH43" i="69"/>
  <c r="AS27" i="69"/>
  <c r="BA35" i="69"/>
  <c r="BA27" i="69"/>
  <c r="AQ27" i="69"/>
  <c r="AT27" i="69"/>
  <c r="AJ19" i="68"/>
  <c r="AF19" i="68"/>
  <c r="AC19" i="68"/>
  <c r="AK19" i="68"/>
  <c r="AS27" i="68"/>
  <c r="AS19" i="68"/>
  <c r="AV27" i="68"/>
  <c r="AV19" i="68"/>
  <c r="AU27" i="68"/>
  <c r="AU19" i="68"/>
  <c r="BA35" i="68"/>
  <c r="BA27" i="68"/>
  <c r="BA19" i="68"/>
  <c r="AH19" i="68"/>
  <c r="AH43" i="68"/>
  <c r="AL19" i="68"/>
  <c r="AY27" i="68"/>
  <c r="AY35" i="68"/>
  <c r="AY19" i="68"/>
  <c r="AW27" i="68"/>
  <c r="AW19" i="68"/>
  <c r="AP43" i="68"/>
  <c r="AO19" i="68"/>
  <c r="AD19" i="68"/>
  <c r="AI43" i="68"/>
  <c r="AI19" i="68"/>
  <c r="AZ19" i="68"/>
  <c r="AZ27" i="68"/>
  <c r="AZ35" i="68"/>
  <c r="AQ27" i="68"/>
  <c r="AQ19" i="68"/>
  <c r="AT27" i="68"/>
  <c r="AT19" i="68"/>
  <c r="AG19" i="68"/>
  <c r="AP19" i="68"/>
  <c r="AR27" i="68"/>
  <c r="AR19" i="68"/>
  <c r="AB19" i="68"/>
  <c r="G14" i="112"/>
  <c r="X14" i="112"/>
  <c r="AB43" i="68"/>
  <c r="AC43" i="68"/>
  <c r="AD43" i="68"/>
  <c r="AR43" i="68"/>
  <c r="AQ43" i="68"/>
  <c r="AQ43" i="69"/>
  <c r="AR43" i="69"/>
  <c r="AZ43" i="68"/>
  <c r="AG43" i="69"/>
  <c r="AF43" i="69"/>
  <c r="AJ43" i="68"/>
  <c r="AY43" i="69"/>
  <c r="AS43" i="69"/>
  <c r="AT43" i="69"/>
  <c r="AN43" i="68"/>
  <c r="AO43" i="68"/>
  <c r="AV43" i="69"/>
  <c r="AL43" i="69"/>
  <c r="AK43" i="69"/>
  <c r="I6" i="112"/>
  <c r="I13" i="112"/>
  <c r="Z13" i="112"/>
  <c r="I10" i="112"/>
  <c r="Z10" i="112"/>
  <c r="I11" i="112"/>
  <c r="Z11" i="112"/>
  <c r="I7" i="112"/>
  <c r="Z7" i="112"/>
  <c r="I9" i="112"/>
  <c r="Z9" i="112"/>
  <c r="I12" i="112"/>
  <c r="Z12" i="112"/>
  <c r="I8" i="112"/>
  <c r="Z8" i="112"/>
  <c r="AI43" i="69"/>
  <c r="AL43" i="68"/>
  <c r="AK43" i="68"/>
  <c r="AU43" i="69"/>
  <c r="AF43" i="68"/>
  <c r="AG43" i="68"/>
  <c r="AW43" i="69"/>
  <c r="AX43" i="69"/>
  <c r="AT43" i="68"/>
  <c r="AS43" i="68"/>
  <c r="AZ43" i="69"/>
  <c r="AV43" i="68"/>
  <c r="AJ43" i="69"/>
  <c r="AU43" i="68"/>
  <c r="BA43" i="68"/>
  <c r="AO43" i="69"/>
  <c r="AN43" i="69"/>
  <c r="AY43" i="68"/>
  <c r="AX43" i="68"/>
  <c r="AW43" i="68"/>
  <c r="AM43" i="68"/>
  <c r="AE43" i="68"/>
  <c r="BA43" i="69"/>
  <c r="I23" i="112"/>
  <c r="Z23" i="112"/>
  <c r="I22" i="112"/>
  <c r="Z22" i="112"/>
  <c r="I21" i="112"/>
  <c r="Z21" i="112"/>
  <c r="Z20" i="112"/>
  <c r="I19" i="112"/>
  <c r="I25" i="112"/>
  <c r="Z25" i="112"/>
  <c r="I26" i="112"/>
  <c r="Z26" i="112"/>
  <c r="G23" i="112"/>
  <c r="X23" i="112"/>
  <c r="G22" i="112"/>
  <c r="X22" i="112"/>
  <c r="G21" i="112"/>
  <c r="X21" i="112"/>
  <c r="G20" i="112"/>
  <c r="X20" i="112"/>
  <c r="G19" i="112"/>
  <c r="X19" i="112"/>
  <c r="G26" i="112"/>
  <c r="X26" i="112"/>
  <c r="G25" i="112"/>
  <c r="X25" i="112"/>
  <c r="E23" i="112"/>
  <c r="V23" i="112"/>
  <c r="E22" i="112"/>
  <c r="V22" i="112"/>
  <c r="E21" i="112"/>
  <c r="V21" i="112"/>
  <c r="E20" i="112"/>
  <c r="V20" i="112"/>
  <c r="E19" i="112"/>
  <c r="E26" i="112"/>
  <c r="V26" i="112"/>
  <c r="E25" i="112"/>
  <c r="V25" i="112"/>
  <c r="Z6" i="112"/>
  <c r="Z19" i="112"/>
  <c r="V19" i="112"/>
  <c r="E27" i="112"/>
  <c r="V27" i="112"/>
  <c r="I14" i="112"/>
  <c r="Z14" i="112"/>
  <c r="G27" i="112"/>
  <c r="X27" i="112"/>
  <c r="I27" i="112"/>
  <c r="Z27" i="112"/>
  <c r="AP10" i="97"/>
  <c r="AP10" i="101"/>
  <c r="AF10" i="101"/>
  <c r="AP29" i="97"/>
  <c r="AP26" i="97"/>
  <c r="AP32" i="97"/>
  <c r="AP56" i="97"/>
  <c r="AP30" i="97"/>
  <c r="AP31" i="97"/>
  <c r="AP27" i="97"/>
  <c r="AP28" i="97"/>
  <c r="AP25" i="97"/>
  <c r="AP51" i="97"/>
  <c r="AP52" i="97"/>
  <c r="AP33" i="97"/>
  <c r="AP53" i="97"/>
  <c r="AP54" i="97"/>
  <c r="AP55" i="97"/>
  <c r="AP34" i="97"/>
  <c r="AP57" i="97"/>
  <c r="AF38" i="97"/>
  <c r="AN38" i="97"/>
  <c r="AJ10" i="97"/>
  <c r="AJ29" i="97"/>
  <c r="AJ32" i="97"/>
  <c r="AJ27" i="97"/>
  <c r="AJ30" i="97"/>
  <c r="AJ31" i="97"/>
  <c r="AJ26" i="97"/>
  <c r="AJ28" i="97"/>
  <c r="AJ56" i="97"/>
  <c r="AJ52" i="97"/>
  <c r="AJ51" i="97"/>
  <c r="AJ25" i="97"/>
  <c r="AJ55" i="97"/>
  <c r="AJ54" i="97"/>
  <c r="AJ53" i="97"/>
  <c r="AJ33" i="97"/>
  <c r="AK10" i="101"/>
  <c r="AK58" i="101"/>
  <c r="AN38" i="101"/>
  <c r="AK10" i="97"/>
  <c r="AK34" i="97"/>
  <c r="AK38" i="101"/>
  <c r="AN10" i="101"/>
  <c r="AN58" i="101"/>
  <c r="AP58" i="97"/>
  <c r="AP50" i="97"/>
  <c r="AP38" i="97"/>
  <c r="AN10" i="97"/>
  <c r="AN58" i="97"/>
  <c r="AF29" i="101"/>
  <c r="AF31" i="101"/>
  <c r="AF30" i="101"/>
  <c r="AF28" i="101"/>
  <c r="AF27" i="101"/>
  <c r="AF56" i="101"/>
  <c r="AF26" i="101"/>
  <c r="AF32" i="101"/>
  <c r="AF25" i="101"/>
  <c r="AF52" i="101"/>
  <c r="AF53" i="101"/>
  <c r="AF55" i="101"/>
  <c r="AF54" i="101"/>
  <c r="AF51" i="101"/>
  <c r="AF33" i="101"/>
  <c r="AF57" i="101"/>
  <c r="AP30" i="101"/>
  <c r="AP28" i="101"/>
  <c r="AP27" i="101"/>
  <c r="AP56" i="101"/>
  <c r="AP29" i="101"/>
  <c r="AP26" i="101"/>
  <c r="AP32" i="101"/>
  <c r="AP31" i="101"/>
  <c r="AP53" i="101"/>
  <c r="AP54" i="101"/>
  <c r="AP52" i="101"/>
  <c r="AP25" i="101"/>
  <c r="AP51" i="101"/>
  <c r="AP55" i="101"/>
  <c r="AP57" i="101"/>
  <c r="AP33" i="101"/>
  <c r="AP58" i="101"/>
  <c r="AP38" i="101"/>
  <c r="AJ10" i="101"/>
  <c r="AJ34" i="101"/>
  <c r="AP24" i="97"/>
  <c r="AP34" i="101"/>
  <c r="AF34" i="101"/>
  <c r="AJ57" i="97"/>
  <c r="AJ38" i="97"/>
  <c r="AJ34" i="97"/>
  <c r="AF10" i="97"/>
  <c r="AJ58" i="97"/>
  <c r="AO10" i="97"/>
  <c r="AN34" i="101"/>
  <c r="AJ58" i="101"/>
  <c r="AP24" i="101"/>
  <c r="AJ57" i="101"/>
  <c r="AI38" i="97"/>
  <c r="AP50" i="101"/>
  <c r="AK58" i="97"/>
  <c r="AK38" i="97"/>
  <c r="AI10" i="97"/>
  <c r="AM10" i="97"/>
  <c r="AF58" i="97"/>
  <c r="AF29" i="97"/>
  <c r="AF26" i="97"/>
  <c r="AF30" i="97"/>
  <c r="AF28" i="97"/>
  <c r="AF31" i="97"/>
  <c r="AF27" i="97"/>
  <c r="AF32" i="97"/>
  <c r="AF56" i="97"/>
  <c r="AF25" i="97"/>
  <c r="AF55" i="97"/>
  <c r="AF51" i="97"/>
  <c r="AF53" i="97"/>
  <c r="AF54" i="97"/>
  <c r="AF52" i="97"/>
  <c r="AF33" i="97"/>
  <c r="AF57" i="97"/>
  <c r="AJ38" i="101"/>
  <c r="AM10" i="101"/>
  <c r="AM34" i="101"/>
  <c r="AF34" i="97"/>
  <c r="AF24" i="101"/>
  <c r="AL10" i="97"/>
  <c r="AD10" i="97"/>
  <c r="AD34" i="97"/>
  <c r="AK33" i="101"/>
  <c r="AK29" i="101"/>
  <c r="AK30" i="101"/>
  <c r="AK56" i="101"/>
  <c r="AK31" i="101"/>
  <c r="AK28" i="101"/>
  <c r="AK26" i="101"/>
  <c r="AK32" i="101"/>
  <c r="AK27" i="101"/>
  <c r="AK25" i="101"/>
  <c r="AK52" i="101"/>
  <c r="AK57" i="101"/>
  <c r="AK55" i="101"/>
  <c r="AK54" i="101"/>
  <c r="AK51" i="101"/>
  <c r="AK53" i="101"/>
  <c r="AJ24" i="97"/>
  <c r="AF58" i="101"/>
  <c r="AF50" i="101"/>
  <c r="AF38" i="101"/>
  <c r="AI10" i="101"/>
  <c r="AI34" i="101"/>
  <c r="AL38" i="101"/>
  <c r="AO34" i="97"/>
  <c r="AO29" i="97"/>
  <c r="AO32" i="97"/>
  <c r="AO26" i="97"/>
  <c r="AO30" i="97"/>
  <c r="AO27" i="97"/>
  <c r="AO31" i="97"/>
  <c r="AO56" i="97"/>
  <c r="AO28" i="97"/>
  <c r="AO25" i="97"/>
  <c r="AO54" i="97"/>
  <c r="AO51" i="97"/>
  <c r="AO53" i="97"/>
  <c r="AO52" i="97"/>
  <c r="AO33" i="97"/>
  <c r="AO55" i="97"/>
  <c r="AO57" i="97"/>
  <c r="AJ52" i="101"/>
  <c r="AJ30" i="101"/>
  <c r="AJ32" i="101"/>
  <c r="AJ31" i="101"/>
  <c r="AJ27" i="101"/>
  <c r="AJ26" i="101"/>
  <c r="AJ29" i="101"/>
  <c r="AJ56" i="101"/>
  <c r="AJ28" i="101"/>
  <c r="AJ51" i="101"/>
  <c r="AJ54" i="101"/>
  <c r="AJ53" i="101"/>
  <c r="AJ25" i="101"/>
  <c r="AJ55" i="101"/>
  <c r="AJ33" i="101"/>
  <c r="AN31" i="97"/>
  <c r="AN56" i="97"/>
  <c r="AN27" i="97"/>
  <c r="AN28" i="97"/>
  <c r="AN26" i="97"/>
  <c r="AN32" i="97"/>
  <c r="AN30" i="97"/>
  <c r="AN29" i="97"/>
  <c r="AN51" i="97"/>
  <c r="AN25" i="97"/>
  <c r="AN55" i="97"/>
  <c r="AN52" i="97"/>
  <c r="AN53" i="97"/>
  <c r="AN54" i="97"/>
  <c r="AN33" i="97"/>
  <c r="AN57" i="97"/>
  <c r="AK34" i="101"/>
  <c r="AJ50" i="97"/>
  <c r="AL10" i="101"/>
  <c r="AL34" i="101"/>
  <c r="AO10" i="101"/>
  <c r="AO34" i="101"/>
  <c r="AD10" i="101"/>
  <c r="AN34" i="97"/>
  <c r="AN31" i="101"/>
  <c r="AN26" i="101"/>
  <c r="AN56" i="101"/>
  <c r="AN32" i="101"/>
  <c r="AN29" i="101"/>
  <c r="AN28" i="101"/>
  <c r="AN25" i="101"/>
  <c r="AN27" i="101"/>
  <c r="AN30" i="101"/>
  <c r="AN51" i="101"/>
  <c r="AN55" i="101"/>
  <c r="AN54" i="101"/>
  <c r="AN52" i="101"/>
  <c r="AN53" i="101"/>
  <c r="AN57" i="101"/>
  <c r="AN33" i="101"/>
  <c r="AK52" i="97"/>
  <c r="AK30" i="97"/>
  <c r="AK31" i="97"/>
  <c r="AK29" i="97"/>
  <c r="AK32" i="97"/>
  <c r="AK28" i="97"/>
  <c r="AK26" i="97"/>
  <c r="AK56" i="97"/>
  <c r="AK27" i="97"/>
  <c r="AK25" i="97"/>
  <c r="AK55" i="97"/>
  <c r="AK53" i="97"/>
  <c r="AK54" i="97"/>
  <c r="AK33" i="97"/>
  <c r="AK51" i="97"/>
  <c r="AK57" i="97"/>
  <c r="AK50" i="101"/>
  <c r="AL58" i="101"/>
  <c r="AD54" i="101"/>
  <c r="AD32" i="101"/>
  <c r="AD28" i="101"/>
  <c r="AD30" i="101"/>
  <c r="AD56" i="101"/>
  <c r="AD31" i="101"/>
  <c r="AD27" i="101"/>
  <c r="AD29" i="101"/>
  <c r="AD26" i="101"/>
  <c r="AD25" i="101"/>
  <c r="AD52" i="101"/>
  <c r="AD51" i="101"/>
  <c r="AD55" i="101"/>
  <c r="AD53" i="101"/>
  <c r="AD33" i="101"/>
  <c r="AD57" i="101"/>
  <c r="AQ10" i="101"/>
  <c r="AH10" i="101"/>
  <c r="AH34" i="101"/>
  <c r="AG10" i="97"/>
  <c r="AI58" i="101"/>
  <c r="AI38" i="101"/>
  <c r="AD34" i="101"/>
  <c r="AF50" i="97"/>
  <c r="AI32" i="97"/>
  <c r="AI30" i="97"/>
  <c r="AI28" i="97"/>
  <c r="AI31" i="97"/>
  <c r="AI26" i="97"/>
  <c r="AI27" i="97"/>
  <c r="AI29" i="97"/>
  <c r="AI54" i="97"/>
  <c r="AI52" i="97"/>
  <c r="AI53" i="97"/>
  <c r="AI25" i="97"/>
  <c r="AI55" i="97"/>
  <c r="AI51" i="97"/>
  <c r="AI33" i="97"/>
  <c r="AI56" i="97"/>
  <c r="AI57" i="97"/>
  <c r="AL58" i="97"/>
  <c r="AL38" i="97"/>
  <c r="AH58" i="101"/>
  <c r="AH38" i="101"/>
  <c r="AG38" i="101"/>
  <c r="AM58" i="97"/>
  <c r="AM38" i="97"/>
  <c r="AO28" i="101"/>
  <c r="AO32" i="101"/>
  <c r="AO26" i="101"/>
  <c r="AO30" i="101"/>
  <c r="AO27" i="101"/>
  <c r="AO56" i="101"/>
  <c r="AO29" i="101"/>
  <c r="AO31" i="101"/>
  <c r="AO55" i="101"/>
  <c r="AO52" i="101"/>
  <c r="AO53" i="101"/>
  <c r="AO25" i="101"/>
  <c r="AO57" i="101"/>
  <c r="AO54" i="101"/>
  <c r="AO33" i="101"/>
  <c r="AO51" i="101"/>
  <c r="AJ24" i="101"/>
  <c r="AI25" i="101"/>
  <c r="AI29" i="101"/>
  <c r="AI32" i="101"/>
  <c r="AI30" i="101"/>
  <c r="AI28" i="101"/>
  <c r="AI26" i="101"/>
  <c r="AI27" i="101"/>
  <c r="AI31" i="101"/>
  <c r="AI53" i="101"/>
  <c r="AI54" i="101"/>
  <c r="AI52" i="101"/>
  <c r="AI51" i="101"/>
  <c r="AI55" i="101"/>
  <c r="AI33" i="101"/>
  <c r="AI56" i="101"/>
  <c r="AI57" i="101"/>
  <c r="AI34" i="97"/>
  <c r="AG10" i="101"/>
  <c r="AG34" i="101"/>
  <c r="AL57" i="97"/>
  <c r="AL31" i="97"/>
  <c r="AL56" i="97"/>
  <c r="AL27" i="97"/>
  <c r="AL30" i="97"/>
  <c r="AL28" i="97"/>
  <c r="AL32" i="97"/>
  <c r="AL26" i="97"/>
  <c r="AL25" i="97"/>
  <c r="AL29" i="97"/>
  <c r="AL53" i="97"/>
  <c r="AL51" i="97"/>
  <c r="AL54" i="97"/>
  <c r="AL55" i="97"/>
  <c r="AL52" i="97"/>
  <c r="AL33" i="97"/>
  <c r="AF24" i="97"/>
  <c r="AB38" i="101"/>
  <c r="AO58" i="97"/>
  <c r="AO50" i="97"/>
  <c r="AO38" i="97"/>
  <c r="AE10" i="97"/>
  <c r="AB10" i="97"/>
  <c r="AH10" i="97"/>
  <c r="AO58" i="101"/>
  <c r="AO38" i="101"/>
  <c r="AK24" i="97"/>
  <c r="AN50" i="101"/>
  <c r="AL29" i="101"/>
  <c r="AL32" i="101"/>
  <c r="AL56" i="101"/>
  <c r="AL30" i="101"/>
  <c r="AL28" i="101"/>
  <c r="AL26" i="101"/>
  <c r="AL25" i="101"/>
  <c r="AL27" i="101"/>
  <c r="AL31" i="101"/>
  <c r="AL53" i="101"/>
  <c r="AL51" i="101"/>
  <c r="AL54" i="101"/>
  <c r="AL55" i="101"/>
  <c r="AL52" i="101"/>
  <c r="AL33" i="101"/>
  <c r="AL57" i="101"/>
  <c r="AL34" i="97"/>
  <c r="AC38" i="101"/>
  <c r="AB10" i="101"/>
  <c r="AB34" i="101"/>
  <c r="AC10" i="97"/>
  <c r="AD58" i="97"/>
  <c r="AD38" i="97"/>
  <c r="AJ50" i="101"/>
  <c r="AK24" i="101"/>
  <c r="AM29" i="97"/>
  <c r="AM32" i="97"/>
  <c r="AM30" i="97"/>
  <c r="AM25" i="97"/>
  <c r="AM26" i="97"/>
  <c r="AM28" i="97"/>
  <c r="AM56" i="97"/>
  <c r="AM27" i="97"/>
  <c r="AM31" i="97"/>
  <c r="AM51" i="97"/>
  <c r="AM53" i="97"/>
  <c r="AM52" i="97"/>
  <c r="AM55" i="97"/>
  <c r="AM54" i="97"/>
  <c r="AM33" i="97"/>
  <c r="AM57" i="97"/>
  <c r="AQ10" i="97"/>
  <c r="AQ34" i="97"/>
  <c r="AE10" i="101"/>
  <c r="AE58" i="101"/>
  <c r="AC10" i="101"/>
  <c r="AC58" i="101"/>
  <c r="AN24" i="97"/>
  <c r="AO24" i="97"/>
  <c r="AM34" i="97"/>
  <c r="AQ58" i="101"/>
  <c r="AQ38" i="101"/>
  <c r="AE38" i="101"/>
  <c r="AM58" i="101"/>
  <c r="AM38" i="101"/>
  <c r="AD58" i="101"/>
  <c r="AD38" i="101"/>
  <c r="AK50" i="97"/>
  <c r="AN24" i="101"/>
  <c r="AN50" i="97"/>
  <c r="AD32" i="97"/>
  <c r="AD30" i="97"/>
  <c r="AD26" i="97"/>
  <c r="AD29" i="97"/>
  <c r="AD28" i="97"/>
  <c r="AD56" i="97"/>
  <c r="AD27" i="97"/>
  <c r="AD31" i="97"/>
  <c r="AD51" i="97"/>
  <c r="AD55" i="97"/>
  <c r="AD25" i="97"/>
  <c r="AD52" i="97"/>
  <c r="AD54" i="97"/>
  <c r="AD53" i="97"/>
  <c r="AD33" i="97"/>
  <c r="AD57" i="97"/>
  <c r="AM25" i="101"/>
  <c r="AM31" i="101"/>
  <c r="AM29" i="101"/>
  <c r="AM26" i="101"/>
  <c r="AM56" i="101"/>
  <c r="AM28" i="101"/>
  <c r="AM27" i="101"/>
  <c r="AM32" i="101"/>
  <c r="AM30" i="101"/>
  <c r="AM54" i="101"/>
  <c r="AM55" i="101"/>
  <c r="AM52" i="101"/>
  <c r="AM51" i="101"/>
  <c r="AM53" i="101"/>
  <c r="AM33" i="101"/>
  <c r="AM57" i="101"/>
  <c r="AI58" i="97"/>
  <c r="AG58" i="101"/>
  <c r="AB58" i="101"/>
  <c r="AD50" i="97"/>
  <c r="AL50" i="97"/>
  <c r="AM24" i="101"/>
  <c r="AO50" i="101"/>
  <c r="AD50" i="101"/>
  <c r="AE58" i="97"/>
  <c r="AE38" i="97"/>
  <c r="AH26" i="97"/>
  <c r="AH30" i="97"/>
  <c r="AH29" i="97"/>
  <c r="AH56" i="97"/>
  <c r="AH31" i="97"/>
  <c r="AH25" i="97"/>
  <c r="AH28" i="97"/>
  <c r="AH27" i="97"/>
  <c r="AH32" i="97"/>
  <c r="AH53" i="97"/>
  <c r="AH52" i="97"/>
  <c r="AH54" i="97"/>
  <c r="AH51" i="97"/>
  <c r="AH55" i="97"/>
  <c r="AH33" i="97"/>
  <c r="AH57" i="97"/>
  <c r="AG58" i="97"/>
  <c r="AG38" i="97"/>
  <c r="AL50" i="101"/>
  <c r="AH34" i="97"/>
  <c r="AQ25" i="101"/>
  <c r="AQ27" i="101"/>
  <c r="AQ31" i="101"/>
  <c r="AQ26" i="101"/>
  <c r="AQ32" i="101"/>
  <c r="AQ29" i="101"/>
  <c r="AQ30" i="101"/>
  <c r="AQ28" i="101"/>
  <c r="AQ56" i="101"/>
  <c r="AQ55" i="101"/>
  <c r="AQ52" i="101"/>
  <c r="AQ53" i="101"/>
  <c r="AQ51" i="101"/>
  <c r="AQ54" i="101"/>
  <c r="AQ33" i="101"/>
  <c r="AQ57" i="101"/>
  <c r="AD24" i="101"/>
  <c r="AR10" i="97"/>
  <c r="AR58" i="97"/>
  <c r="AC28" i="101"/>
  <c r="AC31" i="101"/>
  <c r="AC32" i="101"/>
  <c r="AC26" i="101"/>
  <c r="AC29" i="101"/>
  <c r="AC27" i="101"/>
  <c r="AC56" i="101"/>
  <c r="AC30" i="101"/>
  <c r="AC55" i="101"/>
  <c r="AC53" i="101"/>
  <c r="AC52" i="101"/>
  <c r="AC51" i="101"/>
  <c r="AC25" i="101"/>
  <c r="AC54" i="101"/>
  <c r="AC33" i="101"/>
  <c r="AC57" i="101"/>
  <c r="AB31" i="97"/>
  <c r="AB30" i="97"/>
  <c r="AB29" i="97"/>
  <c r="AB56" i="97"/>
  <c r="AB26" i="97"/>
  <c r="AB28" i="97"/>
  <c r="AB27" i="97"/>
  <c r="AB32" i="97"/>
  <c r="AB25" i="97"/>
  <c r="AB52" i="97"/>
  <c r="AB55" i="97"/>
  <c r="AB54" i="97"/>
  <c r="AB51" i="97"/>
  <c r="AB53" i="97"/>
  <c r="AB33" i="97"/>
  <c r="AB57" i="97"/>
  <c r="AL24" i="97"/>
  <c r="AI50" i="101"/>
  <c r="AI50" i="97"/>
  <c r="AQ34" i="101"/>
  <c r="AR38" i="97"/>
  <c r="AC58" i="97"/>
  <c r="AC38" i="97"/>
  <c r="AM50" i="101"/>
  <c r="AC34" i="101"/>
  <c r="AB34" i="97"/>
  <c r="AG26" i="101"/>
  <c r="AG31" i="101"/>
  <c r="AG56" i="101"/>
  <c r="AG29" i="101"/>
  <c r="AG28" i="101"/>
  <c r="AG30" i="101"/>
  <c r="AG25" i="101"/>
  <c r="AG32" i="101"/>
  <c r="AG27" i="101"/>
  <c r="AG51" i="101"/>
  <c r="AG52" i="101"/>
  <c r="AG54" i="101"/>
  <c r="AG55" i="101"/>
  <c r="AG53" i="101"/>
  <c r="AG33" i="101"/>
  <c r="AG57" i="101"/>
  <c r="AO24" i="101"/>
  <c r="AG29" i="97"/>
  <c r="AG26" i="97"/>
  <c r="AG30" i="97"/>
  <c r="AG31" i="97"/>
  <c r="AG56" i="97"/>
  <c r="AG32" i="97"/>
  <c r="AG28" i="97"/>
  <c r="AG27" i="97"/>
  <c r="AG51" i="97"/>
  <c r="AG54" i="97"/>
  <c r="AG52" i="97"/>
  <c r="AG53" i="97"/>
  <c r="AG25" i="97"/>
  <c r="AG55" i="97"/>
  <c r="AG33" i="97"/>
  <c r="AG57" i="97"/>
  <c r="AR10" i="101"/>
  <c r="AR34" i="101"/>
  <c r="AE25" i="101"/>
  <c r="AE30" i="101"/>
  <c r="AE26" i="101"/>
  <c r="AE28" i="101"/>
  <c r="AE32" i="101"/>
  <c r="AE29" i="101"/>
  <c r="AE56" i="101"/>
  <c r="AE31" i="101"/>
  <c r="AE27" i="101"/>
  <c r="AE52" i="101"/>
  <c r="AE51" i="101"/>
  <c r="AE53" i="101"/>
  <c r="AE54" i="101"/>
  <c r="AE55" i="101"/>
  <c r="AE57" i="101"/>
  <c r="AE33" i="101"/>
  <c r="AM24" i="97"/>
  <c r="AC33" i="97"/>
  <c r="AC31" i="97"/>
  <c r="AC30" i="97"/>
  <c r="AC29" i="97"/>
  <c r="AC56" i="97"/>
  <c r="AC26" i="97"/>
  <c r="AC32" i="97"/>
  <c r="AC28" i="97"/>
  <c r="AC27" i="97"/>
  <c r="AC51" i="97"/>
  <c r="AC25" i="97"/>
  <c r="AC53" i="97"/>
  <c r="AC52" i="97"/>
  <c r="AC55" i="97"/>
  <c r="AC54" i="97"/>
  <c r="AC57" i="97"/>
  <c r="AE29" i="97"/>
  <c r="AE26" i="97"/>
  <c r="AE30" i="97"/>
  <c r="AE31" i="97"/>
  <c r="AE28" i="97"/>
  <c r="AE27" i="97"/>
  <c r="AE56" i="97"/>
  <c r="AE32" i="97"/>
  <c r="AE51" i="97"/>
  <c r="AE52" i="97"/>
  <c r="AE53" i="97"/>
  <c r="AE25" i="97"/>
  <c r="AE55" i="97"/>
  <c r="AE54" i="97"/>
  <c r="AE33" i="97"/>
  <c r="AE57" i="97"/>
  <c r="AI24" i="97"/>
  <c r="AG34" i="97"/>
  <c r="AD24" i="97"/>
  <c r="AE34" i="101"/>
  <c r="AC34" i="97"/>
  <c r="AL24" i="101"/>
  <c r="AE34" i="97"/>
  <c r="AI24" i="101"/>
  <c r="AH31" i="101"/>
  <c r="AH27" i="101"/>
  <c r="AH25" i="101"/>
  <c r="AH29" i="101"/>
  <c r="AH26" i="101"/>
  <c r="AH28" i="101"/>
  <c r="AH32" i="101"/>
  <c r="AH56" i="101"/>
  <c r="AH30" i="101"/>
  <c r="AH53" i="101"/>
  <c r="AH54" i="101"/>
  <c r="AH51" i="101"/>
  <c r="AH52" i="101"/>
  <c r="AH55" i="101"/>
  <c r="AH33" i="101"/>
  <c r="AH57" i="101"/>
  <c r="AB58" i="97"/>
  <c r="AB38" i="97"/>
  <c r="AH58" i="97"/>
  <c r="AH38" i="97"/>
  <c r="AQ58" i="97"/>
  <c r="AQ38" i="97"/>
  <c r="AQ27" i="97"/>
  <c r="AQ56" i="97"/>
  <c r="AQ26" i="97"/>
  <c r="AQ31" i="97"/>
  <c r="AQ30" i="97"/>
  <c r="AQ32" i="97"/>
  <c r="AQ29" i="97"/>
  <c r="AQ28" i="97"/>
  <c r="AQ25" i="97"/>
  <c r="AQ52" i="97"/>
  <c r="AQ55" i="97"/>
  <c r="AQ53" i="97"/>
  <c r="AQ51" i="97"/>
  <c r="AQ54" i="97"/>
  <c r="AQ33" i="97"/>
  <c r="AQ57" i="97"/>
  <c r="AM50" i="97"/>
  <c r="AB51" i="101"/>
  <c r="AB29" i="101"/>
  <c r="AB26" i="101"/>
  <c r="AB31" i="101"/>
  <c r="AB30" i="101"/>
  <c r="AB56" i="101"/>
  <c r="AB32" i="101"/>
  <c r="AB28" i="101"/>
  <c r="AB27" i="101"/>
  <c r="AB53" i="101"/>
  <c r="AB54" i="101"/>
  <c r="AB25" i="101"/>
  <c r="AB55" i="101"/>
  <c r="AB52" i="101"/>
  <c r="AB57" i="101"/>
  <c r="AB33" i="101"/>
  <c r="AR34" i="97"/>
  <c r="AG50" i="97"/>
  <c r="AG50" i="101"/>
  <c r="AB24" i="101"/>
  <c r="AR27" i="101"/>
  <c r="AR32" i="101"/>
  <c r="AR30" i="101"/>
  <c r="AR29" i="101"/>
  <c r="AR26" i="101"/>
  <c r="AR28" i="101"/>
  <c r="AR31" i="101"/>
  <c r="AR56" i="101"/>
  <c r="AR25" i="101"/>
  <c r="AR52" i="101"/>
  <c r="AR55" i="101"/>
  <c r="AR54" i="101"/>
  <c r="AR53" i="101"/>
  <c r="AR51" i="101"/>
  <c r="AR33" i="101"/>
  <c r="AR57" i="101"/>
  <c r="AR27" i="97"/>
  <c r="AR29" i="97"/>
  <c r="AR31" i="97"/>
  <c r="AR28" i="97"/>
  <c r="AR30" i="97"/>
  <c r="AR26" i="97"/>
  <c r="AR56" i="97"/>
  <c r="AR32" i="97"/>
  <c r="AR25" i="97"/>
  <c r="AR52" i="97"/>
  <c r="AR53" i="97"/>
  <c r="AR55" i="97"/>
  <c r="AR51" i="97"/>
  <c r="AR54" i="97"/>
  <c r="AR33" i="97"/>
  <c r="AR57" i="97"/>
  <c r="AR58" i="101"/>
  <c r="AR38" i="101"/>
  <c r="AQ50" i="97"/>
  <c r="AQ24" i="101"/>
  <c r="AH50" i="101"/>
  <c r="AE24" i="97"/>
  <c r="AB50" i="97"/>
  <c r="AC24" i="101"/>
  <c r="AH24" i="97"/>
  <c r="AH24" i="101"/>
  <c r="AC24" i="97"/>
  <c r="AG24" i="101"/>
  <c r="AC50" i="101"/>
  <c r="AH50" i="97"/>
  <c r="AB50" i="101"/>
  <c r="AC50" i="97"/>
  <c r="AE50" i="101"/>
  <c r="AG24" i="97"/>
  <c r="AQ24" i="97"/>
  <c r="AE50" i="97"/>
  <c r="AQ50" i="101"/>
  <c r="AS10" i="97"/>
  <c r="AS10" i="101"/>
  <c r="AS34" i="101"/>
  <c r="AE24" i="101"/>
  <c r="AB24" i="97"/>
  <c r="AS58" i="101"/>
  <c r="AS38" i="101"/>
  <c r="AR50" i="101"/>
  <c r="AS30" i="97"/>
  <c r="AS25" i="97"/>
  <c r="AS28" i="97"/>
  <c r="AS32" i="97"/>
  <c r="AS29" i="97"/>
  <c r="AS26" i="97"/>
  <c r="AS31" i="97"/>
  <c r="AS27" i="97"/>
  <c r="AS51" i="97"/>
  <c r="AS56" i="97"/>
  <c r="AS55" i="97"/>
  <c r="AS53" i="97"/>
  <c r="AS52" i="97"/>
  <c r="AS54" i="97"/>
  <c r="AS33" i="97"/>
  <c r="AS57" i="97"/>
  <c r="AR50" i="97"/>
  <c r="AS34" i="97"/>
  <c r="AT10" i="97"/>
  <c r="AT58" i="97"/>
  <c r="AS32" i="101"/>
  <c r="AS31" i="101"/>
  <c r="AS27" i="101"/>
  <c r="AS30" i="101"/>
  <c r="AS26" i="101"/>
  <c r="AS29" i="101"/>
  <c r="AS28" i="101"/>
  <c r="AS54" i="101"/>
  <c r="AS56" i="101"/>
  <c r="AS52" i="101"/>
  <c r="AS51" i="101"/>
  <c r="AS25" i="101"/>
  <c r="AS53" i="101"/>
  <c r="AS55" i="101"/>
  <c r="AS33" i="101"/>
  <c r="AS57" i="101"/>
  <c r="AS58" i="97"/>
  <c r="AS38" i="97"/>
  <c r="AT38" i="97"/>
  <c r="AT10" i="101"/>
  <c r="AT34" i="101"/>
  <c r="AR24" i="97"/>
  <c r="AR24" i="101"/>
  <c r="AS24" i="101"/>
  <c r="AT34" i="97"/>
  <c r="AS24" i="97"/>
  <c r="AU10" i="97"/>
  <c r="AS50" i="101"/>
  <c r="AS50" i="97"/>
  <c r="AT28" i="101"/>
  <c r="AT31" i="101"/>
  <c r="AT26" i="101"/>
  <c r="AT56" i="101"/>
  <c r="AT27" i="101"/>
  <c r="AT30" i="101"/>
  <c r="AT32" i="101"/>
  <c r="AT25" i="101"/>
  <c r="AT29" i="101"/>
  <c r="AT52" i="101"/>
  <c r="AT54" i="101"/>
  <c r="AT55" i="101"/>
  <c r="AT53" i="101"/>
  <c r="AT51" i="101"/>
  <c r="AT33" i="101"/>
  <c r="AT57" i="101"/>
  <c r="AT58" i="101"/>
  <c r="AT38" i="101"/>
  <c r="AU10" i="101"/>
  <c r="AT28" i="97"/>
  <c r="AT29" i="97"/>
  <c r="AT27" i="97"/>
  <c r="AT56" i="97"/>
  <c r="AT26" i="97"/>
  <c r="AT31" i="97"/>
  <c r="AT32" i="97"/>
  <c r="AT30" i="97"/>
  <c r="AT25" i="97"/>
  <c r="AT53" i="97"/>
  <c r="AT51" i="97"/>
  <c r="AT54" i="97"/>
  <c r="AT52" i="97"/>
  <c r="AT55" i="97"/>
  <c r="AT33" i="97"/>
  <c r="AT57" i="97"/>
  <c r="AT50" i="97"/>
  <c r="AU25" i="101"/>
  <c r="AU31" i="101"/>
  <c r="AU27" i="101"/>
  <c r="AU29" i="101"/>
  <c r="AU30" i="101"/>
  <c r="AU26" i="101"/>
  <c r="AU56" i="101"/>
  <c r="AU28" i="101"/>
  <c r="AU32" i="101"/>
  <c r="AU53" i="101"/>
  <c r="AU54" i="101"/>
  <c r="AU55" i="101"/>
  <c r="AU52" i="101"/>
  <c r="AU51" i="101"/>
  <c r="AU57" i="101"/>
  <c r="AU33" i="101"/>
  <c r="AT24" i="101"/>
  <c r="AT24" i="97"/>
  <c r="AU34" i="101"/>
  <c r="AU58" i="97"/>
  <c r="AU38" i="97"/>
  <c r="AU58" i="101"/>
  <c r="AU38" i="101"/>
  <c r="AV10" i="97"/>
  <c r="AT50" i="101"/>
  <c r="AW38" i="97"/>
  <c r="AV10" i="101"/>
  <c r="AV58" i="101"/>
  <c r="AW10" i="101"/>
  <c r="AU28" i="97"/>
  <c r="AU25" i="97"/>
  <c r="AU26" i="97"/>
  <c r="AU27" i="97"/>
  <c r="AU29" i="97"/>
  <c r="AU31" i="97"/>
  <c r="AU56" i="97"/>
  <c r="AU30" i="97"/>
  <c r="AU32" i="97"/>
  <c r="AU55" i="97"/>
  <c r="AU53" i="97"/>
  <c r="AU52" i="97"/>
  <c r="AU51" i="97"/>
  <c r="AU54" i="97"/>
  <c r="AU33" i="97"/>
  <c r="AU57" i="97"/>
  <c r="AW10" i="97"/>
  <c r="AW58" i="97"/>
  <c r="AV38" i="101"/>
  <c r="AU34" i="97"/>
  <c r="AW34" i="97"/>
  <c r="AV34" i="101"/>
  <c r="AW28" i="101"/>
  <c r="AW30" i="101"/>
  <c r="AW29" i="101"/>
  <c r="AW31" i="101"/>
  <c r="AW26" i="101"/>
  <c r="AW27" i="101"/>
  <c r="AW32" i="101"/>
  <c r="AW56" i="101"/>
  <c r="AW25" i="101"/>
  <c r="AW54" i="101"/>
  <c r="AW53" i="101"/>
  <c r="AW51" i="101"/>
  <c r="AW52" i="101"/>
  <c r="AW55" i="101"/>
  <c r="AW57" i="101"/>
  <c r="AW33" i="101"/>
  <c r="AX10" i="97"/>
  <c r="AX34" i="97"/>
  <c r="AW34" i="101"/>
  <c r="AV53" i="97"/>
  <c r="AV29" i="97"/>
  <c r="AV56" i="97"/>
  <c r="AV25" i="97"/>
  <c r="AV31" i="97"/>
  <c r="AV27" i="97"/>
  <c r="AV28" i="97"/>
  <c r="AV30" i="97"/>
  <c r="AV26" i="97"/>
  <c r="AV32" i="97"/>
  <c r="AV54" i="97"/>
  <c r="AV52" i="97"/>
  <c r="AV55" i="97"/>
  <c r="AV51" i="97"/>
  <c r="AV33" i="97"/>
  <c r="AV57" i="97"/>
  <c r="AU24" i="101"/>
  <c r="AW58" i="101"/>
  <c r="AW38" i="101"/>
  <c r="AU50" i="97"/>
  <c r="AV34" i="97"/>
  <c r="AV58" i="97"/>
  <c r="AV38" i="97"/>
  <c r="AV30" i="101"/>
  <c r="AV29" i="101"/>
  <c r="AV31" i="101"/>
  <c r="AV32" i="101"/>
  <c r="AV27" i="101"/>
  <c r="AV25" i="101"/>
  <c r="AV28" i="101"/>
  <c r="AV26" i="101"/>
  <c r="AV56" i="101"/>
  <c r="AV51" i="101"/>
  <c r="AV53" i="101"/>
  <c r="AV52" i="101"/>
  <c r="AV54" i="101"/>
  <c r="AV55" i="101"/>
  <c r="AV33" i="101"/>
  <c r="AV57" i="101"/>
  <c r="AU50" i="101"/>
  <c r="AY10" i="101"/>
  <c r="AX10" i="101"/>
  <c r="AW28" i="97"/>
  <c r="AW27" i="97"/>
  <c r="AW31" i="97"/>
  <c r="AW56" i="97"/>
  <c r="AW29" i="97"/>
  <c r="AW25" i="97"/>
  <c r="AW30" i="97"/>
  <c r="AW26" i="97"/>
  <c r="AW32" i="97"/>
  <c r="AW54" i="97"/>
  <c r="AW51" i="97"/>
  <c r="AW52" i="97"/>
  <c r="AW55" i="97"/>
  <c r="AW53" i="97"/>
  <c r="AW33" i="97"/>
  <c r="AW57" i="97"/>
  <c r="AU24" i="97"/>
  <c r="AV50" i="97"/>
  <c r="AV24" i="101"/>
  <c r="AY29" i="101"/>
  <c r="AY30" i="101"/>
  <c r="AY32" i="101"/>
  <c r="AY25" i="101"/>
  <c r="AY31" i="101"/>
  <c r="AY28" i="101"/>
  <c r="AY27" i="101"/>
  <c r="AY56" i="101"/>
  <c r="AY52" i="101"/>
  <c r="AY26" i="101"/>
  <c r="AY53" i="101"/>
  <c r="AY55" i="101"/>
  <c r="AY51" i="101"/>
  <c r="AY54" i="101"/>
  <c r="AY33" i="101"/>
  <c r="AY57" i="101"/>
  <c r="AW50" i="101"/>
  <c r="AW50" i="97"/>
  <c r="AY34" i="101"/>
  <c r="AX27" i="97"/>
  <c r="AX29" i="97"/>
  <c r="AX25" i="97"/>
  <c r="AX30" i="97"/>
  <c r="AX28" i="97"/>
  <c r="AX56" i="97"/>
  <c r="AX32" i="97"/>
  <c r="AX26" i="97"/>
  <c r="AX53" i="97"/>
  <c r="AX54" i="97"/>
  <c r="AX31" i="97"/>
  <c r="AX52" i="97"/>
  <c r="AX51" i="97"/>
  <c r="AX55" i="97"/>
  <c r="AX33" i="97"/>
  <c r="AX57" i="97"/>
  <c r="AV24" i="97"/>
  <c r="AW24" i="101"/>
  <c r="AY38" i="97"/>
  <c r="AV50" i="101"/>
  <c r="AX58" i="101"/>
  <c r="AX38" i="101"/>
  <c r="AY10" i="97"/>
  <c r="AY34" i="97"/>
  <c r="AW24" i="97"/>
  <c r="AX31" i="101"/>
  <c r="AX28" i="101"/>
  <c r="AX30" i="101"/>
  <c r="AX26" i="101"/>
  <c r="AX51" i="101"/>
  <c r="AX27" i="101"/>
  <c r="AX53" i="101"/>
  <c r="AX29" i="101"/>
  <c r="AX56" i="101"/>
  <c r="AX54" i="101"/>
  <c r="AX55" i="101"/>
  <c r="AX52" i="101"/>
  <c r="AX25" i="101"/>
  <c r="AX32" i="101"/>
  <c r="AX33" i="101"/>
  <c r="AX57" i="101"/>
  <c r="AX58" i="97"/>
  <c r="AX38" i="97"/>
  <c r="AX34" i="101"/>
  <c r="AY58" i="97"/>
  <c r="AX50" i="97"/>
  <c r="AZ10" i="101"/>
  <c r="AZ34" i="101"/>
  <c r="AX24" i="97"/>
  <c r="AY24" i="101"/>
  <c r="AY28" i="97"/>
  <c r="AY29" i="97"/>
  <c r="AY30" i="97"/>
  <c r="AY32" i="97"/>
  <c r="AY31" i="97"/>
  <c r="AY27" i="97"/>
  <c r="AY54" i="97"/>
  <c r="AY25" i="97"/>
  <c r="AY26" i="97"/>
  <c r="AY51" i="97"/>
  <c r="AY56" i="97"/>
  <c r="AY52" i="97"/>
  <c r="AY55" i="97"/>
  <c r="AY53" i="97"/>
  <c r="AY33" i="97"/>
  <c r="AY57" i="97"/>
  <c r="BB10" i="101"/>
  <c r="BB34" i="101"/>
  <c r="AY58" i="101"/>
  <c r="AY50" i="101"/>
  <c r="AY38" i="101"/>
  <c r="BA10" i="101"/>
  <c r="AX24" i="101"/>
  <c r="AX50" i="101"/>
  <c r="AY24" i="97"/>
  <c r="BA29" i="101"/>
  <c r="BA79" i="113"/>
  <c r="BA83" i="113"/>
  <c r="BA26" i="101"/>
  <c r="BA28" i="101"/>
  <c r="BA30" i="101"/>
  <c r="BA32" i="101"/>
  <c r="BA27" i="101"/>
  <c r="BA51" i="101"/>
  <c r="BA31" i="101"/>
  <c r="BA53" i="101"/>
  <c r="BA25" i="101"/>
  <c r="BA56" i="101"/>
  <c r="BA55" i="101"/>
  <c r="BA52" i="101"/>
  <c r="BA54" i="101"/>
  <c r="BA33" i="101"/>
  <c r="BA57" i="101"/>
  <c r="BA10" i="97"/>
  <c r="BA34" i="97"/>
  <c r="BB10" i="97"/>
  <c r="BB34" i="97"/>
  <c r="BA34" i="101"/>
  <c r="AZ10" i="97"/>
  <c r="AZ34" i="97"/>
  <c r="AZ83" i="113"/>
  <c r="AZ79" i="113"/>
  <c r="AZ56" i="101"/>
  <c r="AZ55" i="101"/>
  <c r="AZ27" i="101"/>
  <c r="AZ30" i="101"/>
  <c r="AZ28" i="101"/>
  <c r="AZ29" i="101"/>
  <c r="AZ51" i="101"/>
  <c r="AZ31" i="101"/>
  <c r="AZ25" i="101"/>
  <c r="AZ32" i="101"/>
  <c r="AZ26" i="101"/>
  <c r="AZ53" i="101"/>
  <c r="AZ54" i="101"/>
  <c r="AZ52" i="101"/>
  <c r="AZ33" i="101"/>
  <c r="AZ57" i="101"/>
  <c r="AZ58" i="97"/>
  <c r="AZ38" i="97"/>
  <c r="BB83" i="113"/>
  <c r="BB79" i="113"/>
  <c r="BB28" i="101"/>
  <c r="BB54" i="101"/>
  <c r="BB26" i="101"/>
  <c r="BB31" i="101"/>
  <c r="BB51" i="101"/>
  <c r="BB29" i="101"/>
  <c r="BB32" i="101"/>
  <c r="BB55" i="101"/>
  <c r="BB27" i="101"/>
  <c r="BB30" i="101"/>
  <c r="BB53" i="101"/>
  <c r="BB52" i="101"/>
  <c r="BB25" i="101"/>
  <c r="BB56" i="101"/>
  <c r="BB33" i="101"/>
  <c r="BB57" i="101"/>
  <c r="AY50" i="97"/>
  <c r="BA24" i="101"/>
  <c r="BC10" i="97"/>
  <c r="AZ29" i="97"/>
  <c r="AZ74" i="113"/>
  <c r="AZ70" i="113"/>
  <c r="AZ32" i="97"/>
  <c r="AZ27" i="97"/>
  <c r="AZ25" i="97"/>
  <c r="AZ31" i="97"/>
  <c r="AZ30" i="97"/>
  <c r="AZ26" i="97"/>
  <c r="AZ28" i="97"/>
  <c r="AZ52" i="97"/>
  <c r="AZ56" i="97"/>
  <c r="AZ54" i="97"/>
  <c r="AZ53" i="97"/>
  <c r="AZ55" i="97"/>
  <c r="AZ51" i="97"/>
  <c r="AZ33" i="97"/>
  <c r="AZ57" i="97"/>
  <c r="BC10" i="101"/>
  <c r="BA58" i="101"/>
  <c r="BA50" i="101"/>
  <c r="BA38" i="101"/>
  <c r="BA74" i="113"/>
  <c r="BA70" i="113"/>
  <c r="BA28" i="97"/>
  <c r="BA30" i="97"/>
  <c r="BA32" i="97"/>
  <c r="BA29" i="97"/>
  <c r="BA27" i="97"/>
  <c r="BA26" i="97"/>
  <c r="BA53" i="97"/>
  <c r="BA52" i="97"/>
  <c r="BA55" i="97"/>
  <c r="BA31" i="97"/>
  <c r="BA51" i="97"/>
  <c r="BA56" i="97"/>
  <c r="BA54" i="97"/>
  <c r="BA25" i="97"/>
  <c r="BA33" i="97"/>
  <c r="BA57" i="97"/>
  <c r="BB58" i="97"/>
  <c r="BB38" i="97"/>
  <c r="AZ58" i="101"/>
  <c r="AZ50" i="101"/>
  <c r="AZ38" i="101"/>
  <c r="BB24" i="101"/>
  <c r="BB58" i="101"/>
  <c r="BB50" i="101"/>
  <c r="BB38" i="101"/>
  <c r="BA58" i="97"/>
  <c r="BA38" i="97"/>
  <c r="AZ24" i="101"/>
  <c r="BB74" i="113"/>
  <c r="BB70" i="113"/>
  <c r="BB30" i="97"/>
  <c r="BB32" i="97"/>
  <c r="BB25" i="97"/>
  <c r="BB28" i="97"/>
  <c r="BB29" i="97"/>
  <c r="BB27" i="97"/>
  <c r="BB26" i="97"/>
  <c r="BB53" i="97"/>
  <c r="BB31" i="97"/>
  <c r="BB52" i="97"/>
  <c r="BB55" i="97"/>
  <c r="BB51" i="97"/>
  <c r="BB54" i="97"/>
  <c r="BB56" i="97"/>
  <c r="BB33" i="97"/>
  <c r="BB57" i="97"/>
  <c r="BC57" i="97"/>
  <c r="BC38" i="97"/>
  <c r="BC57" i="101"/>
  <c r="BC38" i="101"/>
  <c r="BB50" i="97"/>
  <c r="BB24" i="97"/>
  <c r="BA24" i="97"/>
  <c r="AZ50" i="97"/>
  <c r="BC74" i="113"/>
  <c r="BC70" i="113"/>
  <c r="BC56" i="97"/>
  <c r="BC31" i="97"/>
  <c r="BC30" i="97"/>
  <c r="BC28" i="97"/>
  <c r="BC29" i="97"/>
  <c r="BC26" i="97"/>
  <c r="BC25" i="97"/>
  <c r="BC32" i="97"/>
  <c r="BC27" i="97"/>
  <c r="BC54" i="97"/>
  <c r="BC52" i="97"/>
  <c r="BC51" i="97"/>
  <c r="BC55" i="97"/>
  <c r="BC53" i="97"/>
  <c r="BC34" i="97"/>
  <c r="BC58" i="97"/>
  <c r="BC33" i="97"/>
  <c r="AZ24" i="97"/>
  <c r="BA50" i="97"/>
  <c r="BC83" i="113"/>
  <c r="BC79" i="113"/>
  <c r="BC25" i="101"/>
  <c r="BC29" i="101"/>
  <c r="BC26" i="101"/>
  <c r="BC27" i="101"/>
  <c r="BC32" i="101"/>
  <c r="BC28" i="101"/>
  <c r="BC30" i="101"/>
  <c r="BC31" i="101"/>
  <c r="BC56" i="101"/>
  <c r="BC55" i="101"/>
  <c r="BC54" i="101"/>
  <c r="BC53" i="101"/>
  <c r="BC51" i="101"/>
  <c r="BC52" i="101"/>
  <c r="BC34" i="101"/>
  <c r="BC58" i="101"/>
  <c r="BC33" i="101"/>
  <c r="BC50" i="97"/>
  <c r="BC50" i="101"/>
  <c r="BC24" i="101"/>
  <c r="BC24" i="97"/>
  <c r="AA10" i="101"/>
  <c r="AA10" i="97"/>
  <c r="AA38" i="101"/>
  <c r="AA26" i="97"/>
  <c r="AA28" i="97"/>
  <c r="AA29" i="97"/>
  <c r="AA27" i="97"/>
  <c r="AA25" i="97"/>
  <c r="AA32" i="97"/>
  <c r="AA31" i="97"/>
  <c r="AA56" i="97"/>
  <c r="AA30" i="97"/>
  <c r="AA54" i="97"/>
  <c r="AA52" i="97"/>
  <c r="AA55" i="97"/>
  <c r="AA51" i="97"/>
  <c r="AA53" i="97"/>
  <c r="AA33" i="97"/>
  <c r="AA57" i="97"/>
  <c r="AA25" i="101"/>
  <c r="AA29" i="101"/>
  <c r="AA28" i="101"/>
  <c r="AA27" i="101"/>
  <c r="AA26" i="101"/>
  <c r="AA32" i="101"/>
  <c r="AA31" i="101"/>
  <c r="AA56" i="101"/>
  <c r="AA30" i="101"/>
  <c r="AA55" i="101"/>
  <c r="AA51" i="101"/>
  <c r="AA53" i="101"/>
  <c r="AA52" i="101"/>
  <c r="AA54" i="101"/>
  <c r="AA33" i="101"/>
  <c r="AA57" i="101"/>
  <c r="AA34" i="97"/>
  <c r="AA58" i="97"/>
  <c r="AA38" i="97"/>
  <c r="AA34" i="101"/>
  <c r="AA58" i="101"/>
  <c r="AA24" i="97"/>
  <c r="AA50" i="97"/>
  <c r="AA50" i="101"/>
  <c r="AA24" i="101"/>
  <c r="BD10" i="97"/>
  <c r="BD58" i="97"/>
  <c r="BD38" i="97"/>
  <c r="BD30" i="97"/>
  <c r="BD74" i="113"/>
  <c r="CA74" i="113"/>
  <c r="BD70" i="113"/>
  <c r="CA70" i="113"/>
  <c r="BD31" i="97"/>
  <c r="BD29" i="97"/>
  <c r="BD26" i="97"/>
  <c r="BD32" i="97"/>
  <c r="BD28" i="97"/>
  <c r="BD33" i="97"/>
  <c r="BD25" i="97"/>
  <c r="BD27" i="97"/>
  <c r="BD57" i="97"/>
  <c r="BD52" i="97"/>
  <c r="BD54" i="97"/>
  <c r="BD55" i="97"/>
  <c r="BD51" i="97"/>
  <c r="BD53" i="97"/>
  <c r="BD56" i="97"/>
  <c r="BD34" i="97"/>
  <c r="BD10" i="101"/>
  <c r="BD58" i="101"/>
  <c r="BD38" i="101"/>
  <c r="BD34" i="101"/>
  <c r="BD24" i="97"/>
  <c r="BD50" i="97"/>
  <c r="BD53" i="101"/>
  <c r="BD83" i="113"/>
  <c r="CA83" i="113"/>
  <c r="BD79" i="113"/>
  <c r="CA79" i="113"/>
  <c r="BD31" i="101"/>
  <c r="BD27" i="101"/>
  <c r="BD30" i="101"/>
  <c r="BD32" i="101"/>
  <c r="BD33" i="101"/>
  <c r="BD26" i="101"/>
  <c r="BD29" i="101"/>
  <c r="BD28" i="101"/>
  <c r="BD57" i="101"/>
  <c r="BD25" i="101"/>
  <c r="BD24" i="101"/>
  <c r="BD54" i="101"/>
  <c r="BD56" i="101"/>
  <c r="BD51" i="101"/>
  <c r="BD52" i="101"/>
  <c r="BD55" i="101"/>
  <c r="BD50" i="101"/>
  <c r="AA71" i="102"/>
  <c r="BD83" i="102"/>
  <c r="AB83" i="102"/>
  <c r="AO83" i="102"/>
  <c r="AB95" i="102"/>
  <c r="BB83" i="102"/>
  <c r="BC83" i="102"/>
  <c r="BE83" i="102"/>
  <c r="AP83" i="102"/>
  <c r="AF83" i="102"/>
  <c r="AD83" i="102"/>
  <c r="AU83" i="102"/>
  <c r="AJ83" i="102"/>
  <c r="AV83" i="102"/>
  <c r="AT83" i="102"/>
  <c r="AM83" i="102"/>
  <c r="AC83" i="102"/>
  <c r="AY83" i="102"/>
  <c r="AQ83" i="102"/>
  <c r="AE83" i="102"/>
  <c r="AL83" i="102"/>
  <c r="AW83" i="102"/>
  <c r="AG83" i="102"/>
  <c r="AR83" i="102"/>
  <c r="AI83" i="102"/>
  <c r="AX83" i="102"/>
  <c r="AS83" i="102"/>
  <c r="AK83" i="102"/>
  <c r="AN83" i="102"/>
  <c r="AZ83" i="102"/>
  <c r="AA5" i="102"/>
  <c r="AA57" i="102"/>
  <c r="AA76" i="102"/>
  <c r="AY88" i="102"/>
  <c r="AA58" i="102"/>
  <c r="AA56" i="102"/>
  <c r="AA55" i="102"/>
  <c r="AH83" i="102"/>
  <c r="BA83" i="102"/>
  <c r="AG88" i="102"/>
  <c r="BD88" i="102"/>
  <c r="AF88" i="102"/>
  <c r="AE88" i="102"/>
  <c r="AJ88" i="102"/>
  <c r="AP88" i="102"/>
  <c r="AB88" i="102"/>
  <c r="AI88" i="102"/>
  <c r="AR88" i="102"/>
  <c r="AN88" i="102"/>
  <c r="AV88" i="102"/>
  <c r="AB100" i="102"/>
  <c r="AS88" i="102"/>
  <c r="AW88" i="102"/>
  <c r="AU88" i="102"/>
  <c r="BE88" i="102"/>
  <c r="BC88" i="102"/>
  <c r="BB88" i="102"/>
  <c r="AZ88" i="102"/>
  <c r="AL88" i="102"/>
  <c r="AQ88" i="102"/>
  <c r="AK88" i="102"/>
  <c r="AT88" i="102"/>
  <c r="AX88" i="102"/>
  <c r="AC88" i="102"/>
  <c r="AM88" i="102"/>
  <c r="BA88" i="102"/>
  <c r="AO88" i="102"/>
  <c r="AD88" i="102"/>
  <c r="AH88" i="102"/>
</calcChain>
</file>

<file path=xl/sharedStrings.xml><?xml version="1.0" encoding="utf-8"?>
<sst xmlns="http://schemas.openxmlformats.org/spreadsheetml/2006/main" count="3086" uniqueCount="1398">
  <si>
    <t>Total</t>
  </si>
  <si>
    <t>GWP</t>
  </si>
  <si>
    <t>Note</t>
    <phoneticPr fontId="9"/>
  </si>
  <si>
    <t>1.Total</t>
  </si>
  <si>
    <t>LPG</t>
  </si>
  <si>
    <t>Total</t>
    <phoneticPr fontId="9"/>
  </si>
  <si>
    <t>0.Contents</t>
    <phoneticPr fontId="9"/>
  </si>
  <si>
    <t>2.CO2-Sector</t>
    <phoneticPr fontId="9"/>
  </si>
  <si>
    <t>3.Allocated_CO2-Sector</t>
    <phoneticPr fontId="9"/>
  </si>
  <si>
    <t>4.Allocated_CO2-Sector (detail)</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</si>
  <si>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</si>
  <si>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</si>
  <si>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</si>
  <si>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</si>
  <si>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</si>
  <si>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</si>
  <si>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</si>
  <si>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</si>
  <si>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</si>
  <si>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</si>
  <si>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</si>
  <si>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</si>
  <si>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</si>
  <si>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</si>
  <si>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</si>
  <si>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</si>
  <si>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</si>
  <si>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</si>
  <si>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</si>
  <si>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</si>
  <si>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</si>
  <si>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6.CO2-capita</t>
    <phoneticPr fontId="9"/>
  </si>
  <si>
    <t>7.CO2-GDP</t>
    <phoneticPr fontId="9"/>
  </si>
  <si>
    <t>8.CO2-fuel</t>
    <phoneticPr fontId="9"/>
  </si>
  <si>
    <t>9.CH4</t>
    <phoneticPr fontId="9"/>
  </si>
  <si>
    <t>10.CH4_detail</t>
    <phoneticPr fontId="9"/>
  </si>
  <si>
    <t>11.N2O</t>
    <phoneticPr fontId="9"/>
  </si>
  <si>
    <t>12.N2O_detail</t>
    <phoneticPr fontId="9"/>
  </si>
  <si>
    <t>13.F-gas</t>
    <phoneticPr fontId="9"/>
  </si>
  <si>
    <t>16.KP-LULUCF</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</si>
  <si>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</si>
  <si>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</si>
  <si>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</si>
  <si>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</si>
  <si>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</si>
  <si>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</si>
  <si>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</si>
  <si>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</si>
  <si>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</si>
  <si>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</si>
  <si>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</si>
  <si>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</si>
  <si>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</si>
  <si>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</si>
  <si>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</si>
  <si>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</si>
  <si>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</si>
  <si>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</si>
  <si>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</si>
  <si>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</si>
  <si>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</si>
  <si>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</si>
  <si>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</si>
  <si>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1"/>
        <rFont val="ＭＳ 明朝"/>
        <family val="1"/>
        <charset val="128"/>
      </rPr>
      <t>非エネルギー起源</t>
    </r>
    <r>
      <rPr>
        <vertAlign val="superscript"/>
        <sz val="11"/>
        <rFont val="ＭＳ 明朝"/>
        <family val="1"/>
        <charset val="128"/>
      </rPr>
      <t>※</t>
    </r>
    <rPh sb="0" eb="1">
      <t>ヒ</t>
    </rPh>
    <rPh sb="6" eb="8">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</si>
  <si>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</si>
  <si>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</si>
  <si>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</si>
  <si>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</si>
  <si>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</si>
  <si>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業務その他部門
（商業･ｻｰﾋﾞｽ･事業所等）</t>
    <phoneticPr fontId="9"/>
  </si>
  <si>
    <t>産業部門
（工場等）</t>
    <phoneticPr fontId="9"/>
  </si>
  <si>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</si>
  <si>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</si>
  <si>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</si>
  <si>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</si>
  <si>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9"/>
        <rFont val="ＭＳ Ｐ明朝"/>
        <family val="1"/>
        <charset val="128"/>
      </rPr>
      <t>農業</t>
    </r>
    <r>
      <rPr>
        <sz val="9"/>
        <rFont val="Century"/>
        <family val="1"/>
      </rPr>
      <t xml:space="preserve">
 (</t>
    </r>
    <r>
      <rPr>
        <sz val="9"/>
        <rFont val="ＭＳ Ｐ明朝"/>
        <family val="1"/>
        <charset val="128"/>
      </rPr>
      <t>家畜排せつ物の管理、
農用地の土壌等</t>
    </r>
    <r>
      <rPr>
        <sz val="9"/>
        <rFont val="Century"/>
        <family val="1"/>
      </rPr>
      <t>)</t>
    </r>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</si>
  <si>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</si>
  <si>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</si>
  <si>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</si>
  <si>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</si>
  <si>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t xml:space="preserve"> </t>
    </r>
    <r>
      <rPr>
        <sz val="10"/>
        <rFont val="ＭＳ Ｐ明朝"/>
        <family val="1"/>
        <charset val="128"/>
      </rPr>
      <t>電気熱配分誤差</t>
    </r>
    <phoneticPr fontId="9"/>
  </si>
  <si>
    <r>
      <rPr>
        <sz val="11"/>
        <color indexed="8"/>
        <rFont val="ＭＳ 明朝"/>
        <family val="1"/>
        <charset val="128"/>
      </rPr>
      <t>■注意事項</t>
    </r>
    <rPh sb="1" eb="3">
      <t>チュウイ</t>
    </rPh>
    <rPh sb="3" eb="5">
      <t>ジコウ</t>
    </rPh>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</si>
  <si>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</si>
  <si>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</si>
  <si>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</si>
  <si>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</si>
  <si>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</si>
  <si>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本シート</t>
    </r>
    <rPh sb="0" eb="1">
      <t>ホン</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</si>
  <si>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</si>
  <si>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</si>
  <si>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</si>
  <si>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sz val="11"/>
        <rFont val="ＭＳ 明朝"/>
        <family val="1"/>
        <charset val="128"/>
      </rPr>
      <t>排出源</t>
    </r>
    <rPh sb="0" eb="3">
      <t>ハイシュツゲン</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</si>
  <si>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</si>
  <si>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</si>
  <si>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</si>
  <si>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</si>
  <si>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</si>
  <si>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</si>
  <si>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</si>
  <si>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</si>
  <si>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</si>
  <si>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</si>
  <si>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Ｐ明朝"/>
        <family val="1"/>
        <charset val="128"/>
      </rPr>
      <t>製造業（上記を除く）</t>
    </r>
    <rPh sb="0" eb="2">
      <t>セイゾウ</t>
    </rPh>
    <rPh sb="2" eb="3">
      <t>ギョウ</t>
    </rPh>
    <rPh sb="4" eb="6">
      <t>ジョウキ</t>
    </rPh>
    <rPh sb="7" eb="8">
      <t>ノゾ</t>
    </rPh>
    <phoneticPr fontId="9"/>
  </si>
  <si>
    <r>
      <rPr>
        <sz val="11"/>
        <rFont val="ＭＳ 明朝"/>
        <family val="1"/>
        <charset val="128"/>
      </rPr>
      <t>情報通信・運輸郵便・電気ガス水道業</t>
    </r>
    <rPh sb="0" eb="2">
      <t>ジョウホウ</t>
    </rPh>
    <rPh sb="2" eb="4">
      <t>ツウシン</t>
    </rPh>
    <rPh sb="5" eb="7">
      <t>ウンユ</t>
    </rPh>
    <rPh sb="7" eb="9">
      <t>ユウビン</t>
    </rPh>
    <phoneticPr fontId="9"/>
  </si>
  <si>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</si>
  <si>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</si>
  <si>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</si>
  <si>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</si>
  <si>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</si>
  <si>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旅客</t>
    </r>
    <rPh sb="0" eb="2">
      <t>リョカク</t>
    </rPh>
    <phoneticPr fontId="9"/>
  </si>
  <si>
    <r>
      <rPr>
        <sz val="11"/>
        <rFont val="ＭＳ 明朝"/>
        <family val="1"/>
        <charset val="128"/>
      </rPr>
      <t>自動車（旅客）</t>
    </r>
  </si>
  <si>
    <r>
      <rPr>
        <sz val="11"/>
        <rFont val="ＭＳ 明朝"/>
        <family val="1"/>
        <charset val="128"/>
      </rPr>
      <t>鉄道・船舶・航空（旅客）</t>
    </r>
  </si>
  <si>
    <r>
      <rPr>
        <b/>
        <sz val="11"/>
        <rFont val="ＭＳ 明朝"/>
        <family val="1"/>
        <charset val="128"/>
      </rPr>
      <t>貨物</t>
    </r>
    <phoneticPr fontId="9"/>
  </si>
  <si>
    <r>
      <rPr>
        <sz val="11"/>
        <rFont val="ＭＳ 明朝"/>
        <family val="1"/>
        <charset val="128"/>
      </rPr>
      <t>自動車（貨物）</t>
    </r>
  </si>
  <si>
    <r>
      <rPr>
        <sz val="11"/>
        <rFont val="ＭＳ 明朝"/>
        <family val="1"/>
        <charset val="128"/>
      </rPr>
      <t>鉄道・船舶・航空（貨物）</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</si>
  <si>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</si>
  <si>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</si>
  <si>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</si>
  <si>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</si>
  <si>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</si>
  <si>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</si>
  <si>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</si>
  <si>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</si>
  <si>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</si>
  <si>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</si>
  <si>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</si>
  <si>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</si>
  <si>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</si>
  <si>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</si>
  <si>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</si>
  <si>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</si>
  <si>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t>CH</t>
    </r>
    <r>
      <rPr>
        <b/>
        <vertAlign val="subscript"/>
        <sz val="16"/>
        <rFont val="Century"/>
        <family val="1"/>
      </rPr>
      <t>4</t>
    </r>
    <r>
      <rPr>
        <b/>
        <sz val="16"/>
        <rFont val="ＭＳ Ｐゴシック"/>
        <family val="3"/>
        <charset val="128"/>
      </rPr>
      <t>排出量（簡約表）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</si>
  <si>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</si>
  <si>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</si>
  <si>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</si>
  <si>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</si>
  <si>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</si>
  <si>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</si>
  <si>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</si>
  <si>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</si>
  <si>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</si>
  <si>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t>CO</t>
    </r>
    <r>
      <rPr>
        <vertAlign val="subscript"/>
        <sz val="11"/>
        <rFont val="Century"/>
        <family val="1"/>
      </rPr>
      <t>2</t>
    </r>
    <r>
      <rPr>
        <sz val="11"/>
        <rFont val="ＭＳ 明朝"/>
        <family val="1"/>
        <charset val="128"/>
      </rPr>
      <t>総排出量</t>
    </r>
    <r>
      <rPr>
        <sz val="11"/>
        <rFont val="Century"/>
        <family val="1"/>
      </rPr>
      <t xml:space="preserve"> </t>
    </r>
    <rPh sb="3" eb="4">
      <t>ソウ</t>
    </rPh>
    <phoneticPr fontId="9"/>
  </si>
  <si>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5" eb="7">
      <t>キゲン</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</si>
  <si>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排出量（総</t>
    </r>
    <r>
      <rPr>
        <sz val="11"/>
        <rFont val="Century"/>
        <family val="1"/>
      </rPr>
      <t>CO</t>
    </r>
    <r>
      <rPr>
        <vertAlign val="subscript"/>
        <sz val="11"/>
        <rFont val="Century"/>
        <family val="1"/>
      </rPr>
      <t>2</t>
    </r>
    <r>
      <rPr>
        <sz val="11"/>
        <rFont val="ＭＳ 明朝"/>
        <family val="1"/>
        <charset val="128"/>
      </rPr>
      <t>排出量）</t>
    </r>
    <rPh sb="13" eb="14">
      <t>ソウ</t>
    </rPh>
    <rPh sb="17" eb="19">
      <t>ハイシュツ</t>
    </rPh>
    <rPh sb="19" eb="20">
      <t>リョウ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</si>
  <si>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9" eb="21">
      <t>キゲン</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</si>
  <si>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</si>
  <si>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8"/>
  </si>
  <si>
    <r>
      <rPr>
        <sz val="11"/>
        <rFont val="ＭＳ 明朝"/>
        <family val="1"/>
        <charset val="128"/>
      </rPr>
      <t>総</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0" eb="1">
      <t>ソウ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</si>
  <si>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8" eb="20">
      <t>キゲン</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</si>
  <si>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8"/>
  </si>
  <si>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</si>
  <si>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</si>
  <si>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</si>
  <si>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</si>
  <si>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</si>
  <si>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</si>
  <si>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</si>
  <si>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</si>
  <si>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</si>
  <si>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</si>
  <si>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t>2005</t>
    </r>
    <r>
      <rPr>
        <sz val="14"/>
        <rFont val="ＭＳ 明朝"/>
        <family val="1"/>
        <charset val="128"/>
      </rPr>
      <t>年度</t>
    </r>
    <rPh sb="4" eb="5">
      <t>ネン</t>
    </rPh>
    <rPh sb="5" eb="6">
      <t>ド</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</si>
  <si>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</si>
  <si>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</si>
  <si>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</si>
  <si>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4"/>
        <rFont val="ＭＳ 明朝"/>
        <family val="1"/>
        <charset val="128"/>
      </rPr>
      <t>■【電気・熱配分後】</t>
    </r>
    <rPh sb="8" eb="9">
      <t>ゴ</t>
    </rPh>
    <phoneticPr fontId="9"/>
  </si>
  <si>
    <r>
      <rPr>
        <sz val="11"/>
        <rFont val="ＭＳ 明朝"/>
        <family val="1"/>
        <charset val="128"/>
      </rPr>
      <t>ガス製造</t>
    </r>
    <phoneticPr fontId="9"/>
  </si>
  <si>
    <r>
      <rPr>
        <sz val="11"/>
        <rFont val="ＭＳ 明朝"/>
        <family val="1"/>
        <charset val="128"/>
      </rPr>
      <t>事業用発電</t>
    </r>
    <phoneticPr fontId="9"/>
  </si>
  <si>
    <r>
      <rPr>
        <b/>
        <sz val="11"/>
        <rFont val="ＭＳ 明朝"/>
        <family val="1"/>
        <charset val="128"/>
      </rPr>
      <t>電気熱配分誤差</t>
    </r>
    <rPh sb="0" eb="2">
      <t>デンキ</t>
    </rPh>
    <rPh sb="2" eb="3">
      <t>ネツ</t>
    </rPh>
    <rPh sb="3" eb="5">
      <t>ハイブン</t>
    </rPh>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</si>
  <si>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</si>
  <si>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</si>
  <si>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</si>
  <si>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</si>
  <si>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</si>
  <si>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</si>
  <si>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</si>
  <si>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食品飲料</t>
    </r>
    <phoneticPr fontId="9"/>
  </si>
  <si>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</si>
  <si>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</si>
  <si>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</si>
  <si>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</si>
  <si>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化学工業</t>
    </r>
    <r>
      <rPr>
        <sz val="11"/>
        <rFont val="Century"/>
        <family val="1"/>
      </rPr>
      <t>(</t>
    </r>
    <r>
      <rPr>
        <sz val="11"/>
        <rFont val="ＭＳ 明朝"/>
        <family val="1"/>
        <charset val="128"/>
      </rPr>
      <t>含石油石炭製品</t>
    </r>
    <r>
      <rPr>
        <sz val="11"/>
        <rFont val="Century"/>
        <family val="1"/>
      </rPr>
      <t>)</t>
    </r>
    <rPh sb="0" eb="2">
      <t>カガク</t>
    </rPh>
    <rPh sb="2" eb="4">
      <t>コウギョウ</t>
    </rPh>
    <rPh sb="5" eb="6">
      <t>フク</t>
    </rPh>
    <rPh sb="6" eb="8">
      <t>セキユ</t>
    </rPh>
    <rPh sb="8" eb="10">
      <t>セキタン</t>
    </rPh>
    <rPh sb="10" eb="12">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</si>
  <si>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</si>
  <si>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</si>
  <si>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鉄鋼業</t>
    </r>
    <rPh sb="0" eb="3">
      <t>テッコウギョウ</t>
    </rPh>
    <phoneticPr fontId="0"/>
  </si>
  <si>
    <r>
      <rPr>
        <sz val="11"/>
        <rFont val="ＭＳ 明朝"/>
        <family val="1"/>
        <charset val="128"/>
      </rPr>
      <t>機械</t>
    </r>
    <r>
      <rPr>
        <sz val="11"/>
        <rFont val="Century"/>
        <family val="1"/>
      </rPr>
      <t>(</t>
    </r>
    <r>
      <rPr>
        <sz val="11"/>
        <rFont val="ＭＳ 明朝"/>
        <family val="1"/>
        <charset val="128"/>
      </rPr>
      <t>含金属製品）</t>
    </r>
    <rPh sb="0" eb="2">
      <t>キカイ</t>
    </rPh>
    <rPh sb="3" eb="4">
      <t>フク</t>
    </rPh>
    <rPh sb="4" eb="6">
      <t>キンゾク</t>
    </rPh>
    <rPh sb="6" eb="8">
      <t>セイヒン</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</si>
  <si>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</si>
  <si>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</si>
  <si>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</si>
  <si>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</si>
  <si>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</si>
  <si>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</si>
  <si>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</si>
  <si>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</si>
  <si>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</si>
  <si>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製造業（上記を除く）</t>
    </r>
    <rPh sb="1" eb="2">
      <t>ゾウ</t>
    </rPh>
    <rPh sb="4" eb="6">
      <t>ジョウキ</t>
    </rPh>
    <rPh sb="7" eb="8">
      <t>ノゾ</t>
    </rPh>
    <phoneticPr fontId="9"/>
  </si>
  <si>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</si>
  <si>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</si>
  <si>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</si>
  <si>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</si>
  <si>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</si>
  <si>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</si>
  <si>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</si>
  <si>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</si>
  <si>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情報通信・運輸郵便・電気ガス水道業</t>
    </r>
  </si>
  <si>
    <r>
      <rPr>
        <sz val="11"/>
        <rFont val="ＭＳ 明朝"/>
        <family val="1"/>
        <charset val="128"/>
      </rPr>
      <t>電気ガス熱供給水道業</t>
    </r>
    <phoneticPr fontId="9"/>
  </si>
  <si>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</si>
  <si>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</si>
  <si>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</si>
  <si>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</si>
  <si>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</si>
  <si>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</si>
  <si>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</si>
  <si>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</si>
  <si>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</si>
  <si>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教育･学習支援業・医療・保健衛生・社会福祉他</t>
    </r>
    <rPh sb="12" eb="16">
      <t>ホケンエイセイ</t>
    </rPh>
    <rPh sb="17" eb="21">
      <t>シャカイフクシ</t>
    </rPh>
    <rPh sb="21" eb="22">
      <t>ホカ</t>
    </rPh>
    <phoneticPr fontId="9"/>
  </si>
  <si>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</si>
  <si>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</si>
  <si>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</si>
  <si>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</si>
  <si>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</si>
  <si>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</si>
  <si>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</si>
  <si>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</si>
  <si>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自動車</t>
    </r>
    <rPh sb="0" eb="3">
      <t>ジドウシャ</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</si>
  <si>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</si>
  <si>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</si>
  <si>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</si>
  <si>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企業利用寄与</t>
    </r>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</si>
  <si>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</si>
  <si>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</si>
  <si>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</si>
  <si>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</si>
  <si>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</si>
  <si>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</si>
  <si>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船舶</t>
    </r>
    <rPh sb="0" eb="2">
      <t>センパク</t>
    </rPh>
    <phoneticPr fontId="9"/>
  </si>
  <si>
    <r>
      <rPr>
        <sz val="11"/>
        <rFont val="ＭＳ 明朝"/>
        <family val="1"/>
        <charset val="128"/>
      </rPr>
      <t>航空機</t>
    </r>
    <rPh sb="0" eb="3">
      <t>コウクウキ</t>
    </rPh>
    <phoneticPr fontId="9"/>
  </si>
  <si>
    <r>
      <rPr>
        <b/>
        <sz val="11"/>
        <rFont val="ＭＳ 明朝"/>
        <family val="1"/>
        <charset val="128"/>
      </rPr>
      <t>貨物</t>
    </r>
    <rPh sb="0" eb="2">
      <t>カモツ</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</si>
  <si>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</si>
  <si>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</si>
  <si>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</si>
  <si>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</si>
  <si>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</si>
  <si>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</si>
  <si>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</si>
  <si>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</si>
  <si>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</si>
  <si>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</si>
  <si>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</si>
  <si>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</si>
  <si>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</si>
  <si>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</si>
  <si>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</si>
  <si>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燃料からの漏出他</t>
    </r>
  </si>
  <si>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</si>
  <si>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</si>
  <si>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</si>
  <si>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鉄道・船舶・航空（旅客）</t>
    </r>
    <rPh sb="0" eb="2">
      <t>テツドウ</t>
    </rPh>
    <rPh sb="3" eb="5">
      <t>センパク</t>
    </rPh>
    <rPh sb="6" eb="8">
      <t>コウクウ</t>
    </rPh>
    <rPh sb="9" eb="11">
      <t>リョカク</t>
    </rPh>
    <phoneticPr fontId="9"/>
  </si>
  <si>
    <r>
      <rPr>
        <sz val="11"/>
        <rFont val="ＭＳ 明朝"/>
        <family val="1"/>
        <charset val="128"/>
      </rPr>
      <t>鉄道・船舶・航空（貨物）</t>
    </r>
    <rPh sb="0" eb="2">
      <t>テツドウ</t>
    </rPh>
    <rPh sb="3" eb="5">
      <t>センパク</t>
    </rPh>
    <rPh sb="6" eb="8">
      <t>コウクウ</t>
    </rPh>
    <rPh sb="9" eb="11">
      <t>カモツ</t>
    </rPh>
    <phoneticPr fontId="9"/>
  </si>
  <si>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</si>
  <si>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</si>
  <si>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</si>
  <si>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</si>
  <si>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</si>
  <si>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</si>
  <si>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t xml:space="preserve">1A. </t>
    </r>
    <r>
      <rPr>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</si>
  <si>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エネルギー転換</t>
    </r>
    <rPh sb="10" eb="12">
      <t>テンカン</t>
    </rPh>
    <phoneticPr fontId="9"/>
  </si>
  <si>
    <r>
      <t xml:space="preserve">1A3. </t>
    </r>
    <r>
      <rPr>
        <sz val="11"/>
        <rFont val="ＭＳ 明朝"/>
        <family val="1"/>
        <charset val="128"/>
      </rPr>
      <t>運輸</t>
    </r>
    <rPh sb="5" eb="7">
      <t>ウンユ</t>
    </rPh>
    <phoneticPr fontId="9"/>
  </si>
  <si>
    <r>
      <t>1A5.</t>
    </r>
    <r>
      <rPr>
        <sz val="11"/>
        <rFont val="ＭＳ 明朝"/>
        <family val="1"/>
        <charset val="128"/>
      </rPr>
      <t>その他</t>
    </r>
    <rPh sb="6" eb="7">
      <t>タ</t>
    </rPh>
    <phoneticPr fontId="9"/>
  </si>
  <si>
    <r>
      <t xml:space="preserve">1B. </t>
    </r>
    <r>
      <rPr>
        <sz val="11"/>
        <rFont val="ＭＳ 明朝"/>
        <family val="1"/>
        <charset val="128"/>
      </rPr>
      <t>燃料の漏出</t>
    </r>
    <rPh sb="4" eb="6">
      <t>ネンリョウ</t>
    </rPh>
    <rPh sb="7" eb="9">
      <t>ロウシュツ</t>
    </rPh>
    <phoneticPr fontId="9"/>
  </si>
  <si>
    <r>
      <t xml:space="preserve">1B2. </t>
    </r>
    <r>
      <rPr>
        <sz val="11"/>
        <rFont val="ＭＳ 明朝"/>
        <family val="1"/>
        <charset val="128"/>
      </rPr>
      <t>石油天然ガス等</t>
    </r>
    <rPh sb="5" eb="7">
      <t>セキユ</t>
    </rPh>
    <rPh sb="7" eb="9">
      <t>テンネン</t>
    </rPh>
    <rPh sb="11" eb="12">
      <t>トウ</t>
    </rPh>
    <phoneticPr fontId="9"/>
  </si>
  <si>
    <r>
      <t xml:space="preserve">2B. </t>
    </r>
    <r>
      <rPr>
        <sz val="11"/>
        <rFont val="ＭＳ 明朝"/>
        <family val="1"/>
        <charset val="128"/>
      </rPr>
      <t>化学産業</t>
    </r>
    <rPh sb="4" eb="6">
      <t>カガク</t>
    </rPh>
    <rPh sb="6" eb="8">
      <t>サンギョウ</t>
    </rPh>
    <phoneticPr fontId="9"/>
  </si>
  <si>
    <r>
      <t xml:space="preserve">2C. </t>
    </r>
    <r>
      <rPr>
        <sz val="11"/>
        <rFont val="ＭＳ 明朝"/>
        <family val="1"/>
        <charset val="128"/>
      </rPr>
      <t>金属の生産</t>
    </r>
    <rPh sb="4" eb="6">
      <t>キンゾク</t>
    </rPh>
    <rPh sb="7" eb="9">
      <t>セイサン</t>
    </rPh>
    <phoneticPr fontId="9"/>
  </si>
  <si>
    <r>
      <t xml:space="preserve">3. </t>
    </r>
    <r>
      <rPr>
        <sz val="11"/>
        <rFont val="ＭＳ 明朝"/>
        <family val="1"/>
        <charset val="128"/>
      </rPr>
      <t>農業</t>
    </r>
    <rPh sb="3" eb="5">
      <t>ノウギョウ</t>
    </rPh>
    <phoneticPr fontId="9"/>
  </si>
  <si>
    <r>
      <t xml:space="preserve">3A. </t>
    </r>
    <r>
      <rPr>
        <sz val="11"/>
        <rFont val="ＭＳ 明朝"/>
        <family val="1"/>
        <charset val="128"/>
      </rPr>
      <t>消化管内発酵</t>
    </r>
    <rPh sb="4" eb="6">
      <t>ショウカ</t>
    </rPh>
    <rPh sb="6" eb="8">
      <t>カンナイ</t>
    </rPh>
    <rPh sb="8" eb="10">
      <t>ハッコウ</t>
    </rPh>
    <phoneticPr fontId="9"/>
  </si>
  <si>
    <r>
      <t xml:space="preserve">3B. </t>
    </r>
    <r>
      <rPr>
        <sz val="11"/>
        <rFont val="ＭＳ 明朝"/>
        <family val="1"/>
        <charset val="128"/>
      </rPr>
      <t>家畜排せつ物管理</t>
    </r>
    <rPh sb="4" eb="6">
      <t>カチク</t>
    </rPh>
    <rPh sb="6" eb="7">
      <t>ハイ</t>
    </rPh>
    <rPh sb="9" eb="10">
      <t>ブツ</t>
    </rPh>
    <rPh sb="10" eb="12">
      <t>カンリ</t>
    </rPh>
    <phoneticPr fontId="9"/>
  </si>
  <si>
    <r>
      <t xml:space="preserve">3C. </t>
    </r>
    <r>
      <rPr>
        <sz val="11"/>
        <rFont val="ＭＳ 明朝"/>
        <family val="1"/>
        <charset val="128"/>
      </rPr>
      <t>稲作</t>
    </r>
    <rPh sb="4" eb="6">
      <t>イナサク</t>
    </rPh>
    <phoneticPr fontId="9"/>
  </si>
  <si>
    <r>
      <t xml:space="preserve">3F. </t>
    </r>
    <r>
      <rPr>
        <sz val="11"/>
        <rFont val="ＭＳ 明朝"/>
        <family val="1"/>
        <charset val="128"/>
      </rPr>
      <t>農作物残渣の野焼き</t>
    </r>
    <rPh sb="4" eb="7">
      <t>ノウサクモツ</t>
    </rPh>
    <rPh sb="7" eb="9">
      <t>ザンサ</t>
    </rPh>
    <rPh sb="10" eb="12">
      <t>ノヤ</t>
    </rPh>
    <phoneticPr fontId="9"/>
  </si>
  <si>
    <r>
      <t xml:space="preserve">5. </t>
    </r>
    <r>
      <rPr>
        <sz val="11"/>
        <rFont val="ＭＳ 明朝"/>
        <family val="1"/>
        <charset val="128"/>
      </rPr>
      <t>廃棄物</t>
    </r>
    <rPh sb="3" eb="6">
      <t>ハイキブツ</t>
    </rPh>
    <phoneticPr fontId="9"/>
  </si>
  <si>
    <r>
      <t xml:space="preserve">5B. </t>
    </r>
    <r>
      <rPr>
        <sz val="11"/>
        <rFont val="ＭＳ 明朝"/>
        <family val="1"/>
        <charset val="128"/>
      </rPr>
      <t>固形廃棄物の生物処理</t>
    </r>
    <rPh sb="4" eb="6">
      <t>コケイ</t>
    </rPh>
    <rPh sb="6" eb="9">
      <t>ハイキブツ</t>
    </rPh>
    <rPh sb="10" eb="12">
      <t>セイブツ</t>
    </rPh>
    <rPh sb="12" eb="14">
      <t>ショリ</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</si>
  <si>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</si>
  <si>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燃料の燃焼（固定発生源）</t>
    </r>
    <rPh sb="0" eb="2">
      <t>ネンリョウ</t>
    </rPh>
    <rPh sb="3" eb="5">
      <t>ネンショウ</t>
    </rPh>
    <rPh sb="6" eb="8">
      <t>コテイ</t>
    </rPh>
    <rPh sb="8" eb="11">
      <t>ハッセイゲン</t>
    </rPh>
    <phoneticPr fontId="9"/>
  </si>
  <si>
    <r>
      <rPr>
        <sz val="11"/>
        <rFont val="ＭＳ 明朝"/>
        <family val="1"/>
        <charset val="128"/>
      </rPr>
      <t>燃料の燃焼（移動発生源）</t>
    </r>
    <rPh sb="0" eb="2">
      <t>ネンリョウ</t>
    </rPh>
    <rPh sb="3" eb="5">
      <t>ネンショウ</t>
    </rPh>
    <rPh sb="6" eb="8">
      <t>イドウ</t>
    </rPh>
    <rPh sb="8" eb="11">
      <t>ハッセイゲン</t>
    </rPh>
    <phoneticPr fontId="9"/>
  </si>
  <si>
    <r>
      <rPr>
        <sz val="11"/>
        <rFont val="ＭＳ 明朝"/>
        <family val="1"/>
        <charset val="128"/>
      </rPr>
      <t>燃料の漏出</t>
    </r>
    <rPh sb="0" eb="2">
      <t>ネンリョウ</t>
    </rPh>
    <rPh sb="3" eb="5">
      <t>ロウシュツ</t>
    </rPh>
    <phoneticPr fontId="9"/>
  </si>
  <si>
    <r>
      <rPr>
        <sz val="11"/>
        <rFont val="ＭＳ 明朝"/>
        <family val="1"/>
        <charset val="128"/>
      </rPr>
      <t>消化管内発酵</t>
    </r>
    <rPh sb="0" eb="2">
      <t>ショウカ</t>
    </rPh>
    <rPh sb="2" eb="4">
      <t>カンナイ</t>
    </rPh>
    <rPh sb="4" eb="6">
      <t>ハッコウ</t>
    </rPh>
    <phoneticPr fontId="9"/>
  </si>
  <si>
    <r>
      <rPr>
        <sz val="11"/>
        <rFont val="ＭＳ 明朝"/>
        <family val="1"/>
        <charset val="128"/>
      </rPr>
      <t>稲作</t>
    </r>
    <rPh sb="0" eb="2">
      <t>イナサク</t>
    </rPh>
    <phoneticPr fontId="9"/>
  </si>
  <si>
    <r>
      <rPr>
        <sz val="11"/>
        <rFont val="ＭＳ 明朝"/>
        <family val="1"/>
        <charset val="128"/>
      </rPr>
      <t>その他の農業</t>
    </r>
    <rPh sb="2" eb="3">
      <t>タ</t>
    </rPh>
    <rPh sb="4" eb="6">
      <t>ノウギョウ</t>
    </rPh>
    <phoneticPr fontId="9"/>
  </si>
  <si>
    <r>
      <rPr>
        <sz val="11"/>
        <rFont val="ＭＳ 明朝"/>
        <family val="1"/>
        <charset val="128"/>
      </rPr>
      <t>固形廃棄物の生物処理</t>
    </r>
  </si>
  <si>
    <r>
      <rPr>
        <sz val="11"/>
        <rFont val="ＭＳ 明朝"/>
        <family val="1"/>
        <charset val="128"/>
      </rPr>
      <t>農業</t>
    </r>
    <rPh sb="0" eb="2">
      <t>ノウギョウ</t>
    </rPh>
    <phoneticPr fontId="11"/>
  </si>
  <si>
    <r>
      <rPr>
        <sz val="11"/>
        <rFont val="ＭＳ 明朝"/>
        <family val="1"/>
        <charset val="128"/>
      </rPr>
      <t>燃料の燃焼・漏出</t>
    </r>
    <rPh sb="0" eb="2">
      <t>ネンリョウ</t>
    </rPh>
    <rPh sb="3" eb="5">
      <t>ネンショウ</t>
    </rPh>
    <rPh sb="6" eb="8">
      <t>ロウシュツ</t>
    </rPh>
    <phoneticPr fontId="11"/>
  </si>
  <si>
    <r>
      <rPr>
        <sz val="11"/>
        <rFont val="ＭＳ 明朝"/>
        <family val="1"/>
        <charset val="128"/>
      </rPr>
      <t>廃棄物</t>
    </r>
    <rPh sb="0" eb="3">
      <t>ハイキブツ</t>
    </rPh>
    <phoneticPr fontId="11"/>
  </si>
  <si>
    <r>
      <t xml:space="preserve">1B. </t>
    </r>
    <r>
      <rPr>
        <sz val="11"/>
        <rFont val="ＭＳ 明朝"/>
        <family val="1"/>
        <charset val="128"/>
      </rPr>
      <t>燃料からの漏出</t>
    </r>
    <rPh sb="4" eb="6">
      <t>ネンリョウ</t>
    </rPh>
    <rPh sb="9" eb="11">
      <t>ロウシュツ</t>
    </rPh>
    <phoneticPr fontId="9"/>
  </si>
  <si>
    <r>
      <t>2B.</t>
    </r>
    <r>
      <rPr>
        <sz val="11"/>
        <rFont val="ＭＳ 明朝"/>
        <family val="1"/>
        <charset val="128"/>
      </rPr>
      <t>化学産業</t>
    </r>
    <rPh sb="5" eb="7">
      <t>サンギョウ</t>
    </rPh>
    <phoneticPr fontId="9"/>
  </si>
  <si>
    <r>
      <t>2G.</t>
    </r>
    <r>
      <rPr>
        <sz val="11"/>
        <rFont val="ＭＳ 明朝"/>
        <family val="1"/>
        <charset val="128"/>
      </rPr>
      <t>その他の製品</t>
    </r>
    <rPh sb="5" eb="6">
      <t>タ</t>
    </rPh>
    <rPh sb="7" eb="9">
      <t>セイヒン</t>
    </rPh>
    <phoneticPr fontId="9"/>
  </si>
  <si>
    <r>
      <t xml:space="preserve">3D. </t>
    </r>
    <r>
      <rPr>
        <sz val="11"/>
        <rFont val="ＭＳ 明朝"/>
        <family val="1"/>
        <charset val="128"/>
      </rPr>
      <t>農用地の土壌</t>
    </r>
    <rPh sb="4" eb="7">
      <t>ノウヨウチ</t>
    </rPh>
    <rPh sb="8" eb="10">
      <t>ドジョウ</t>
    </rPh>
    <phoneticPr fontId="9"/>
  </si>
  <si>
    <r>
      <rPr>
        <sz val="11"/>
        <rFont val="ＭＳ 明朝"/>
        <family val="1"/>
        <charset val="128"/>
      </rPr>
      <t>燃料からの漏出</t>
    </r>
    <rPh sb="0" eb="2">
      <t>ネンリョウ</t>
    </rPh>
    <rPh sb="5" eb="7">
      <t>ロウシュツ</t>
    </rPh>
    <phoneticPr fontId="9"/>
  </si>
  <si>
    <r>
      <rPr>
        <sz val="11"/>
        <rFont val="ＭＳ 明朝"/>
        <family val="1"/>
        <charset val="128"/>
      </rPr>
      <t>家畜排せつ物管理</t>
    </r>
    <rPh sb="0" eb="2">
      <t>カチク</t>
    </rPh>
    <rPh sb="2" eb="3">
      <t>ハイ</t>
    </rPh>
    <rPh sb="5" eb="6">
      <t>ブツ</t>
    </rPh>
    <rPh sb="6" eb="8">
      <t>カンリ</t>
    </rPh>
    <phoneticPr fontId="9"/>
  </si>
  <si>
    <r>
      <rPr>
        <sz val="11"/>
        <rFont val="ＭＳ 明朝"/>
        <family val="1"/>
        <charset val="128"/>
      </rPr>
      <t>農用地の土壌</t>
    </r>
    <rPh sb="0" eb="3">
      <t>ノウヨウチ</t>
    </rPh>
    <rPh sb="4" eb="6">
      <t>ドジョウ</t>
    </rPh>
    <phoneticPr fontId="9"/>
  </si>
  <si>
    <r>
      <rPr>
        <sz val="11"/>
        <rFont val="ＭＳ 明朝"/>
        <family val="1"/>
        <charset val="128"/>
      </rPr>
      <t>農作物残渣の野焼</t>
    </r>
    <rPh sb="0" eb="3">
      <t>ノウサクモツ</t>
    </rPh>
    <rPh sb="3" eb="5">
      <t>ザンサ</t>
    </rPh>
    <rPh sb="6" eb="8">
      <t>ノヤ</t>
    </rPh>
    <phoneticPr fontId="9"/>
  </si>
  <si>
    <r>
      <rPr>
        <sz val="11"/>
        <rFont val="ＭＳ 明朝"/>
        <family val="1"/>
        <charset val="128"/>
      </rPr>
      <t>その他</t>
    </r>
    <rPh sb="2" eb="3">
      <t>タ</t>
    </rPh>
    <phoneticPr fontId="9"/>
  </si>
  <si>
    <r>
      <rPr>
        <sz val="11"/>
        <rFont val="ＭＳ 明朝"/>
        <family val="1"/>
        <charset val="128"/>
      </rPr>
      <t>■</t>
    </r>
    <r>
      <rPr>
        <sz val="11"/>
        <rFont val="Century"/>
        <family val="1"/>
      </rPr>
      <t>1990</t>
    </r>
    <r>
      <rPr>
        <sz val="11"/>
        <rFont val="ＭＳ 明朝"/>
        <family val="1"/>
        <charset val="128"/>
      </rPr>
      <t>年比</t>
    </r>
    <rPh sb="5" eb="7">
      <t>ネンヒ</t>
    </rPh>
    <phoneticPr fontId="9"/>
  </si>
  <si>
    <r>
      <rPr>
        <sz val="11"/>
        <rFont val="ＭＳ 明朝"/>
        <family val="1"/>
        <charset val="128"/>
      </rPr>
      <t>■</t>
    </r>
    <r>
      <rPr>
        <sz val="11"/>
        <rFont val="Century"/>
        <family val="1"/>
      </rPr>
      <t>2005</t>
    </r>
    <r>
      <rPr>
        <sz val="11"/>
        <rFont val="ＭＳ 明朝"/>
        <family val="1"/>
        <charset val="128"/>
      </rPr>
      <t>年比</t>
    </r>
    <rPh sb="5" eb="7">
      <t>ネンヒ</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</si>
  <si>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</si>
  <si>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</si>
  <si>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</si>
  <si>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</si>
  <si>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出典：住民基本台帳要覧</t>
    </r>
    <rPh sb="0" eb="2">
      <t>シュッテン</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</si>
  <si>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</si>
  <si>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</si>
  <si>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</si>
  <si>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</si>
  <si>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</si>
  <si>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</si>
  <si>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</si>
  <si>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</si>
  <si>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一般廃棄物</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</si>
  <si>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</si>
  <si>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</si>
  <si>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</si>
  <si>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</si>
  <si>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</si>
  <si>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</si>
  <si>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</si>
  <si>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</si>
  <si>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排出量（一人あたり）</t>
    </r>
    <phoneticPr fontId="9"/>
  </si>
  <si>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</si>
  <si>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ＭＳ 明朝"/>
        <family val="1"/>
        <charset val="128"/>
      </rPr>
      <t>出典：</t>
    </r>
    <r>
      <rPr>
        <sz val="11"/>
        <rFont val="Century"/>
        <family val="1"/>
      </rPr>
      <t>1990, 1995, 2000, 2005, 2010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49" eb="51">
      <t>イガイ</t>
    </rPh>
    <phoneticPr fontId="9"/>
  </si>
  <si>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</si>
  <si>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</si>
  <si>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</si>
  <si>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sz val="11"/>
        <color theme="0"/>
        <rFont val="ＭＳ 明朝"/>
        <family val="1"/>
        <charset val="128"/>
      </rPr>
      <t>森林吸収源対策</t>
    </r>
    <rPh sb="0" eb="7">
      <t>シンリンキュウシュウゲンタイサク</t>
    </rPh>
    <phoneticPr fontId="9"/>
  </si>
  <si>
    <r>
      <rPr>
        <sz val="11"/>
        <rFont val="ＭＳ 明朝"/>
        <family val="1"/>
        <charset val="128"/>
      </rPr>
      <t>京都議定書に基づく農地管理・牧草地管理・都市緑化の吸収量②</t>
    </r>
    <r>
      <rPr>
        <vertAlign val="superscript"/>
        <sz val="11"/>
        <rFont val="ＭＳ Ｐ明朝"/>
        <family val="1"/>
        <charset val="128"/>
      </rPr>
      <t/>
    </r>
    <rPh sb="9" eb="11">
      <t>ノウチ</t>
    </rPh>
    <rPh sb="11" eb="13">
      <t>カンリ</t>
    </rPh>
    <rPh sb="14" eb="17">
      <t>ボクソウチ</t>
    </rPh>
    <rPh sb="17" eb="19">
      <t>カンリ</t>
    </rPh>
    <rPh sb="20" eb="22">
      <t>トシ</t>
    </rPh>
    <rPh sb="22" eb="24">
      <t>リョクカ</t>
    </rPh>
    <rPh sb="25" eb="27">
      <t>キュウシュウ</t>
    </rPh>
    <rPh sb="27" eb="28">
      <t>リョウ</t>
    </rPh>
    <phoneticPr fontId="9"/>
  </si>
  <si>
    <r>
      <rPr>
        <sz val="11"/>
        <rFont val="ＭＳ 明朝"/>
        <family val="1"/>
        <charset val="128"/>
      </rPr>
      <t>合計（①</t>
    </r>
    <r>
      <rPr>
        <sz val="11"/>
        <rFont val="Century"/>
        <family val="1"/>
      </rPr>
      <t>+</t>
    </r>
    <r>
      <rPr>
        <sz val="11"/>
        <rFont val="ＭＳ 明朝"/>
        <family val="1"/>
        <charset val="128"/>
      </rPr>
      <t>②）</t>
    </r>
    <rPh sb="0" eb="2">
      <t>ゴウケイ</t>
    </rPh>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</si>
  <si>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</si>
  <si>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</si>
  <si>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</si>
  <si>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</si>
  <si>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b/>
        <sz val="16"/>
        <rFont val="ＭＳ Ｐゴシック"/>
        <family val="3"/>
        <charset val="128"/>
      </rPr>
      <t>国際バンカー油起源の</t>
    </r>
    <r>
      <rPr>
        <b/>
        <sz val="16"/>
        <rFont val="Century"/>
        <family val="1"/>
      </rPr>
      <t>GHG</t>
    </r>
    <r>
      <rPr>
        <b/>
        <sz val="16"/>
        <rFont val="ＭＳ Ｐゴシック"/>
        <family val="3"/>
        <charset val="128"/>
      </rPr>
      <t>排出量の推移　【参考値】</t>
    </r>
    <rPh sb="21" eb="23">
      <t>サンコウ</t>
    </rPh>
    <rPh sb="23" eb="24">
      <t>チ</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</si>
  <si>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</si>
  <si>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航空機</t>
    </r>
  </si>
  <si>
    <r>
      <rPr>
        <sz val="11"/>
        <rFont val="ＭＳ 明朝"/>
        <family val="1"/>
        <charset val="128"/>
      </rPr>
      <t>船舶</t>
    </r>
  </si>
  <si>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</si>
  <si>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</si>
  <si>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</si>
  <si>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2</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8" eb="40">
      <t>ハイシュツ</t>
    </rPh>
    <rPh sb="40" eb="42">
      <t>キュウシュウ</t>
    </rPh>
    <rPh sb="42" eb="43">
      <t>リョウ</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</si>
  <si>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</si>
  <si>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</si>
  <si>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 </t>
    </r>
    <r>
      <rPr>
        <b/>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</si>
  <si>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</si>
  <si>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石炭製品製造等</t>
    </r>
    <rPh sb="0" eb="2">
      <t>セキタン</t>
    </rPh>
    <rPh sb="2" eb="4">
      <t>セイヒン</t>
    </rPh>
    <rPh sb="4" eb="6">
      <t>セイゾウ</t>
    </rPh>
    <rPh sb="6" eb="7">
      <t>トウ</t>
    </rPh>
    <phoneticPr fontId="9"/>
  </si>
  <si>
    <r>
      <t xml:space="preserve">1.A.2. </t>
    </r>
    <r>
      <rPr>
        <sz val="11"/>
        <rFont val="ＭＳ 明朝"/>
        <family val="1"/>
        <charset val="128"/>
      </rPr>
      <t>製造業及び建設業</t>
    </r>
    <rPh sb="7" eb="10">
      <t>セイゾウギョウ</t>
    </rPh>
    <rPh sb="10" eb="11">
      <t>オヨ</t>
    </rPh>
    <rPh sb="12" eb="15">
      <t>ケンセツギョウ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</si>
  <si>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</si>
  <si>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</si>
  <si>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</si>
  <si>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rPr>
        <sz val="11"/>
        <rFont val="ＭＳ 明朝"/>
        <family val="1"/>
        <charset val="128"/>
      </rPr>
      <t>食品</t>
    </r>
    <rPh sb="0" eb="2">
      <t>ショクヒン</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</si>
  <si>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</si>
  <si>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</si>
  <si>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Ph sb="9" eb="10">
      <t>タ</t>
    </rPh>
    <rPh sb="10" eb="12">
      <t>ブモン</t>
    </rPh>
    <rPh sb="16" eb="17">
      <t>オヨ</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</si>
  <si>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</si>
  <si>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</si>
  <si>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1B. </t>
    </r>
    <r>
      <rPr>
        <b/>
        <sz val="11"/>
        <rFont val="ＭＳ 明朝"/>
        <family val="1"/>
        <charset val="128"/>
      </rPr>
      <t>燃料からの漏出</t>
    </r>
    <rPh sb="4" eb="6">
      <t>ネンリョウ</t>
    </rPh>
    <rPh sb="9" eb="11">
      <t>ロウシュツ</t>
    </rPh>
    <phoneticPr fontId="9"/>
  </si>
  <si>
    <r>
      <t xml:space="preserve">2B </t>
    </r>
    <r>
      <rPr>
        <sz val="11"/>
        <rFont val="ＭＳ 明朝"/>
        <family val="1"/>
        <charset val="128"/>
      </rPr>
      <t>化学</t>
    </r>
    <rPh sb="3" eb="5">
      <t>カガク</t>
    </rPh>
    <phoneticPr fontId="9"/>
  </si>
  <si>
    <r>
      <t xml:space="preserve">3. </t>
    </r>
    <r>
      <rPr>
        <b/>
        <sz val="11"/>
        <rFont val="ＭＳ 明朝"/>
        <family val="1"/>
        <charset val="128"/>
      </rPr>
      <t>農業</t>
    </r>
    <rPh sb="3" eb="5">
      <t>ノウギョウ</t>
    </rPh>
    <phoneticPr fontId="9"/>
  </si>
  <si>
    <r>
      <t xml:space="preserve">3G </t>
    </r>
    <r>
      <rPr>
        <sz val="11"/>
        <rFont val="ＭＳ 明朝"/>
        <family val="1"/>
        <charset val="128"/>
      </rPr>
      <t>石灰施用</t>
    </r>
    <rPh sb="3" eb="5">
      <t>セッカイ</t>
    </rPh>
    <rPh sb="5" eb="7">
      <t>セヨウ</t>
    </rPh>
    <phoneticPr fontId="9"/>
  </si>
  <si>
    <r>
      <t xml:space="preserve">3H </t>
    </r>
    <r>
      <rPr>
        <sz val="11"/>
        <rFont val="ＭＳ 明朝"/>
        <family val="1"/>
        <charset val="128"/>
      </rPr>
      <t>尿素施肥</t>
    </r>
    <rPh sb="3" eb="5">
      <t>ニョウソ</t>
    </rPh>
    <rPh sb="5" eb="7">
      <t>セヒ</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</si>
  <si>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</si>
  <si>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t xml:space="preserve">4A </t>
    </r>
    <r>
      <rPr>
        <sz val="11"/>
        <rFont val="ＭＳ 明朝"/>
        <family val="1"/>
        <charset val="128"/>
      </rPr>
      <t>森林</t>
    </r>
    <rPh sb="3" eb="5">
      <t>シンリン</t>
    </rPh>
    <phoneticPr fontId="9"/>
  </si>
  <si>
    <r>
      <t xml:space="preserve">4B </t>
    </r>
    <r>
      <rPr>
        <sz val="11"/>
        <rFont val="ＭＳ 明朝"/>
        <family val="1"/>
        <charset val="128"/>
      </rPr>
      <t>農地</t>
    </r>
    <rPh sb="3" eb="5">
      <t>ノウチ</t>
    </rPh>
    <phoneticPr fontId="9"/>
  </si>
  <si>
    <r>
      <t xml:space="preserve">4C </t>
    </r>
    <r>
      <rPr>
        <sz val="11"/>
        <rFont val="ＭＳ 明朝"/>
        <family val="1"/>
        <charset val="128"/>
      </rPr>
      <t>草地</t>
    </r>
    <rPh sb="3" eb="5">
      <t>クサチ</t>
    </rPh>
    <phoneticPr fontId="9"/>
  </si>
  <si>
    <r>
      <t xml:space="preserve">4D </t>
    </r>
    <r>
      <rPr>
        <sz val="11"/>
        <rFont val="ＭＳ 明朝"/>
        <family val="1"/>
        <charset val="128"/>
      </rPr>
      <t>湿地</t>
    </r>
    <rPh sb="3" eb="5">
      <t>シッチ</t>
    </rPh>
    <phoneticPr fontId="9"/>
  </si>
  <si>
    <r>
      <t xml:space="preserve">4E </t>
    </r>
    <r>
      <rPr>
        <sz val="11"/>
        <rFont val="ＭＳ 明朝"/>
        <family val="1"/>
        <charset val="128"/>
      </rPr>
      <t>開発地</t>
    </r>
    <rPh sb="3" eb="5">
      <t>カイハツ</t>
    </rPh>
    <rPh sb="5" eb="6">
      <t>チ</t>
    </rPh>
    <phoneticPr fontId="9"/>
  </si>
  <si>
    <r>
      <t xml:space="preserve">4F </t>
    </r>
    <r>
      <rPr>
        <sz val="11"/>
        <rFont val="ＭＳ 明朝"/>
        <family val="1"/>
        <charset val="128"/>
      </rPr>
      <t>その他の土地</t>
    </r>
    <rPh sb="5" eb="6">
      <t>タ</t>
    </rPh>
    <rPh sb="7" eb="9">
      <t>トチ</t>
    </rPh>
    <phoneticPr fontId="9"/>
  </si>
  <si>
    <r>
      <t xml:space="preserve">4G </t>
    </r>
    <r>
      <rPr>
        <sz val="11"/>
        <rFont val="ＭＳ 明朝"/>
        <family val="1"/>
        <charset val="128"/>
      </rPr>
      <t>伐採木材製品</t>
    </r>
    <rPh sb="3" eb="5">
      <t>バッサイ</t>
    </rPh>
    <rPh sb="5" eb="7">
      <t>モクザイ</t>
    </rPh>
    <rPh sb="7" eb="9">
      <t>セイヒン</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</si>
  <si>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</si>
  <si>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</si>
  <si>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</si>
  <si>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</si>
  <si>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</si>
  <si>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</si>
  <si>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の値は気候変動枠組条約上の数値であり、京都議定書に基づく吸収源活動の排出・吸収量（シート</t>
    </r>
    <r>
      <rPr>
        <sz val="11"/>
        <rFont val="Century"/>
        <family val="1"/>
      </rPr>
      <t>16.KP-LULUCF</t>
    </r>
    <r>
      <rPr>
        <sz val="11"/>
        <rFont val="ＭＳ 明朝"/>
        <family val="1"/>
        <charset val="128"/>
      </rPr>
      <t>）の数値とは異なる。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67" eb="69">
      <t>スウチ</t>
    </rPh>
    <rPh sb="71" eb="72">
      <t>コト</t>
    </rPh>
    <phoneticPr fontId="9"/>
  </si>
  <si>
    <r>
      <rPr>
        <sz val="11"/>
        <rFont val="ＭＳ Ｐ明朝"/>
        <family val="1"/>
        <charset val="128"/>
      </rPr>
      <t>排出源</t>
    </r>
    <rPh sb="0" eb="3">
      <t>ハイシュツゲン</t>
    </rPh>
    <phoneticPr fontId="9"/>
  </si>
  <si>
    <r>
      <t xml:space="preserve">1A2 </t>
    </r>
    <r>
      <rPr>
        <sz val="11"/>
        <rFont val="ＭＳ Ｐ明朝"/>
        <family val="1"/>
        <charset val="128"/>
      </rPr>
      <t>製造業及び建設業</t>
    </r>
    <rPh sb="4" eb="7">
      <t>セイゾウギョウ</t>
    </rPh>
    <rPh sb="7" eb="8">
      <t>オヨ</t>
    </rPh>
    <rPh sb="9" eb="12">
      <t>ケンセツギョウ</t>
    </rPh>
    <phoneticPr fontId="9"/>
  </si>
  <si>
    <r>
      <t xml:space="preserve">1A3 </t>
    </r>
    <r>
      <rPr>
        <sz val="11"/>
        <rFont val="ＭＳ Ｐ明朝"/>
        <family val="1"/>
        <charset val="128"/>
      </rPr>
      <t>運輸</t>
    </r>
    <rPh sb="4" eb="6">
      <t>ウンユ</t>
    </rPh>
    <phoneticPr fontId="9"/>
  </si>
  <si>
    <r>
      <t xml:space="preserve">1A4 </t>
    </r>
    <r>
      <rPr>
        <sz val="11"/>
        <rFont val="ＭＳ Ｐ明朝"/>
        <family val="1"/>
        <charset val="128"/>
      </rPr>
      <t>その他部門（民生及び農林水産業）</t>
    </r>
    <rPh sb="6" eb="7">
      <t>タ</t>
    </rPh>
    <rPh sb="7" eb="9">
      <t>ブモン</t>
    </rPh>
    <phoneticPr fontId="9"/>
  </si>
  <si>
    <r>
      <t xml:space="preserve">1B </t>
    </r>
    <r>
      <rPr>
        <sz val="11"/>
        <rFont val="ＭＳ Ｐ明朝"/>
        <family val="1"/>
        <charset val="128"/>
      </rPr>
      <t>燃料からの漏出</t>
    </r>
    <rPh sb="3" eb="5">
      <t>ネンリョウ</t>
    </rPh>
    <rPh sb="8" eb="10">
      <t>ロウシュツ</t>
    </rPh>
    <phoneticPr fontId="9"/>
  </si>
  <si>
    <r>
      <t xml:space="preserve">3 </t>
    </r>
    <r>
      <rPr>
        <sz val="11"/>
        <rFont val="ＭＳ Ｐ明朝"/>
        <family val="1"/>
        <charset val="128"/>
      </rPr>
      <t>農業</t>
    </r>
    <rPh sb="2" eb="4">
      <t>ノウギョウ</t>
    </rPh>
    <phoneticPr fontId="9"/>
  </si>
  <si>
    <r>
      <t xml:space="preserve">5 </t>
    </r>
    <r>
      <rPr>
        <sz val="11"/>
        <rFont val="ＭＳ Ｐ明朝"/>
        <family val="1"/>
        <charset val="128"/>
      </rPr>
      <t>廃棄物</t>
    </r>
    <rPh sb="2" eb="5">
      <t>ハイキブツ</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</si>
  <si>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</si>
  <si>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</si>
  <si>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</si>
  <si>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</si>
  <si>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</si>
  <si>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</si>
  <si>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</si>
  <si>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</si>
  <si>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2"/>
        <rFont val="ＭＳ 明朝"/>
        <family val="1"/>
        <charset val="128"/>
      </rPr>
      <t>※非エネルギー起源</t>
    </r>
    <r>
      <rPr>
        <sz val="12"/>
        <rFont val="Century"/>
        <family val="1"/>
      </rPr>
      <t>CO</t>
    </r>
    <r>
      <rPr>
        <vertAlign val="subscript"/>
        <sz val="12"/>
        <rFont val="Century"/>
        <family val="1"/>
      </rPr>
      <t>2</t>
    </r>
    <r>
      <rPr>
        <sz val="12"/>
        <rFont val="ＭＳ 明朝"/>
        <family val="1"/>
        <charset val="128"/>
      </rPr>
      <t>は間接</t>
    </r>
    <r>
      <rPr>
        <sz val="12"/>
        <rFont val="Century"/>
        <family val="1"/>
      </rPr>
      <t>CO</t>
    </r>
    <r>
      <rPr>
        <vertAlign val="subscript"/>
        <sz val="12"/>
        <rFont val="Century"/>
        <family val="1"/>
      </rPr>
      <t>2</t>
    </r>
    <r>
      <rPr>
        <sz val="11"/>
        <rFont val="ＭＳ 明朝"/>
        <family val="1"/>
        <charset val="128"/>
      </rPr>
      <t>を含む</t>
    </r>
    <rPh sb="1" eb="2">
      <t>ヒ</t>
    </rPh>
    <rPh sb="7" eb="9">
      <t>キゲン</t>
    </rPh>
    <rPh sb="13" eb="15">
      <t>カンセツ</t>
    </rPh>
    <rPh sb="19" eb="20">
      <t>フク</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</si>
  <si>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</si>
  <si>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</si>
  <si>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</si>
  <si>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r>
      <t>2005</t>
    </r>
    <r>
      <rPr>
        <sz val="11"/>
        <rFont val="ＭＳ Ｐ明朝"/>
        <family val="1"/>
        <charset val="128"/>
      </rPr>
      <t>年度</t>
    </r>
    <rPh sb="4" eb="6">
      <t>ネンド</t>
    </rPh>
    <phoneticPr fontId="9"/>
  </si>
  <si>
    <r>
      <t>2013</t>
    </r>
    <r>
      <rPr>
        <sz val="11"/>
        <rFont val="ＭＳ Ｐ明朝"/>
        <family val="1"/>
        <charset val="128"/>
      </rPr>
      <t>年度</t>
    </r>
    <rPh sb="4" eb="6">
      <t>ネンド</t>
    </rPh>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</si>
  <si>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排出量（世帯あたり）</t>
    </r>
    <phoneticPr fontId="9"/>
  </si>
  <si>
    <t>F-gases</t>
    <phoneticPr fontId="8"/>
  </si>
  <si>
    <t>Hydrofluorocarbons (HFCs)</t>
    <phoneticPr fontId="8"/>
  </si>
  <si>
    <t>Perfluorocarbons (PFCs)</t>
    <phoneticPr fontId="8"/>
  </si>
  <si>
    <t>Total</t>
    <phoneticPr fontId="8"/>
  </si>
  <si>
    <t>Greenhouse gas</t>
  </si>
  <si>
    <t>HFC-134a:
1,430 etc.</t>
    <phoneticPr fontId="8"/>
  </si>
  <si>
    <t>Manufacture of Coal Products</t>
    <phoneticPr fontId="9"/>
  </si>
  <si>
    <t>Oil Products</t>
  </si>
  <si>
    <t>Gas Conversion and Production</t>
    <phoneticPr fontId="9"/>
  </si>
  <si>
    <t>District Heat Supply</t>
  </si>
  <si>
    <t>Statistical discrepancy from power and heat allocation</t>
    <phoneticPr fontId="9"/>
  </si>
  <si>
    <t xml:space="preserve">Industry </t>
  </si>
  <si>
    <t>Agriculture, Fishery, Mining and Construction</t>
    <phoneticPr fontId="9"/>
  </si>
  <si>
    <t>Agriculture &amp; Forestry</t>
  </si>
  <si>
    <t>Mining</t>
    <phoneticPr fontId="9"/>
  </si>
  <si>
    <t>Construction</t>
  </si>
  <si>
    <t>Manufacturing</t>
  </si>
  <si>
    <t>Food, Beverages, Tobacco and Feed</t>
    <phoneticPr fontId="9"/>
  </si>
  <si>
    <t>Textile Mill Products</t>
    <phoneticPr fontId="9"/>
  </si>
  <si>
    <t>Pulp, Paper and Paper Products</t>
    <phoneticPr fontId="9"/>
  </si>
  <si>
    <t>Chemical (incl. Oil and Coal Products)</t>
    <phoneticPr fontId="0"/>
  </si>
  <si>
    <t>Ceramic, Stone and Clay Products</t>
  </si>
  <si>
    <t>Iron and Steel</t>
    <phoneticPr fontId="9"/>
  </si>
  <si>
    <t>Non-Ferrous Metals and Products</t>
    <phoneticPr fontId="0"/>
  </si>
  <si>
    <t>Machinery (incl. Fabricated Metal Products)</t>
    <phoneticPr fontId="9"/>
  </si>
  <si>
    <t>Commercial Industry</t>
    <phoneticPr fontId="9"/>
  </si>
  <si>
    <t>Professional and Technical Services, Accommodations, Meal Services, Living Related Services</t>
    <phoneticPr fontId="9"/>
  </si>
  <si>
    <t>Government, Unable to Classify</t>
    <phoneticPr fontId="9"/>
  </si>
  <si>
    <t>Transportation</t>
  </si>
  <si>
    <t>Passenger</t>
    <phoneticPr fontId="9"/>
  </si>
  <si>
    <t>Road Transportation</t>
    <phoneticPr fontId="9"/>
  </si>
  <si>
    <t>Railways / Navigation / Domestic Aviation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</si>
  <si>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</si>
  <si>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</si>
  <si>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</si>
  <si>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</si>
  <si>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</si>
  <si>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</si>
  <si>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</si>
  <si>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</si>
  <si>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</si>
  <si>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</si>
  <si>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Metal Production</t>
  </si>
  <si>
    <t>Non-energy Products from Fuels and Solvent Use</t>
    <phoneticPr fontId="9"/>
  </si>
  <si>
    <t>Waste</t>
    <phoneticPr fontId="9"/>
  </si>
  <si>
    <t>Waste for Energy Purposes</t>
    <phoneticPr fontId="9"/>
  </si>
  <si>
    <t>Agriculture</t>
    <phoneticPr fontId="9"/>
  </si>
  <si>
    <t>Liming</t>
    <phoneticPr fontId="9"/>
  </si>
  <si>
    <t>Urea Fertilization</t>
    <phoneticPr fontId="9"/>
  </si>
  <si>
    <t>Fugitive Emissions from Fuel, etc.</t>
    <phoneticPr fontId="9"/>
  </si>
  <si>
    <t>Industries</t>
  </si>
  <si>
    <t>Residential</t>
  </si>
  <si>
    <t>Waste</t>
  </si>
  <si>
    <t>Greenhouse gas</t>
    <phoneticPr fontId="9"/>
  </si>
  <si>
    <t>F-gases</t>
    <phoneticPr fontId="8"/>
  </si>
  <si>
    <t>Hydrofluorocarbons (HFCs)</t>
    <phoneticPr fontId="8"/>
  </si>
  <si>
    <t>HFC-134a:
1,430 etc.</t>
    <phoneticPr fontId="8"/>
  </si>
  <si>
    <t>Total</t>
    <phoneticPr fontId="9"/>
  </si>
  <si>
    <t>Greenhouse Gas Inventory Office of Japan, National Institute for Environmental Studies</t>
    <phoneticPr fontId="9"/>
  </si>
  <si>
    <t>Contents</t>
    <phoneticPr fontId="9"/>
  </si>
  <si>
    <t>This sheet</t>
    <phoneticPr fontId="9"/>
  </si>
  <si>
    <t xml:space="preserve">Notes / Units of measures / Global Warming Potentials  </t>
    <phoneticPr fontId="9"/>
  </si>
  <si>
    <t>GHG emissions</t>
    <phoneticPr fontId="9"/>
  </si>
  <si>
    <t xml:space="preserve">5.CO2-Share </t>
    <phoneticPr fontId="9"/>
  </si>
  <si>
    <t>The Removals by Forest and Other Carbon Sinks under the Kyoto Protocol</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</si>
  <si>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</si>
  <si>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</si>
  <si>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</si>
  <si>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</si>
  <si>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</si>
  <si>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</si>
  <si>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</si>
  <si>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</si>
  <si>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</si>
  <si>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</si>
  <si>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</si>
  <si>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</si>
  <si>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</si>
  <si>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</si>
  <si>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</si>
  <si>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</si>
  <si>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</si>
  <si>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</si>
  <si>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</si>
  <si>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</si>
  <si>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</si>
  <si>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</si>
  <si>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</si>
  <si>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</si>
  <si>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</si>
  <si>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</si>
  <si>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The emissions from international bunkers (aviation and marine) are excluded from the national emissions.</t>
    <phoneticPr fontId="9"/>
  </si>
  <si>
    <t>1,430 etc.</t>
    <phoneticPr fontId="9"/>
  </si>
  <si>
    <t>7,390 etc.</t>
    <phoneticPr fontId="9"/>
  </si>
  <si>
    <t># The previous GWP were from the IPCC Second Assessment Report (1995) and were used before 2013.</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</si>
  <si>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</si>
  <si>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</si>
  <si>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</si>
  <si>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</si>
  <si>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Mining</t>
    <phoneticPr fontId="9"/>
  </si>
  <si>
    <t>Food, Beverages, Tobacco and Feed</t>
    <phoneticPr fontId="9"/>
  </si>
  <si>
    <t>Textile Mill Products</t>
    <phoneticPr fontId="9"/>
  </si>
  <si>
    <t>Pulp, Paper and Paper Products</t>
    <phoneticPr fontId="9"/>
  </si>
  <si>
    <t>Chemical (incl. Oil and Coal Products)</t>
    <phoneticPr fontId="0"/>
  </si>
  <si>
    <t>Iron and Steel</t>
    <phoneticPr fontId="9"/>
  </si>
  <si>
    <t>Non-Ferrous Metals and Products</t>
    <phoneticPr fontId="0"/>
  </si>
  <si>
    <t>Machinery (incl. Fabricated Metal Products)</t>
    <phoneticPr fontId="9"/>
  </si>
  <si>
    <t>Electricity, Gas, Water, Information and Communications,Transport and Post service</t>
    <phoneticPr fontId="9"/>
  </si>
  <si>
    <t>Wholesale and Retail, Finance and Insurance, Real Estate</t>
    <phoneticPr fontId="9"/>
  </si>
  <si>
    <t>Professional and Technical Services, Accommodations, Meal Services, Living Related Services</t>
    <phoneticPr fontId="9"/>
  </si>
  <si>
    <t>Education, Learning Support, Medical, Health Care and Welfare, Miscellaneous Services</t>
    <phoneticPr fontId="9"/>
  </si>
  <si>
    <t>Government, Unable to Classify</t>
    <phoneticPr fontId="9"/>
  </si>
  <si>
    <t>Passenger</t>
    <phoneticPr fontId="9"/>
  </si>
  <si>
    <t>Road Transportation</t>
    <phoneticPr fontId="9"/>
  </si>
  <si>
    <t>Railways / Navigation / Domestic Aviation</t>
    <phoneticPr fontId="9"/>
  </si>
  <si>
    <t>Freight</t>
    <phoneticPr fontId="9"/>
  </si>
  <si>
    <t>Residential</t>
    <phoneticPr fontId="9"/>
  </si>
  <si>
    <t>Total</t>
    <phoneticPr fontId="9"/>
  </si>
  <si>
    <t>Mining</t>
  </si>
  <si>
    <t>Pulp, Paper and Paper Products</t>
  </si>
  <si>
    <t>Non-Ferrous Metals and Products</t>
  </si>
  <si>
    <t>Passenger</t>
  </si>
  <si>
    <t>Agriculture</t>
  </si>
  <si>
    <t>District Heat Supply</t>
    <phoneticPr fontId="9"/>
  </si>
  <si>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</si>
  <si>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</si>
  <si>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</si>
  <si>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</si>
  <si>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</si>
  <si>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</si>
  <si>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</si>
  <si>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</si>
  <si>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</si>
  <si>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</si>
  <si>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Iron and Steel</t>
    <phoneticPr fontId="0"/>
  </si>
  <si>
    <t>Machinery</t>
  </si>
  <si>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</si>
  <si>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</si>
  <si>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</si>
  <si>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</si>
  <si>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</si>
  <si>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</si>
  <si>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</si>
  <si>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</si>
  <si>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</si>
  <si>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Manufacturing (other than the above)</t>
    <phoneticPr fontId="0"/>
  </si>
  <si>
    <t>Lumber and Wood Products, except Furniture and Fixtures</t>
  </si>
  <si>
    <t>Furniture and Fixtures</t>
  </si>
  <si>
    <t>Printing</t>
    <phoneticPr fontId="9"/>
  </si>
  <si>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</si>
  <si>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</si>
  <si>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</si>
  <si>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</si>
  <si>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</si>
  <si>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</si>
  <si>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</si>
  <si>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</si>
  <si>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</si>
  <si>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</si>
  <si>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</si>
  <si>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</si>
  <si>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</si>
  <si>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</si>
  <si>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</si>
  <si>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</si>
  <si>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</si>
  <si>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</si>
  <si>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</si>
  <si>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Navigation</t>
  </si>
  <si>
    <t>Domestic Aviation</t>
    <phoneticPr fontId="9"/>
  </si>
  <si>
    <t xml:space="preserve"> Freight</t>
  </si>
  <si>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</si>
  <si>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</si>
  <si>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</si>
  <si>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</si>
  <si>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</si>
  <si>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</si>
  <si>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</si>
  <si>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</si>
  <si>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</si>
  <si>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</si>
  <si>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</si>
  <si>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</si>
  <si>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Chemical Industry</t>
    <phoneticPr fontId="9"/>
  </si>
  <si>
    <t>Metal Production</t>
    <phoneticPr fontId="9"/>
  </si>
  <si>
    <t>Oil Products</t>
    <phoneticPr fontId="9"/>
  </si>
  <si>
    <t xml:space="preserve">Government </t>
    <phoneticPr fontId="9"/>
  </si>
  <si>
    <t>Population</t>
    <phoneticPr fontId="9"/>
  </si>
  <si>
    <t>Population</t>
    <phoneticPr fontId="9"/>
  </si>
  <si>
    <t>Thousand</t>
    <phoneticPr fontId="9"/>
  </si>
  <si>
    <t xml:space="preserve">Population </t>
    <phoneticPr fontId="9"/>
  </si>
  <si>
    <t>Unit</t>
    <phoneticPr fontId="9"/>
  </si>
  <si>
    <r>
      <t>t CO</t>
    </r>
    <r>
      <rPr>
        <vertAlign val="subscript"/>
        <sz val="11"/>
        <rFont val="Century"/>
        <family val="1"/>
      </rPr>
      <t>2</t>
    </r>
    <r>
      <rPr>
        <sz val="11"/>
        <rFont val="Century"/>
        <family val="1"/>
      </rPr>
      <t xml:space="preserve">/ </t>
    </r>
    <r>
      <rPr>
        <sz val="11"/>
        <rFont val="ＭＳ Ｐ明朝"/>
        <family val="1"/>
        <charset val="128"/>
      </rPr>
      <t>一人</t>
    </r>
    <rPh sb="7" eb="9">
      <t>ヒトリ</t>
    </rPh>
    <phoneticPr fontId="9"/>
  </si>
  <si>
    <t>Billion yen</t>
    <phoneticPr fontId="9"/>
  </si>
  <si>
    <t>GDP</t>
    <phoneticPr fontId="9"/>
  </si>
  <si>
    <t>Coal</t>
    <phoneticPr fontId="8"/>
  </si>
  <si>
    <t>Coal Products</t>
    <phoneticPr fontId="8"/>
  </si>
  <si>
    <t>Oil Products</t>
    <phoneticPr fontId="8"/>
  </si>
  <si>
    <t>Natural Gas</t>
    <phoneticPr fontId="8"/>
  </si>
  <si>
    <t>Agriculture</t>
    <phoneticPr fontId="11"/>
  </si>
  <si>
    <t>Waste</t>
    <phoneticPr fontId="11"/>
  </si>
  <si>
    <t>Fuel Combustion</t>
    <phoneticPr fontId="11"/>
  </si>
  <si>
    <t>Fugitive Emissions from Fuel</t>
    <phoneticPr fontId="11"/>
  </si>
  <si>
    <t>Total</t>
    <phoneticPr fontId="11"/>
  </si>
  <si>
    <t>Fuel Combustion</t>
    <phoneticPr fontId="11"/>
  </si>
  <si>
    <t>Fugitive Emissions from Fuel</t>
    <phoneticPr fontId="11"/>
  </si>
  <si>
    <t>Total</t>
    <phoneticPr fontId="11"/>
  </si>
  <si>
    <t>Agriculture</t>
    <phoneticPr fontId="11"/>
  </si>
  <si>
    <t>FY2005</t>
    <phoneticPr fontId="9"/>
  </si>
  <si>
    <t>FY2013</t>
    <phoneticPr fontId="9"/>
  </si>
  <si>
    <t>Share of 
emissions</t>
    <phoneticPr fontId="9"/>
  </si>
  <si>
    <t>Industries</t>
    <phoneticPr fontId="9"/>
  </si>
  <si>
    <t>Residential</t>
    <phoneticPr fontId="9"/>
  </si>
  <si>
    <t>Waste</t>
    <phoneticPr fontId="9"/>
  </si>
  <si>
    <t>Total</t>
    <phoneticPr fontId="9"/>
  </si>
  <si>
    <t>FY2005</t>
    <phoneticPr fontId="9"/>
  </si>
  <si>
    <t>FY2013</t>
    <phoneticPr fontId="9"/>
  </si>
  <si>
    <t>Share of 
emissions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</si>
  <si>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</si>
  <si>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</si>
  <si>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</si>
  <si>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</si>
  <si>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Category</t>
    <phoneticPr fontId="9"/>
  </si>
  <si>
    <t>1A. Fuel Combustion</t>
  </si>
  <si>
    <t>1A1. Energy Industries</t>
  </si>
  <si>
    <t>1A3. Transport</t>
  </si>
  <si>
    <t>1A5. Other</t>
  </si>
  <si>
    <t>1B. Fugitive Emissions from Fuels</t>
    <phoneticPr fontId="9"/>
  </si>
  <si>
    <t>1B1. Solid Fuels</t>
    <phoneticPr fontId="9"/>
  </si>
  <si>
    <t>2B. Chemical Industry</t>
    <phoneticPr fontId="9"/>
  </si>
  <si>
    <t>2C. Metal Production</t>
    <phoneticPr fontId="9"/>
  </si>
  <si>
    <t>3. Agriculture</t>
    <phoneticPr fontId="9"/>
  </si>
  <si>
    <t>3A. Enteric Fermentation</t>
  </si>
  <si>
    <t>3B. Manure Management</t>
  </si>
  <si>
    <t>3C. Rice Cultivation</t>
  </si>
  <si>
    <t>3F. Field Burning of Agricultural Residue</t>
  </si>
  <si>
    <t>5. Waste</t>
    <phoneticPr fontId="9"/>
  </si>
  <si>
    <t>5A. Solid Waste Disposal</t>
    <phoneticPr fontId="9"/>
  </si>
  <si>
    <t>5B. Biological Treatment of Solid Waste</t>
  </si>
  <si>
    <t>5D. Wastewater Treatment and Discharge</t>
    <phoneticPr fontId="9"/>
  </si>
  <si>
    <t>Waste for Energy Purposes</t>
    <phoneticPr fontId="9"/>
  </si>
  <si>
    <t>Stationary Combustion</t>
    <phoneticPr fontId="9"/>
  </si>
  <si>
    <t>Mobile Combustion</t>
    <phoneticPr fontId="9"/>
  </si>
  <si>
    <t>Fugitive Emissions from Fuel</t>
    <phoneticPr fontId="9"/>
  </si>
  <si>
    <t>Enteric Fermentation</t>
    <phoneticPr fontId="9"/>
  </si>
  <si>
    <t>Rice Cultivation</t>
    <phoneticPr fontId="9"/>
  </si>
  <si>
    <t>Other Agriculture</t>
    <phoneticPr fontId="9"/>
  </si>
  <si>
    <t>Solid Waste Disposal</t>
  </si>
  <si>
    <t>Biological Treatment of Solid Waste</t>
  </si>
  <si>
    <t>Wastewater Treatment and Discharge</t>
  </si>
  <si>
    <t>Waste for Energy Purposes</t>
  </si>
  <si>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</si>
  <si>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</si>
  <si>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t>CH</t>
    </r>
    <r>
      <rPr>
        <b/>
        <vertAlign val="subscript"/>
        <sz val="16"/>
        <rFont val="Century"/>
        <family val="1"/>
      </rPr>
      <t>4</t>
    </r>
    <r>
      <rPr>
        <b/>
        <sz val="16"/>
        <rFont val="Century"/>
        <family val="1"/>
      </rPr>
      <t xml:space="preserve"> emissions (Summary)</t>
    </r>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</si>
  <si>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</si>
  <si>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農業</t>
    </r>
    <rPh sb="0" eb="2">
      <t>ノウギョウ</t>
    </rPh>
    <phoneticPr fontId="11"/>
  </si>
  <si>
    <r>
      <rPr>
        <sz val="11"/>
        <rFont val="ＭＳ Ｐゴシック"/>
        <family val="3"/>
        <charset val="128"/>
      </rPr>
      <t>廃棄物</t>
    </r>
    <rPh sb="0" eb="3">
      <t>ハイキブツ</t>
    </rPh>
    <phoneticPr fontId="11"/>
  </si>
  <si>
    <r>
      <rPr>
        <sz val="11"/>
        <rFont val="ＭＳ Ｐゴシック"/>
        <family val="3"/>
        <charset val="128"/>
      </rPr>
      <t>燃料の燃焼</t>
    </r>
    <rPh sb="0" eb="2">
      <t>ネンリョウ</t>
    </rPh>
    <rPh sb="3" eb="5">
      <t>ネンショウ</t>
    </rPh>
    <phoneticPr fontId="11"/>
  </si>
  <si>
    <r>
      <rPr>
        <sz val="11"/>
        <rFont val="ＭＳ Ｐゴシック"/>
        <family val="3"/>
        <charset val="128"/>
      </rPr>
      <t>燃料からの漏出</t>
    </r>
    <rPh sb="0" eb="2">
      <t>ネンリョウ</t>
    </rPh>
    <rPh sb="5" eb="7">
      <t>ロウシュツ</t>
    </rPh>
    <phoneticPr fontId="11"/>
  </si>
  <si>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</si>
  <si>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</si>
  <si>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</si>
  <si>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燃料からの漏出</t>
    </r>
  </si>
  <si>
    <r>
      <rPr>
        <sz val="11"/>
        <rFont val="ＭＳ Ｐゴシック"/>
        <family val="3"/>
        <charset val="128"/>
      </rPr>
      <t>■</t>
    </r>
    <r>
      <rPr>
        <sz val="11"/>
        <rFont val="Century"/>
        <family val="1"/>
      </rPr>
      <t>1990</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</si>
  <si>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FY1990</t>
    </r>
    <phoneticPr fontId="9"/>
  </si>
  <si>
    <r>
      <rPr>
        <sz val="11"/>
        <rFont val="ＭＳ Ｐゴシック"/>
        <family val="3"/>
        <charset val="128"/>
      </rPr>
      <t>■</t>
    </r>
    <r>
      <rPr>
        <sz val="11"/>
        <rFont val="Century"/>
        <family val="1"/>
      </rPr>
      <t>2005</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</si>
  <si>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FY2005</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</si>
  <si>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</si>
  <si>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</si>
  <si>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</si>
  <si>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</si>
  <si>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t>CO</t>
    </r>
    <r>
      <rPr>
        <b/>
        <vertAlign val="subscript"/>
        <sz val="16"/>
        <rFont val="Century"/>
        <family val="1"/>
      </rPr>
      <t>2</t>
    </r>
    <r>
      <rPr>
        <b/>
        <sz val="16"/>
        <rFont val="Century"/>
        <family val="1"/>
      </rPr>
      <t xml:space="preserve"> emissions by fuel type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</si>
  <si>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</si>
  <si>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</si>
  <si>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</si>
  <si>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</si>
  <si>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</si>
  <si>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t>
    </r>
    <phoneticPr fontId="9"/>
  </si>
  <si>
    <r>
      <rPr>
        <b/>
        <sz val="16"/>
        <rFont val="ＭＳ Ｐゴシック"/>
        <family val="3"/>
        <charset val="128"/>
      </rPr>
      <t>一人あたり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</si>
  <si>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capita</t>
    </r>
    <phoneticPr fontId="9"/>
  </si>
  <si>
    <r>
      <rPr>
        <sz val="11"/>
        <rFont val="ＭＳ Ｐ明朝"/>
        <family val="1"/>
        <charset val="128"/>
      </rPr>
      <t>■</t>
    </r>
    <r>
      <rPr>
        <sz val="11"/>
        <rFont val="Century"/>
        <family val="1"/>
      </rPr>
      <t>Emissions and population</t>
    </r>
    <phoneticPr fontId="9"/>
  </si>
  <si>
    <r>
      <t>Total CO</t>
    </r>
    <r>
      <rPr>
        <vertAlign val="subscript"/>
        <sz val="11"/>
        <rFont val="Century"/>
        <family val="1"/>
      </rPr>
      <t>2</t>
    </r>
    <r>
      <rPr>
        <sz val="11"/>
        <rFont val="Century"/>
        <family val="1"/>
      </rPr>
      <t xml:space="preserve"> emissions per capita </t>
    </r>
    <phoneticPr fontId="9"/>
  </si>
  <si>
    <r>
      <t>CO</t>
    </r>
    <r>
      <rPr>
        <vertAlign val="subscript"/>
        <sz val="11"/>
        <rFont val="Century"/>
        <family val="1"/>
      </rPr>
      <t>2</t>
    </r>
    <r>
      <rPr>
        <sz val="11"/>
        <rFont val="Century"/>
        <family val="1"/>
      </rPr>
      <t xml:space="preserve"> emissions from fuel combustion per capita </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</si>
  <si>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</si>
  <si>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</si>
  <si>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8"/>
        <rFont val="ＭＳ Ｐゴシック"/>
        <family val="3"/>
        <charset val="128"/>
      </rPr>
      <t>　</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</si>
  <si>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</si>
  <si>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</si>
  <si>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</si>
  <si>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</si>
  <si>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</si>
  <si>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</si>
  <si>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</si>
  <si>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</si>
  <si>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sz val="11"/>
        <rFont val="ＭＳ 明朝"/>
        <family val="1"/>
        <charset val="128"/>
      </rPr>
      <t>建設業</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</si>
  <si>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</si>
  <si>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 xml:space="preserve"> Passenger Vehicle - Non-commercial Use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</si>
  <si>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</si>
  <si>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Corporation Use</t>
    </r>
    <phoneticPr fontId="9"/>
  </si>
  <si>
    <r>
      <rPr>
        <sz val="11"/>
        <rFont val="ＭＳ Ｐ明朝"/>
        <family val="1"/>
        <charset val="128"/>
      </rPr>
      <t>　　</t>
    </r>
    <r>
      <rPr>
        <sz val="11"/>
        <rFont val="Century"/>
        <family val="1"/>
      </rPr>
      <t xml:space="preserve"> Taxi and Other Commercial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</si>
  <si>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</si>
  <si>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Bus - Non-commercial Use</t>
    </r>
  </si>
  <si>
    <r>
      <rPr>
        <sz val="11"/>
        <rFont val="ＭＳ Ｐ明朝"/>
        <family val="1"/>
        <charset val="128"/>
      </rPr>
      <t>　　</t>
    </r>
    <r>
      <rPr>
        <sz val="11"/>
        <rFont val="Century"/>
        <family val="1"/>
      </rPr>
      <t>Bus - Commercial Use</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</si>
  <si>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</si>
  <si>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</si>
  <si>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rPr>
        <sz val="11"/>
        <rFont val="ＭＳ Ｐ明朝"/>
        <family val="1"/>
        <charset val="128"/>
      </rPr>
      <t>　</t>
    </r>
    <r>
      <rPr>
        <sz val="11"/>
        <rFont val="Century"/>
        <family val="1"/>
      </rPr>
      <t>Truck and Lorry - Commercial Use</t>
    </r>
    <phoneticPr fontId="9"/>
  </si>
  <si>
    <r>
      <rPr>
        <sz val="11"/>
        <rFont val="ＭＳ Ｐ明朝"/>
        <family val="1"/>
        <charset val="128"/>
      </rPr>
      <t>　</t>
    </r>
    <r>
      <rPr>
        <sz val="11"/>
        <rFont val="Century"/>
        <family val="1"/>
      </rPr>
      <t>Truck and Lorry - Non-commercial Use</t>
    </r>
    <phoneticPr fontId="9"/>
  </si>
  <si>
    <r>
      <rPr>
        <sz val="11"/>
        <rFont val="ＭＳ Ｐ明朝"/>
        <family val="1"/>
        <charset val="128"/>
      </rPr>
      <t>　　</t>
    </r>
    <r>
      <rPr>
        <sz val="11"/>
        <rFont val="Century"/>
        <family val="1"/>
      </rPr>
      <t xml:space="preserve"> By Freight </t>
    </r>
    <phoneticPr fontId="9"/>
  </si>
  <si>
    <r>
      <rPr>
        <sz val="11"/>
        <rFont val="ＭＳ Ｐ明朝"/>
        <family val="1"/>
        <charset val="128"/>
      </rPr>
      <t>　　</t>
    </r>
    <r>
      <rPr>
        <sz val="11"/>
        <rFont val="Century"/>
        <family val="1"/>
      </rPr>
      <t xml:space="preserve"> By Driver Transportation</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</si>
  <si>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</si>
  <si>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</si>
  <si>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</si>
  <si>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</si>
  <si>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</si>
  <si>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</si>
  <si>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</si>
  <si>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</si>
  <si>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</si>
  <si>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</si>
  <si>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</si>
  <si>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</si>
  <si>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パルプ･紙･紙加工品</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</si>
  <si>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</si>
  <si>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</si>
  <si>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</si>
  <si>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</si>
  <si>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Energy-related CO</t>
    </r>
    <r>
      <rPr>
        <vertAlign val="subscript"/>
        <sz val="11"/>
        <rFont val="Century"/>
        <family val="1"/>
      </rPr>
      <t>2</t>
    </r>
    <phoneticPr fontId="8"/>
  </si>
  <si>
    <r>
      <t>Non-Energy-related CO</t>
    </r>
    <r>
      <rPr>
        <vertAlign val="subscript"/>
        <sz val="11"/>
        <rFont val="Century"/>
        <family val="1"/>
      </rPr>
      <t>2</t>
    </r>
    <r>
      <rPr>
        <sz val="11"/>
        <rFont val="Century"/>
        <family val="1"/>
      </rPr>
      <t>*</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</si>
  <si>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</si>
  <si>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</si>
  <si>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</si>
  <si>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</si>
  <si>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</si>
  <si>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t>* Non-Energy-related CO</t>
    </r>
    <r>
      <rPr>
        <vertAlign val="subscript"/>
        <sz val="12"/>
        <rFont val="Century"/>
        <family val="1"/>
      </rPr>
      <t>2</t>
    </r>
    <r>
      <rPr>
        <sz val="12"/>
        <rFont val="Century"/>
        <family val="1"/>
      </rPr>
      <t xml:space="preserve"> includes indirect CO</t>
    </r>
    <r>
      <rPr>
        <vertAlign val="subscript"/>
        <sz val="12"/>
        <rFont val="Century"/>
        <family val="1"/>
      </rPr>
      <t>2</t>
    </r>
    <r>
      <rPr>
        <sz val="12"/>
        <rFont val="Century"/>
        <family val="1"/>
      </rPr>
      <t xml:space="preserve"> emissions</t>
    </r>
    <phoneticPr fontId="9"/>
  </si>
  <si>
    <r>
      <rPr>
        <sz val="11"/>
        <rFont val="ＭＳ 明朝"/>
        <family val="1"/>
        <charset val="128"/>
      </rPr>
      <t>■シェア</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</si>
  <si>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</si>
  <si>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Agriculture</t>
    <phoneticPr fontId="11"/>
  </si>
  <si>
    <t>Energy</t>
    <phoneticPr fontId="11"/>
  </si>
  <si>
    <t>Waste</t>
    <phoneticPr fontId="11"/>
  </si>
  <si>
    <t>Total</t>
    <phoneticPr fontId="11"/>
  </si>
  <si>
    <t>Energy</t>
    <phoneticPr fontId="11"/>
  </si>
  <si>
    <t>Total</t>
    <phoneticPr fontId="11"/>
  </si>
  <si>
    <t>1A. Fuel Combustion</t>
    <phoneticPr fontId="9"/>
  </si>
  <si>
    <t>1A1. Energy Industries</t>
    <phoneticPr fontId="9"/>
  </si>
  <si>
    <t>1A3. Transport</t>
    <phoneticPr fontId="9"/>
  </si>
  <si>
    <t>1B. Fugitive Emissions from Fuel</t>
    <phoneticPr fontId="9"/>
  </si>
  <si>
    <t xml:space="preserve">2B. Chemical Industry </t>
    <phoneticPr fontId="9"/>
  </si>
  <si>
    <t>2G. Other Product Manufacture and Use</t>
    <phoneticPr fontId="9"/>
  </si>
  <si>
    <t>3. Agriculture</t>
  </si>
  <si>
    <t>3D. Agricultural Soils</t>
  </si>
  <si>
    <t>Fugitive Emissions from Fuel</t>
    <phoneticPr fontId="9"/>
  </si>
  <si>
    <t>Manure Management</t>
    <phoneticPr fontId="9"/>
  </si>
  <si>
    <t>Agricultural Soils</t>
    <phoneticPr fontId="9"/>
  </si>
  <si>
    <t>Field Burning of Agricultural Residue</t>
    <phoneticPr fontId="9"/>
  </si>
  <si>
    <t>Refrigeration and 
Air Conditioning Equipment</t>
    <phoneticPr fontId="9"/>
  </si>
  <si>
    <t>Foam Blowing</t>
  </si>
  <si>
    <t>Aerosols / MDI</t>
  </si>
  <si>
    <t>Fugitive emissions from HFCs manufacturing</t>
  </si>
  <si>
    <t>Semiconductor Manufacturing</t>
  </si>
  <si>
    <t xml:space="preserve">By-product emissions from HCFC-22  </t>
    <phoneticPr fontId="9"/>
  </si>
  <si>
    <t>Fire Extinguishers</t>
  </si>
  <si>
    <t>Liquid Crystals</t>
    <phoneticPr fontId="9"/>
  </si>
  <si>
    <t>Magnesium Foundries</t>
  </si>
  <si>
    <t>PFCs</t>
    <phoneticPr fontId="9"/>
  </si>
  <si>
    <t>Fugitive emissions from PFCs manufacturing</t>
    <phoneticPr fontId="11"/>
  </si>
  <si>
    <t>Other</t>
    <phoneticPr fontId="9"/>
  </si>
  <si>
    <t>Aluminum Production</t>
  </si>
  <si>
    <t>Accelerators</t>
    <phoneticPr fontId="9"/>
  </si>
  <si>
    <t>Electrical Equipment</t>
    <phoneticPr fontId="9"/>
  </si>
  <si>
    <t>Magnesium Foundries</t>
    <phoneticPr fontId="9"/>
  </si>
  <si>
    <t>Liquid Crystals</t>
  </si>
  <si>
    <t xml:space="preserve">Total F-gases </t>
    <phoneticPr fontId="9"/>
  </si>
  <si>
    <t xml:space="preserve">Total F-gases </t>
    <phoneticPr fontId="9"/>
  </si>
  <si>
    <t>PFCs</t>
    <phoneticPr fontId="9"/>
  </si>
  <si>
    <t>HFCs</t>
    <phoneticPr fontId="9"/>
  </si>
  <si>
    <t xml:space="preserve">Total F-gases </t>
    <phoneticPr fontId="9"/>
  </si>
  <si>
    <t xml:space="preserve">Total F-gases </t>
    <phoneticPr fontId="9"/>
  </si>
  <si>
    <t>HFCs</t>
    <phoneticPr fontId="9"/>
  </si>
  <si>
    <t>Coal</t>
  </si>
  <si>
    <t>Kerosene</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</si>
  <si>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</si>
  <si>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</si>
  <si>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</si>
  <si>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</si>
  <si>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</si>
  <si>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</si>
  <si>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</si>
  <si>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</si>
  <si>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</si>
  <si>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</si>
  <si>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Car</t>
    <phoneticPr fontId="14"/>
  </si>
  <si>
    <t>Municipal Solid Waste</t>
    <phoneticPr fontId="14"/>
  </si>
  <si>
    <t>FY</t>
    <phoneticPr fontId="9"/>
  </si>
  <si>
    <t>Number of Households</t>
    <phoneticPr fontId="9"/>
  </si>
  <si>
    <t>Fiscal Year</t>
    <phoneticPr fontId="9"/>
  </si>
  <si>
    <t>Car</t>
    <phoneticPr fontId="14"/>
  </si>
  <si>
    <t>Water and Waste Water</t>
    <phoneticPr fontId="9"/>
  </si>
  <si>
    <t>Cooling</t>
    <phoneticPr fontId="14"/>
  </si>
  <si>
    <t>Cooking</t>
    <phoneticPr fontId="14"/>
  </si>
  <si>
    <t>Municipal Solid Waste</t>
    <phoneticPr fontId="14"/>
  </si>
  <si>
    <r>
      <rPr>
        <sz val="11"/>
        <rFont val="ＭＳ Ｐ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9"/>
  </si>
  <si>
    <t>International aviation</t>
    <phoneticPr fontId="9"/>
  </si>
  <si>
    <t>International navigation</t>
    <phoneticPr fontId="9"/>
  </si>
  <si>
    <t>International bunker total</t>
    <phoneticPr fontId="9"/>
  </si>
  <si>
    <t>National total GHG emissions</t>
    <phoneticPr fontId="9"/>
  </si>
  <si>
    <t>Ratio to national total GHG</t>
    <phoneticPr fontId="9"/>
  </si>
  <si>
    <t>source / sink</t>
    <phoneticPr fontId="9"/>
  </si>
  <si>
    <t>1A. Fuel Combustion</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</si>
  <si>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</si>
  <si>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</si>
  <si>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</si>
  <si>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</si>
  <si>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</si>
  <si>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</si>
  <si>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</si>
  <si>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</si>
  <si>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</si>
  <si>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</si>
  <si>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</si>
  <si>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</si>
  <si>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</si>
  <si>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</si>
  <si>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2A Mineral Products</t>
    <phoneticPr fontId="9"/>
  </si>
  <si>
    <t>Glass Production</t>
  </si>
  <si>
    <t>Other Process Uses of Carbonates</t>
  </si>
  <si>
    <t>2B Chemical Industry</t>
    <phoneticPr fontId="9"/>
  </si>
  <si>
    <t>Ethylene &amp; Carbide, etc.</t>
  </si>
  <si>
    <t>2C Metal Production</t>
    <phoneticPr fontId="9"/>
  </si>
  <si>
    <t>2D Non-energy Products from Fuels and Solvent Use</t>
    <phoneticPr fontId="9"/>
  </si>
  <si>
    <t>3G Liming</t>
    <phoneticPr fontId="9"/>
  </si>
  <si>
    <t>3H Urea Fertilization</t>
    <phoneticPr fontId="9"/>
  </si>
  <si>
    <t>4. Land-Use, Land-Use Change, and Forestry (LULUCF)</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</si>
  <si>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</si>
  <si>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</si>
  <si>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</si>
  <si>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</si>
  <si>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</si>
  <si>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</si>
  <si>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</si>
  <si>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</si>
  <si>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</si>
  <si>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</si>
  <si>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</si>
  <si>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</si>
  <si>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</si>
  <si>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</si>
  <si>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9"/>
  </si>
  <si>
    <t>Including Waste for Energy Purposes</t>
  </si>
  <si>
    <t>Excluding Agriculture/Forestry/Fisheries</t>
    <phoneticPr fontId="9"/>
  </si>
  <si>
    <t>Including lubricant uses</t>
    <phoneticPr fontId="9"/>
  </si>
  <si>
    <t>Excluding Waste for Energy Purposes</t>
  </si>
  <si>
    <t>Deforestation</t>
    <phoneticPr fontId="9"/>
  </si>
  <si>
    <t>*1</t>
  </si>
  <si>
    <t>*2</t>
  </si>
  <si>
    <t>Values represented as plus (+) are emissions, and those represented as minus (-) are removals.</t>
    <phoneticPr fontId="9"/>
  </si>
  <si>
    <t>*3</t>
  </si>
  <si>
    <t>*4</t>
  </si>
  <si>
    <t>The Removals by Forest and Other Carbon Sinks under the Kyoto Protocol</t>
    <phoneticPr fontId="9"/>
  </si>
  <si>
    <t>Forest carbon sink</t>
    <phoneticPr fontId="9"/>
  </si>
  <si>
    <t>Fiscal Year</t>
    <phoneticPr fontId="9"/>
  </si>
  <si>
    <t>Hot Water</t>
    <phoneticPr fontId="14"/>
  </si>
  <si>
    <r>
      <rPr>
        <b/>
        <sz val="14"/>
        <rFont val="ＭＳ Ｐゴシック"/>
        <family val="3"/>
        <charset val="128"/>
      </rPr>
      <t>京都議定書に基づく吸収源活動の排出・吸収量</t>
    </r>
    <rPh sb="0" eb="2">
      <t>キョウト</t>
    </rPh>
    <rPh sb="2" eb="5">
      <t>ギテイショ</t>
    </rPh>
    <rPh sb="6" eb="7">
      <t>モト</t>
    </rPh>
    <rPh sb="9" eb="12">
      <t>キュウシュウゲン</t>
    </rPh>
    <rPh sb="12" eb="14">
      <t>カツドウ</t>
    </rPh>
    <rPh sb="15" eb="17">
      <t>ハイシュツ</t>
    </rPh>
    <rPh sb="18" eb="20">
      <t>キュウシュウ</t>
    </rPh>
    <rPh sb="20" eb="21">
      <t>リョウ</t>
    </rPh>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</si>
  <si>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r>
      <rPr>
        <sz val="11"/>
        <rFont val="ＭＳ 明朝"/>
        <family val="1"/>
        <charset val="128"/>
      </rPr>
      <t>（定義については参考のとおり）</t>
    </r>
    <phoneticPr fontId="9"/>
  </si>
  <si>
    <r>
      <rPr>
        <sz val="11"/>
        <rFont val="ＭＳ 明朝"/>
        <family val="1"/>
        <charset val="128"/>
      </rPr>
      <t>森林減少活動</t>
    </r>
    <r>
      <rPr>
        <vertAlign val="superscript"/>
        <sz val="11"/>
        <rFont val="ＭＳ Ｐゴシック"/>
        <family val="3"/>
        <charset val="128"/>
      </rPr>
      <t/>
    </r>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</si>
  <si>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4,5</t>
    </r>
    <phoneticPr fontId="9"/>
  </si>
  <si>
    <r>
      <rPr>
        <sz val="11"/>
        <rFont val="ＭＳ 明朝"/>
        <family val="1"/>
        <charset val="128"/>
      </rPr>
      <t>京都議定書に基づく森林吸収源対策による吸収量①</t>
    </r>
    <phoneticPr fontId="9"/>
  </si>
  <si>
    <r>
      <t xml:space="preserve">Removals by forest carbon sink under Kyoto Protocol </t>
    </r>
    <r>
      <rPr>
        <sz val="11"/>
        <rFont val="ＭＳ Ｐゴシック"/>
        <family val="3"/>
        <charset val="128"/>
      </rPr>
      <t>①</t>
    </r>
    <phoneticPr fontId="9"/>
  </si>
  <si>
    <r>
      <t>Total (</t>
    </r>
    <r>
      <rPr>
        <sz val="11"/>
        <rFont val="ＭＳ Ｐゴシック"/>
        <family val="3"/>
        <charset val="128"/>
      </rPr>
      <t>①</t>
    </r>
    <r>
      <rPr>
        <sz val="11"/>
        <rFont val="Century"/>
        <family val="1"/>
      </rPr>
      <t>+</t>
    </r>
    <r>
      <rPr>
        <sz val="11"/>
        <rFont val="ＭＳ Ｐゴシック"/>
        <family val="3"/>
        <charset val="128"/>
      </rPr>
      <t>②</t>
    </r>
    <r>
      <rPr>
        <sz val="11"/>
        <rFont val="Century"/>
        <family val="1"/>
      </rPr>
      <t>)</t>
    </r>
    <phoneticPr fontId="9"/>
  </si>
  <si>
    <r>
      <t xml:space="preserve"> [Unit: Mt-CO</t>
    </r>
    <r>
      <rPr>
        <vertAlign val="subscript"/>
        <sz val="11"/>
        <rFont val="Century"/>
        <family val="1"/>
      </rPr>
      <t>2</t>
    </r>
    <r>
      <rPr>
        <sz val="11"/>
        <rFont val="Century"/>
        <family val="1"/>
      </rPr>
      <t xml:space="preserve"> eq.] </t>
    </r>
    <phoneticPr fontId="9"/>
  </si>
  <si>
    <r>
      <rPr>
        <sz val="11"/>
        <rFont val="ＭＳ 明朝"/>
        <family val="1"/>
        <charset val="128"/>
      </rPr>
      <t>※</t>
    </r>
    <r>
      <rPr>
        <sz val="11"/>
        <rFont val="Century"/>
        <family val="1"/>
      </rPr>
      <t>3</t>
    </r>
    <phoneticPr fontId="9"/>
  </si>
  <si>
    <r>
      <rPr>
        <sz val="11"/>
        <rFont val="ＭＳ 明朝"/>
        <family val="1"/>
        <charset val="128"/>
      </rPr>
      <t>各活動の排出・吸収量は炭素プール別（地上バイオマス、地下バイオマス、枯死木、リター（落葉落枝）、土壌、森林区分の</t>
    </r>
    <phoneticPr fontId="9"/>
  </si>
  <si>
    <r>
      <t>*5</t>
    </r>
    <r>
      <rPr>
        <sz val="11"/>
        <rFont val="Times New Roman"/>
        <family val="1"/>
      </rPr>
      <t>　</t>
    </r>
  </si>
  <si>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</si>
  <si>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</si>
  <si>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廃棄物のエネルギー利用含む</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</si>
  <si>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</si>
  <si>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</si>
  <si>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</si>
  <si>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</si>
  <si>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</si>
  <si>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</si>
  <si>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</si>
  <si>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</si>
  <si>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</si>
  <si>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</si>
  <si>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</si>
  <si>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</si>
  <si>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</si>
  <si>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</si>
  <si>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</si>
  <si>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</si>
  <si>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</si>
  <si>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</si>
  <si>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</si>
  <si>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</si>
  <si>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Ｐ明朝"/>
        <family val="1"/>
        <charset val="128"/>
      </rPr>
      <t>■</t>
    </r>
    <r>
      <rPr>
        <sz val="11"/>
        <rFont val="Century"/>
        <family val="1"/>
      </rPr>
      <t>Comparison with CY1990</t>
    </r>
    <phoneticPr fontId="9"/>
  </si>
  <si>
    <r>
      <rPr>
        <sz val="11"/>
        <rFont val="ＭＳ Ｐ明朝"/>
        <family val="1"/>
        <charset val="128"/>
      </rPr>
      <t>■</t>
    </r>
    <r>
      <rPr>
        <sz val="11"/>
        <rFont val="Century"/>
        <family val="1"/>
      </rPr>
      <t>Comparison with CY2005</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</si>
  <si>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</si>
  <si>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</si>
  <si>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</si>
  <si>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t>N</t>
    </r>
    <r>
      <rPr>
        <b/>
        <vertAlign val="subscript"/>
        <sz val="16"/>
        <rFont val="Century"/>
        <family val="1"/>
      </rPr>
      <t>2</t>
    </r>
    <r>
      <rPr>
        <b/>
        <sz val="16"/>
        <rFont val="Century"/>
        <family val="1"/>
      </rPr>
      <t>O</t>
    </r>
    <r>
      <rPr>
        <b/>
        <sz val="16"/>
        <rFont val="ＭＳ Ｐゴシック"/>
        <family val="3"/>
        <charset val="128"/>
      </rPr>
      <t>排出量（詳細表）</t>
    </r>
    <phoneticPr fontId="9"/>
  </si>
  <si>
    <r>
      <t>N</t>
    </r>
    <r>
      <rPr>
        <b/>
        <vertAlign val="subscript"/>
        <sz val="16"/>
        <rFont val="Century"/>
        <family val="1"/>
      </rPr>
      <t>2</t>
    </r>
    <r>
      <rPr>
        <b/>
        <sz val="16"/>
        <rFont val="Century"/>
        <family val="1"/>
      </rPr>
      <t>O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</si>
  <si>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</si>
  <si>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</si>
  <si>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</si>
  <si>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</si>
  <si>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</si>
  <si>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</si>
  <si>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</si>
  <si>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</si>
  <si>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</si>
  <si>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purpose</t>
    </r>
    <phoneticPr fontId="14"/>
  </si>
  <si>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</si>
  <si>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t>N</t>
    </r>
    <r>
      <rPr>
        <b/>
        <vertAlign val="subscript"/>
        <sz val="16"/>
        <rFont val="Century"/>
        <family val="1"/>
      </rPr>
      <t>2</t>
    </r>
    <r>
      <rPr>
        <b/>
        <sz val="16"/>
        <rFont val="Century"/>
        <family val="1"/>
      </rPr>
      <t>O</t>
    </r>
    <r>
      <rPr>
        <b/>
        <sz val="16"/>
        <rFont val="ＭＳ Ｐゴシック"/>
        <family val="3"/>
        <charset val="128"/>
      </rPr>
      <t>排出量（簡約表）</t>
    </r>
    <phoneticPr fontId="9"/>
  </si>
  <si>
    <r>
      <t>N</t>
    </r>
    <r>
      <rPr>
        <b/>
        <vertAlign val="subscript"/>
        <sz val="16"/>
        <rFont val="Century"/>
        <family val="1"/>
      </rPr>
      <t>2</t>
    </r>
    <r>
      <rPr>
        <b/>
        <sz val="16"/>
        <rFont val="Century"/>
        <family val="1"/>
      </rPr>
      <t>O emissions (Summary)</t>
    </r>
    <phoneticPr fontId="9"/>
  </si>
  <si>
    <r>
      <rPr>
        <sz val="11"/>
        <rFont val="ＭＳ 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</si>
  <si>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</si>
  <si>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t>Energy
(Fuel combustion and
 fugitive emissions)</t>
    <phoneticPr fontId="9"/>
  </si>
  <si>
    <r>
      <t>CH</t>
    </r>
    <r>
      <rPr>
        <b/>
        <vertAlign val="subscript"/>
        <sz val="16"/>
        <rFont val="Century"/>
        <family val="1"/>
      </rPr>
      <t>4</t>
    </r>
    <r>
      <rPr>
        <b/>
        <sz val="16"/>
        <rFont val="Century"/>
        <family val="1"/>
      </rPr>
      <t xml:space="preserve"> </t>
    </r>
    <r>
      <rPr>
        <b/>
        <sz val="16"/>
        <rFont val="ＭＳ Ｐゴシック"/>
        <family val="3"/>
        <charset val="128"/>
      </rPr>
      <t>排出量（詳細表）</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</si>
  <si>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</si>
  <si>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CH</t>
    </r>
    <r>
      <rPr>
        <b/>
        <vertAlign val="subscript"/>
        <sz val="16"/>
        <rFont val="Century"/>
        <family val="1"/>
      </rPr>
      <t>4</t>
    </r>
    <r>
      <rPr>
        <b/>
        <sz val="16"/>
        <rFont val="Century"/>
        <family val="1"/>
      </rPr>
      <t xml:space="preserve">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</si>
  <si>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</si>
  <si>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 xml:space="preserve">1B1. </t>
    </r>
    <r>
      <rPr>
        <sz val="11"/>
        <rFont val="ＭＳ 明朝"/>
        <family val="1"/>
        <charset val="128"/>
      </rPr>
      <t>石炭</t>
    </r>
    <phoneticPr fontId="9"/>
  </si>
  <si>
    <r>
      <t>GDP</t>
    </r>
    <r>
      <rPr>
        <b/>
        <sz val="16"/>
        <rFont val="ＭＳ Ｐゴシック"/>
        <family val="3"/>
        <charset val="128"/>
      </rPr>
      <t>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</si>
  <si>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GDP</t>
    </r>
    <phoneticPr fontId="9"/>
  </si>
  <si>
    <r>
      <rPr>
        <sz val="11"/>
        <rFont val="ＭＳ 明朝"/>
        <family val="1"/>
        <charset val="128"/>
      </rPr>
      <t>■排出量および</t>
    </r>
    <r>
      <rPr>
        <sz val="11"/>
        <rFont val="Century"/>
        <family val="1"/>
      </rPr>
      <t>GDP</t>
    </r>
    <phoneticPr fontId="9"/>
  </si>
  <si>
    <r>
      <rPr>
        <sz val="11"/>
        <rFont val="ＭＳ Ｐ明朝"/>
        <family val="1"/>
        <charset val="128"/>
      </rPr>
      <t>■</t>
    </r>
    <r>
      <rPr>
        <sz val="11"/>
        <rFont val="Century"/>
        <family val="1"/>
      </rPr>
      <t>Emissions and GDP</t>
    </r>
    <phoneticPr fontId="9"/>
  </si>
  <si>
    <r>
      <t>Mt CO</t>
    </r>
    <r>
      <rPr>
        <vertAlign val="subscript"/>
        <sz val="11"/>
        <rFont val="Century"/>
        <family val="1"/>
      </rPr>
      <t>2</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</si>
  <si>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</si>
  <si>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</si>
  <si>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</si>
  <si>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Total CO</t>
    </r>
    <r>
      <rPr>
        <vertAlign val="subscript"/>
        <sz val="11"/>
        <rFont val="Century"/>
        <family val="1"/>
      </rPr>
      <t>2</t>
    </r>
    <r>
      <rPr>
        <sz val="11"/>
        <rFont val="Century"/>
        <family val="1"/>
      </rPr>
      <t xml:space="preserve"> emissions per GDP</t>
    </r>
    <phoneticPr fontId="9"/>
  </si>
  <si>
    <r>
      <t>t CO</t>
    </r>
    <r>
      <rPr>
        <vertAlign val="subscript"/>
        <sz val="11"/>
        <rFont val="Century"/>
        <family val="1"/>
      </rPr>
      <t>2</t>
    </r>
    <r>
      <rPr>
        <sz val="11"/>
        <rFont val="Century"/>
        <family val="1"/>
      </rPr>
      <t>/million yen</t>
    </r>
    <phoneticPr fontId="9"/>
  </si>
  <si>
    <r>
      <t>CO</t>
    </r>
    <r>
      <rPr>
        <vertAlign val="subscript"/>
        <sz val="11"/>
        <rFont val="Century"/>
        <family val="1"/>
      </rPr>
      <t>2</t>
    </r>
    <r>
      <rPr>
        <sz val="11"/>
        <rFont val="Century"/>
        <family val="1"/>
      </rPr>
      <t xml:space="preserve"> emissions from fuel combustion per GDP</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</si>
  <si>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</si>
  <si>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</si>
  <si>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per GDP</t>
    </r>
    <phoneticPr fontId="9"/>
  </si>
  <si>
    <r>
      <t>CO</t>
    </r>
    <r>
      <rPr>
        <vertAlign val="subscript"/>
        <sz val="11"/>
        <rFont val="Century"/>
        <family val="1"/>
      </rPr>
      <t>2</t>
    </r>
    <r>
      <rPr>
        <sz val="11"/>
        <rFont val="Century"/>
        <family val="1"/>
      </rPr>
      <t xml:space="preserve"> emissions from fuel combustion per GDP</t>
    </r>
    <phoneticPr fontId="9"/>
  </si>
  <si>
    <r>
      <t>GDP</t>
    </r>
    <r>
      <rPr>
        <sz val="10"/>
        <rFont val="Century"/>
        <family val="1"/>
      </rPr>
      <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</si>
  <si>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</si>
  <si>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</si>
  <si>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Comparison with the previous year</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</si>
  <si>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</si>
  <si>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１．</t>
    </r>
    <phoneticPr fontId="9"/>
  </si>
  <si>
    <r>
      <rPr>
        <sz val="11"/>
        <color indexed="8"/>
        <rFont val="ＭＳ 明朝"/>
        <family val="1"/>
        <charset val="128"/>
      </rPr>
      <t xml:space="preserve">【電気・熱配分前排出量】は、発電や熱の生産に伴う排出量を、その電力や熱の生産者からの排出として計算した値。
</t>
    </r>
    <phoneticPr fontId="9"/>
  </si>
  <si>
    <r>
      <rPr>
        <sz val="11"/>
        <color theme="1"/>
        <rFont val="ＭＳ Ｐ明朝"/>
        <family val="1"/>
        <charset val="128"/>
      </rPr>
      <t>２．</t>
    </r>
    <phoneticPr fontId="9"/>
  </si>
  <si>
    <r>
      <rPr>
        <sz val="11"/>
        <color indexed="8"/>
        <rFont val="ＭＳ Ｐ明朝"/>
        <family val="1"/>
        <charset val="128"/>
      </rPr>
      <t>特に断りのない限り、各排出量に</t>
    </r>
    <r>
      <rPr>
        <sz val="11"/>
        <color indexed="8"/>
        <rFont val="Century"/>
        <family val="1"/>
      </rPr>
      <t>LULUCF</t>
    </r>
    <r>
      <rPr>
        <sz val="11"/>
        <color indexed="8"/>
        <rFont val="ＭＳ Ｐ明朝"/>
        <family val="1"/>
        <charset val="128"/>
      </rPr>
      <t>（土地利用、土地利用変化及び林業）分野の排出・吸収量は含まれていない。</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</si>
  <si>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</si>
  <si>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</si>
  <si>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</si>
  <si>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</si>
  <si>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</si>
  <si>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</si>
  <si>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</si>
  <si>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</si>
  <si>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</si>
  <si>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</si>
  <si>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</si>
  <si>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</si>
  <si>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</si>
  <si>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</si>
  <si>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rPr>
        <sz val="11"/>
        <color indexed="8"/>
        <rFont val="ＭＳ 明朝"/>
        <family val="1"/>
        <charset val="128"/>
      </rPr>
      <t>■地球温暖化係数（</t>
    </r>
    <r>
      <rPr>
        <sz val="11"/>
        <color indexed="8"/>
        <rFont val="Century"/>
        <family val="1"/>
      </rPr>
      <t xml:space="preserve">GWP):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</si>
  <si>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r>
      <t xml:space="preserve"> </t>
    </r>
    <r>
      <rPr>
        <sz val="11"/>
        <rFont val="ＭＳ 明朝"/>
        <family val="1"/>
        <charset val="128"/>
      </rPr>
      <t>※参考：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 xml:space="preserve">(1995) </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9" eb="41">
      <t>キサイ</t>
    </rPh>
    <rPh sb="42" eb="44">
      <t>チキュウ</t>
    </rPh>
    <rPh sb="44" eb="47">
      <t>オンダンカ</t>
    </rPh>
    <rPh sb="47" eb="49">
      <t>ケイスウ</t>
    </rPh>
    <rPh sb="50" eb="52">
      <t>シヨウ</t>
    </rPh>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</si>
  <si>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t>
    </r>
    <rPh sb="0" eb="2">
      <t>カンセツ</t>
    </rPh>
    <rPh sb="10" eb="12">
      <t>ハイシュツ</t>
    </rPh>
    <rPh sb="12" eb="13">
      <t>リョウ</t>
    </rPh>
    <rPh sb="17" eb="19">
      <t>カンサン</t>
    </rPh>
    <rPh sb="21" eb="22">
      <t>アタイ</t>
    </rPh>
    <rPh sb="23" eb="24">
      <t>シメ</t>
    </rPh>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</si>
  <si>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</si>
  <si>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</si>
  <si>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t>速報値</t>
    <rPh sb="0" eb="3">
      <t>ソクホウチ</t>
    </rPh>
    <phoneticPr fontId="9"/>
  </si>
  <si>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</si>
  <si>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</si>
  <si>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</si>
  <si>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</si>
  <si>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</si>
  <si>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</si>
  <si>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</si>
  <si>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</si>
  <si>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</si>
  <si>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r>
      <t>CO</t>
    </r>
    <r>
      <rPr>
        <b/>
        <vertAlign val="subscript"/>
        <sz val="16"/>
        <rFont val="Century"/>
        <family val="1"/>
      </rPr>
      <t>2</t>
    </r>
    <r>
      <rPr>
        <b/>
        <sz val="16"/>
        <rFont val="Century"/>
        <family val="1"/>
      </rPr>
      <t xml:space="preserve"> emissions by sector
(Summary)</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</si>
  <si>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</si>
  <si>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t>*4:  Total (excluding LULUCF, including indirect CO</t>
    </r>
    <r>
      <rPr>
        <vertAlign val="subscript"/>
        <sz val="11"/>
        <rFont val="Century"/>
        <family val="1"/>
      </rPr>
      <t>2</t>
    </r>
    <r>
      <rPr>
        <sz val="11"/>
        <rFont val="Century"/>
        <family val="1"/>
      </rPr>
      <t>) is equal to the domestic publication version.</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</si>
  <si>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</si>
  <si>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</si>
  <si>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</si>
  <si>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</si>
  <si>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</si>
  <si>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</si>
  <si>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</si>
  <si>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</si>
  <si>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</si>
  <si>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</si>
  <si>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</si>
  <si>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</si>
  <si>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</si>
  <si>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</si>
  <si>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</si>
  <si>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</si>
  <si>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</si>
  <si>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</si>
  <si>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</si>
  <si>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</si>
  <si>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</si>
  <si>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</si>
  <si>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</si>
  <si>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</si>
  <si>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t>
    <rPh sb="0" eb="2">
      <t>コウギョウ</t>
    </rPh>
    <rPh sb="6" eb="7">
      <t>オヨ</t>
    </rPh>
    <rPh sb="8" eb="10">
      <t>セイヒン</t>
    </rPh>
    <rPh sb="11" eb="13">
      <t>シヨウ</t>
    </rPh>
    <phoneticPr fontId="11"/>
  </si>
  <si>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</si>
  <si>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</si>
  <si>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</si>
  <si>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r>
      <t xml:space="preserve">2. </t>
    </r>
    <r>
      <rPr>
        <sz val="11"/>
        <rFont val="ＭＳ 明朝"/>
        <family val="1"/>
        <charset val="128"/>
      </rPr>
      <t>工業プロセス及び製品の使用</t>
    </r>
    <rPh sb="3" eb="5">
      <t>コウギョウ</t>
    </rPh>
    <rPh sb="9" eb="10">
      <t>オヨ</t>
    </rPh>
    <rPh sb="11" eb="13">
      <t>セイヒン</t>
    </rPh>
    <rPh sb="14" eb="16">
      <t>シヨウ</t>
    </rPh>
    <phoneticPr fontId="9"/>
  </si>
  <si>
    <t>エネルギー転換部門
（電気熱配分統計誤差除く）</t>
    <rPh sb="5" eb="7">
      <t>テンカン</t>
    </rPh>
    <rPh sb="7" eb="9">
      <t>ブモン</t>
    </rPh>
    <phoneticPr fontId="9"/>
  </si>
  <si>
    <t>Wholesale and Retail, Finance and Insurance, 
Real Estate</t>
    <phoneticPr fontId="9"/>
  </si>
  <si>
    <t>Education, Learning Support, Medical, 
Health Care and Welfare, Miscellaneous Services</t>
    <phoneticPr fontId="9"/>
  </si>
  <si>
    <t>Electricity, Gas, Water, Information and Communications, Transport and Post service</t>
    <phoneticPr fontId="9"/>
  </si>
  <si>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</si>
  <si>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</si>
  <si>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FY1990</t>
    </r>
    <phoneticPr fontId="9"/>
  </si>
  <si>
    <r>
      <rPr>
        <sz val="11"/>
        <rFont val="ＭＳ 明朝"/>
        <family val="1"/>
        <charset val="128"/>
      </rPr>
      <t>■</t>
    </r>
    <r>
      <rPr>
        <sz val="11"/>
        <rFont val="Century"/>
        <family val="1"/>
      </rPr>
      <t>Comparison with FY2005</t>
    </r>
    <phoneticPr fontId="9"/>
  </si>
  <si>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</si>
  <si>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</si>
  <si>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</si>
  <si>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</si>
  <si>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</si>
  <si>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</si>
  <si>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</si>
  <si>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</si>
  <si>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</si>
  <si>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Metal Production</t>
    <phoneticPr fontId="9"/>
  </si>
  <si>
    <t>Non-energy Products from Fuels and Solvent Use</t>
    <phoneticPr fontId="9"/>
  </si>
  <si>
    <t>Waste for Energy Purposes</t>
    <phoneticPr fontId="9"/>
  </si>
  <si>
    <t>Waste</t>
    <phoneticPr fontId="9"/>
  </si>
  <si>
    <t>Liming</t>
    <phoneticPr fontId="9"/>
  </si>
  <si>
    <t>Urea Fertilization</t>
    <phoneticPr fontId="9"/>
  </si>
  <si>
    <t>Agriculture</t>
    <phoneticPr fontId="9"/>
  </si>
  <si>
    <t>Fugitive Emissions from Fuel, etc.</t>
    <phoneticPr fontId="9"/>
  </si>
  <si>
    <t>Indirect CO2</t>
    <phoneticPr fontId="9"/>
  </si>
  <si>
    <t>非エネルギー起源</t>
    <phoneticPr fontId="9"/>
  </si>
  <si>
    <t>in FY2017</t>
    <phoneticPr fontId="9"/>
  </si>
  <si>
    <t>in FY2013</t>
    <phoneticPr fontId="9"/>
  </si>
  <si>
    <t>in FY2005</t>
    <phoneticPr fontId="9"/>
  </si>
  <si>
    <t>in FY1990</t>
    <phoneticPr fontId="9"/>
  </si>
  <si>
    <t>in FY2018</t>
    <phoneticPr fontId="9"/>
  </si>
  <si>
    <t>in FY2019</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</si>
  <si>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</si>
  <si>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</si>
  <si>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</si>
  <si>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</si>
  <si>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</si>
  <si>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</si>
  <si>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</si>
  <si>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</si>
  <si>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</si>
  <si>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</si>
  <si>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</si>
  <si>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</si>
  <si>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</si>
  <si>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</si>
  <si>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</si>
  <si>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</si>
  <si>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</si>
  <si>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</si>
  <si>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</si>
  <si>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</si>
  <si>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t>事業用発電及び熱供給</t>
    <rPh sb="0" eb="3">
      <t>ジギョウヨウ</t>
    </rPh>
    <rPh sb="3" eb="5">
      <t>ハツデン</t>
    </rPh>
    <rPh sb="5" eb="6">
      <t>オヨ</t>
    </rPh>
    <rPh sb="7" eb="8">
      <t>ネツ</t>
    </rPh>
    <rPh sb="8" eb="10">
      <t>キョウキュウ</t>
    </rPh>
    <phoneticPr fontId="9"/>
  </si>
  <si>
    <t>石油製品製造</t>
    <rPh sb="0" eb="2">
      <t>セキユ</t>
    </rPh>
    <rPh sb="2" eb="4">
      <t>セイヒン</t>
    </rPh>
    <rPh sb="4" eb="6">
      <t>セイゾウ</t>
    </rPh>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</si>
  <si>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</si>
  <si>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</si>
  <si>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b/>
        <sz val="12"/>
        <rFont val="ＭＳ Ｐ明朝"/>
        <family val="1"/>
        <charset val="128"/>
      </rPr>
      <t>＜確報値＞</t>
    </r>
    <rPh sb="1" eb="3">
      <t>カクホウ</t>
    </rPh>
    <rPh sb="3" eb="4">
      <t>チ</t>
    </rPh>
    <phoneticPr fontId="8"/>
  </si>
  <si>
    <r>
      <rPr>
        <sz val="11"/>
        <rFont val="ＭＳ 明朝"/>
        <family val="1"/>
        <charset val="128"/>
      </rPr>
      <t>シート名／</t>
    </r>
    <r>
      <rPr>
        <sz val="11"/>
        <rFont val="Century"/>
        <family val="1"/>
      </rPr>
      <t>Sheets</t>
    </r>
    <rPh sb="3" eb="4">
      <t>メイ</t>
    </rPh>
    <phoneticPr fontId="9"/>
  </si>
  <si>
    <r>
      <rPr>
        <u/>
        <sz val="11"/>
        <color indexed="12"/>
        <rFont val="ＭＳ Ｐゴシック"/>
        <family val="3"/>
        <charset val="128"/>
      </rPr>
      <t>温室効果ガス排出量</t>
    </r>
    <rPh sb="0" eb="2">
      <t>オンシツ</t>
    </rPh>
    <rPh sb="2" eb="4">
      <t>コウカ</t>
    </rPh>
    <rPh sb="6" eb="8">
      <t>ハイシュツ</t>
    </rPh>
    <rPh sb="8" eb="9">
      <t>リョウ</t>
    </rPh>
    <phoneticPr fontId="9"/>
  </si>
  <si>
    <r>
      <rPr>
        <u/>
        <sz val="11"/>
        <color indexed="12"/>
        <rFont val="ＭＳ Ｐゴシック"/>
        <family val="3"/>
        <charset val="128"/>
      </rPr>
      <t>京都議定書に基づく吸収源活動の排出・吸収量</t>
    </r>
    <phoneticPr fontId="9"/>
  </si>
  <si>
    <r>
      <rPr>
        <u/>
        <sz val="11"/>
        <color indexed="12"/>
        <rFont val="ＭＳ Ｐゴシック"/>
        <family val="3"/>
        <charset val="128"/>
      </rPr>
      <t>国際バンカー油起源の</t>
    </r>
    <r>
      <rPr>
        <u/>
        <sz val="11"/>
        <color indexed="12"/>
        <rFont val="Century"/>
        <family val="1"/>
      </rPr>
      <t xml:space="preserve">GHG </t>
    </r>
    <r>
      <rPr>
        <u/>
        <sz val="11"/>
        <color indexed="12"/>
        <rFont val="ＭＳ Ｐゴシック"/>
        <family val="3"/>
        <charset val="128"/>
      </rPr>
      <t>排出量　【参考値】</t>
    </r>
    <rPh sb="0" eb="2">
      <t>コクサイ</t>
    </rPh>
    <rPh sb="6" eb="9">
      <t>ユキゲン</t>
    </rPh>
    <rPh sb="14" eb="17">
      <t>ハイシュツリョウ</t>
    </rPh>
    <rPh sb="19" eb="21">
      <t>サンコウ</t>
    </rPh>
    <rPh sb="21" eb="22">
      <t>チ</t>
    </rPh>
    <phoneticPr fontId="9"/>
  </si>
  <si>
    <r>
      <t>Allocated CO</t>
    </r>
    <r>
      <rPr>
        <b/>
        <vertAlign val="subscript"/>
        <sz val="16"/>
        <rFont val="Century"/>
        <family val="1"/>
      </rPr>
      <t>2</t>
    </r>
    <r>
      <rPr>
        <b/>
        <sz val="16"/>
        <rFont val="Century"/>
        <family val="1"/>
      </rPr>
      <t xml:space="preserve"> emissions by sector (Summary) </t>
    </r>
    <phoneticPr fontId="9"/>
  </si>
  <si>
    <r>
      <t>18.</t>
    </r>
    <r>
      <rPr>
        <sz val="11"/>
        <rFont val="ＭＳ Ｐ明朝"/>
        <family val="1"/>
        <charset val="128"/>
      </rPr>
      <t>【</t>
    </r>
    <r>
      <rPr>
        <sz val="11"/>
        <rFont val="Century"/>
        <family val="1"/>
      </rPr>
      <t>Annex</t>
    </r>
    <r>
      <rPr>
        <sz val="11"/>
        <rFont val="ＭＳ Ｐ明朝"/>
        <family val="1"/>
        <charset val="128"/>
      </rPr>
      <t>】</t>
    </r>
    <r>
      <rPr>
        <sz val="11"/>
        <rFont val="Century"/>
        <family val="1"/>
      </rPr>
      <t>CRF-CO2</t>
    </r>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</si>
  <si>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</si>
  <si>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</si>
  <si>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t>*Including "Statistical discrepancy from power and heat allocation"</t>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</si>
  <si>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2</t>
    </r>
    <r>
      <rPr>
        <b/>
        <sz val="16"/>
        <rFont val="ＭＳ Ｐゴシック"/>
        <family val="3"/>
        <charset val="128"/>
      </rPr>
      <t>排出量
（燃料種別）</t>
    </r>
    <rPh sb="5" eb="7">
      <t>キゲン</t>
    </rPh>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</si>
  <si>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</si>
  <si>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</si>
  <si>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</si>
  <si>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</si>
  <si>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</si>
  <si>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金属製造</t>
    <rPh sb="0" eb="2">
      <t>キンゾク</t>
    </rPh>
    <rPh sb="2" eb="4">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</si>
  <si>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</si>
  <si>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</si>
  <si>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t>14.Household (per household)</t>
    <phoneticPr fontId="9"/>
  </si>
  <si>
    <t>15.Household (per capita)</t>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</si>
  <si>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排出量（詳細表）</t>
    </r>
    <rPh sb="4" eb="7">
      <t>ハイシュツリョウ</t>
    </rPh>
    <rPh sb="8" eb="10">
      <t>ショウサイ</t>
    </rPh>
    <rPh sb="10" eb="11">
      <t>ヒョウ</t>
    </rPh>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</si>
  <si>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排出量（簡約表）</t>
    </r>
    <rPh sb="4" eb="7">
      <t>ハイシュツリョウ</t>
    </rPh>
    <rPh sb="8" eb="11">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</si>
  <si>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排出量（簡約表）</t>
    </r>
    <rPh sb="3" eb="6">
      <t>ハイシュツリョウ</t>
    </rPh>
    <rPh sb="7" eb="10">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</si>
  <si>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排出量（詳細表）</t>
    </r>
    <rPh sb="3" eb="6">
      <t>ハイシュツリョウ</t>
    </rPh>
    <rPh sb="7" eb="9">
      <t>ショウサイ</t>
    </rPh>
    <rPh sb="9" eb="10">
      <t>ヒョウ</t>
    </rPh>
    <phoneticPr fontId="9"/>
  </si>
  <si>
    <r>
      <t>F-gas</t>
    </r>
    <r>
      <rPr>
        <u/>
        <sz val="11"/>
        <color indexed="12"/>
        <rFont val="ＭＳ Ｐゴシック"/>
        <family val="3"/>
        <charset val="128"/>
      </rPr>
      <t>（</t>
    </r>
    <r>
      <rPr>
        <u/>
        <sz val="11"/>
        <color indexed="12"/>
        <rFont val="Century"/>
        <family val="1"/>
      </rPr>
      <t>HFCs, PFCs, SF</t>
    </r>
    <r>
      <rPr>
        <u/>
        <sz val="8"/>
        <color rgb="FF0000FF"/>
        <rFont val="Century"/>
        <family val="1"/>
      </rPr>
      <t>6</t>
    </r>
    <r>
      <rPr>
        <u/>
        <sz val="11"/>
        <color indexed="12"/>
        <rFont val="Century"/>
        <family val="1"/>
      </rPr>
      <t>, NF</t>
    </r>
    <r>
      <rPr>
        <u/>
        <sz val="8"/>
        <color rgb="FF0000FF"/>
        <rFont val="Century"/>
        <family val="1"/>
      </rPr>
      <t>3</t>
    </r>
    <r>
      <rPr>
        <u/>
        <sz val="11"/>
        <color indexed="12"/>
        <rFont val="ＭＳ Ｐゴシック"/>
        <family val="3"/>
        <charset val="128"/>
      </rPr>
      <t>）排出量</t>
    </r>
    <rPh sb="27" eb="30">
      <t>ハイシュツリョウ</t>
    </rPh>
    <phoneticPr fontId="9"/>
  </si>
  <si>
    <r>
      <rPr>
        <u/>
        <sz val="11"/>
        <color indexed="12"/>
        <rFont val="ＭＳ Ｐゴシック"/>
        <family val="3"/>
        <charset val="128"/>
      </rPr>
      <t>一人あたり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0" eb="2">
      <t>ヒトリ</t>
    </rPh>
    <rPh sb="1" eb="2">
      <t>ニン</t>
    </rPh>
    <rPh sb="9" eb="12">
      <t>ハイシュツリョウ</t>
    </rPh>
    <phoneticPr fontId="9"/>
  </si>
  <si>
    <r>
      <t>GDP</t>
    </r>
    <r>
      <rPr>
        <u/>
        <sz val="11"/>
        <color indexed="12"/>
        <rFont val="ＭＳ Ｐゴシック"/>
        <family val="3"/>
        <charset val="128"/>
      </rPr>
      <t>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10" eb="12">
      <t>ハイシュツ</t>
    </rPh>
    <rPh sb="12" eb="13">
      <t>リョウ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</si>
  <si>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</si>
  <si>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r>
      <t>CO</t>
    </r>
    <r>
      <rPr>
        <u/>
        <sz val="8"/>
        <color rgb="FF0000FF"/>
        <rFont val="Century"/>
        <family val="1"/>
      </rPr>
      <t>2</t>
    </r>
    <r>
      <rPr>
        <u/>
        <sz val="11"/>
        <color indexed="12"/>
        <rFont val="Century"/>
        <family val="1"/>
      </rPr>
      <t xml:space="preserve"> emissions per capita</t>
    </r>
    <phoneticPr fontId="9"/>
  </si>
  <si>
    <r>
      <t>CO</t>
    </r>
    <r>
      <rPr>
        <u/>
        <sz val="8"/>
        <color rgb="FF0000FF"/>
        <rFont val="Century"/>
        <family val="1"/>
      </rPr>
      <t>2</t>
    </r>
    <r>
      <rPr>
        <u/>
        <sz val="11"/>
        <color indexed="12"/>
        <rFont val="Century"/>
        <family val="1"/>
      </rPr>
      <t xml:space="preserve"> emissions per GDP</t>
    </r>
    <phoneticPr fontId="9"/>
  </si>
  <si>
    <r>
      <t>CO</t>
    </r>
    <r>
      <rPr>
        <u/>
        <sz val="8"/>
        <color rgb="FF0000FF"/>
        <rFont val="Century"/>
        <family val="1"/>
      </rPr>
      <t>2</t>
    </r>
    <r>
      <rPr>
        <u/>
        <sz val="11"/>
        <color indexed="12"/>
        <rFont val="Century"/>
        <family val="1"/>
      </rPr>
      <t xml:space="preserve"> emissions by fuel type </t>
    </r>
    <phoneticPr fontId="9"/>
  </si>
  <si>
    <r>
      <t>CH</t>
    </r>
    <r>
      <rPr>
        <u/>
        <sz val="8"/>
        <color rgb="FF0000FF"/>
        <rFont val="Century"/>
        <family val="1"/>
      </rPr>
      <t>4</t>
    </r>
    <r>
      <rPr>
        <u/>
        <sz val="11"/>
        <color indexed="12"/>
        <rFont val="Century"/>
        <family val="1"/>
      </rPr>
      <t xml:space="preserve"> emissions (Summary)</t>
    </r>
    <phoneticPr fontId="9"/>
  </si>
  <si>
    <r>
      <t>CH</t>
    </r>
    <r>
      <rPr>
        <u/>
        <sz val="8"/>
        <color rgb="FF0000FF"/>
        <rFont val="Century"/>
        <family val="1"/>
      </rPr>
      <t>4</t>
    </r>
    <r>
      <rPr>
        <u/>
        <sz val="11"/>
        <color indexed="12"/>
        <rFont val="Century"/>
        <family val="1"/>
      </rPr>
      <t xml:space="preserve"> emissions (Detail)</t>
    </r>
    <phoneticPr fontId="9"/>
  </si>
  <si>
    <r>
      <t>N</t>
    </r>
    <r>
      <rPr>
        <u/>
        <sz val="8"/>
        <color rgb="FF0000FF"/>
        <rFont val="Century"/>
        <family val="1"/>
      </rPr>
      <t>2</t>
    </r>
    <r>
      <rPr>
        <u/>
        <sz val="11"/>
        <color indexed="12"/>
        <rFont val="Century"/>
        <family val="1"/>
      </rPr>
      <t>O emissions (Summary)</t>
    </r>
    <phoneticPr fontId="9"/>
  </si>
  <si>
    <r>
      <t>N</t>
    </r>
    <r>
      <rPr>
        <u/>
        <sz val="8"/>
        <color rgb="FF0000FF"/>
        <rFont val="Century"/>
        <family val="1"/>
      </rPr>
      <t>2</t>
    </r>
    <r>
      <rPr>
        <u/>
        <sz val="11"/>
        <color indexed="12"/>
        <rFont val="Century"/>
        <family val="1"/>
      </rPr>
      <t>O emissions (Detail)</t>
    </r>
    <phoneticPr fontId="9"/>
  </si>
  <si>
    <r>
      <t>F-gas (HFCs, PFCs, SF</t>
    </r>
    <r>
      <rPr>
        <u/>
        <sz val="8"/>
        <color rgb="FF0000FF"/>
        <rFont val="Century"/>
        <family val="1"/>
      </rPr>
      <t>6</t>
    </r>
    <r>
      <rPr>
        <u/>
        <sz val="11"/>
        <color indexed="12"/>
        <rFont val="Century"/>
        <family val="1"/>
      </rPr>
      <t>, NF</t>
    </r>
    <r>
      <rPr>
        <u/>
        <sz val="8"/>
        <color rgb="FF0000FF"/>
        <rFont val="Century"/>
        <family val="1"/>
      </rPr>
      <t>3</t>
    </r>
    <r>
      <rPr>
        <u/>
        <sz val="11"/>
        <color indexed="12"/>
        <rFont val="Century"/>
        <family val="1"/>
      </rPr>
      <t>) emissions</t>
    </r>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</si>
  <si>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</si>
  <si>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</si>
  <si>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r>
      <t xml:space="preserve">5C. </t>
    </r>
    <r>
      <rPr>
        <sz val="11"/>
        <rFont val="ＭＳ 明朝"/>
        <family val="1"/>
        <charset val="128"/>
      </rPr>
      <t>廃棄物の焼却と野焼き（エネルギー利用を含まない)</t>
    </r>
    <rPh sb="4" eb="7">
      <t>ハイキブツ</t>
    </rPh>
    <rPh sb="8" eb="10">
      <t>ショウキャク</t>
    </rPh>
    <phoneticPr fontId="9"/>
  </si>
  <si>
    <t>5C. Incineration and Open Burning of Waste
  (excluding waste for energy purposes)</t>
    <phoneticPr fontId="9"/>
  </si>
  <si>
    <t>Incineration and Open Burning of Waste
  (excluding waste for energy purposes)</t>
    <phoneticPr fontId="9"/>
  </si>
  <si>
    <r>
      <rPr>
        <sz val="11"/>
        <rFont val="ＭＳ 明朝"/>
        <family val="1"/>
        <charset val="128"/>
      </rPr>
      <t>廃棄物の焼却と野焼き
（エネルギー利用を含まない</t>
    </r>
    <r>
      <rPr>
        <sz val="11"/>
        <rFont val="Century"/>
        <family val="1"/>
      </rPr>
      <t>)</t>
    </r>
    <rPh sb="0" eb="3">
      <t>ハイキブツ</t>
    </rPh>
    <rPh sb="4" eb="6">
      <t>ショウキャク</t>
    </rPh>
    <rPh sb="7" eb="9">
      <t>ノヤ</t>
    </rPh>
    <rPh sb="17" eb="19">
      <t>リヨウ</t>
    </rPh>
    <rPh sb="20" eb="21">
      <t>フク</t>
    </rPh>
    <phoneticPr fontId="9"/>
  </si>
  <si>
    <r>
      <t xml:space="preserve">5D. </t>
    </r>
    <r>
      <rPr>
        <sz val="11"/>
        <rFont val="ＭＳ 明朝"/>
        <family val="1"/>
        <charset val="128"/>
      </rPr>
      <t>排水の処理と放出</t>
    </r>
    <rPh sb="4" eb="6">
      <t>ハイスイ</t>
    </rPh>
    <rPh sb="7" eb="9">
      <t>ショリ</t>
    </rPh>
    <rPh sb="10" eb="12">
      <t>ホウシュツ</t>
    </rPh>
    <phoneticPr fontId="9"/>
  </si>
  <si>
    <t>排水の処理と放出</t>
    <rPh sb="0" eb="2">
      <t>ハイスイ</t>
    </rPh>
    <rPh sb="3" eb="5">
      <t>ショリ</t>
    </rPh>
    <rPh sb="6" eb="8">
      <t>ホウシュツ</t>
    </rPh>
    <phoneticPr fontId="9"/>
  </si>
  <si>
    <r>
      <rPr>
        <sz val="10"/>
        <rFont val="ＭＳ Ｐ明朝"/>
        <family val="1"/>
        <charset val="128"/>
      </rPr>
      <t xml:space="preserve">農業
</t>
    </r>
    <r>
      <rPr>
        <sz val="10"/>
        <rFont val="Century"/>
        <family val="1"/>
      </rPr>
      <t>(</t>
    </r>
    <r>
      <rPr>
        <sz val="10"/>
        <rFont val="ＭＳ Ｐ明朝"/>
        <family val="1"/>
        <charset val="128"/>
      </rPr>
      <t>家畜の消化管内発酵、
稲作等</t>
    </r>
    <r>
      <rPr>
        <sz val="10"/>
        <rFont val="Century"/>
        <family val="1"/>
      </rPr>
      <t>)</t>
    </r>
    <rPh sb="0" eb="2">
      <t>ノウギョウ</t>
    </rPh>
    <phoneticPr fontId="11"/>
  </si>
  <si>
    <r>
      <rPr>
        <sz val="11"/>
        <rFont val="ＭＳ 明朝"/>
        <family val="1"/>
        <charset val="128"/>
      </rPr>
      <t>農地管理活動及び牧草地管理活動の排出・吸収量も算定することとしている。</t>
    </r>
    <phoneticPr fontId="9"/>
  </si>
  <si>
    <r>
      <rPr>
        <sz val="11"/>
        <rFont val="ＭＳ 明朝"/>
        <family val="1"/>
        <charset val="128"/>
      </rPr>
      <t>新規植林・再植林活動及び森林減少活動は京都議定書</t>
    </r>
    <r>
      <rPr>
        <sz val="11"/>
        <rFont val="Century"/>
        <family val="1"/>
      </rPr>
      <t>3</t>
    </r>
    <r>
      <rPr>
        <sz val="11"/>
        <rFont val="ＭＳ 明朝"/>
        <family val="1"/>
        <charset val="128"/>
      </rPr>
      <t>条</t>
    </r>
    <r>
      <rPr>
        <sz val="11"/>
        <rFont val="Century"/>
        <family val="1"/>
      </rPr>
      <t>3</t>
    </r>
    <r>
      <rPr>
        <sz val="11"/>
        <rFont val="ＭＳ 明朝"/>
        <family val="1"/>
        <charset val="128"/>
      </rPr>
      <t>に、森林経営活動・農地管理活動・牧草地管理活動及び</t>
    </r>
    <phoneticPr fontId="9"/>
  </si>
  <si>
    <r>
      <rPr>
        <sz val="11"/>
        <rFont val="ＭＳ 明朝"/>
        <family val="1"/>
        <charset val="128"/>
      </rPr>
      <t>植生回復活動は京都議定書</t>
    </r>
    <r>
      <rPr>
        <sz val="11"/>
        <rFont val="Century"/>
        <family val="1"/>
      </rPr>
      <t>3</t>
    </r>
    <r>
      <rPr>
        <sz val="11"/>
        <rFont val="ＭＳ 明朝"/>
        <family val="1"/>
        <charset val="128"/>
      </rPr>
      <t>条</t>
    </r>
    <r>
      <rPr>
        <sz val="11"/>
        <rFont val="Century"/>
        <family val="1"/>
      </rPr>
      <t>4</t>
    </r>
    <r>
      <rPr>
        <sz val="11"/>
        <rFont val="ＭＳ 明朝"/>
        <family val="1"/>
        <charset val="128"/>
      </rPr>
      <t>に規定されている。我が国は、</t>
    </r>
    <r>
      <rPr>
        <sz val="11"/>
        <rFont val="Century"/>
        <family val="1"/>
      </rPr>
      <t>2013</t>
    </r>
    <r>
      <rPr>
        <sz val="11"/>
        <rFont val="ＭＳ 明朝"/>
        <family val="1"/>
        <charset val="128"/>
      </rPr>
      <t>年度以降は、森林吸収源対策及び植生回復活動に加え、</t>
    </r>
    <phoneticPr fontId="9"/>
  </si>
  <si>
    <t>The activities of afforestation, reforestation (AR), and deforestation (D) are stipulated in the article 3, paragraph 3 of the KP; forest</t>
    <phoneticPr fontId="9"/>
  </si>
  <si>
    <t>management (FM), cropland management (CM), and grazing land management (GM) are stipulated in the article 3, paragraph 4 of the KP.</t>
    <phoneticPr fontId="9"/>
  </si>
  <si>
    <t xml:space="preserve">Japan selected and has been calculating emissions and removals from CM and GM activities since FY2013 in addition to </t>
    <phoneticPr fontId="9"/>
  </si>
  <si>
    <t>those from AR, D, FM and RV activities.</t>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</si>
  <si>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t>
    </r>
    <r>
      <rPr>
        <vertAlign val="subscript"/>
        <sz val="11"/>
        <rFont val="Century"/>
        <family val="1"/>
      </rPr>
      <t>2</t>
    </r>
    <r>
      <rPr>
        <sz val="11"/>
        <rFont val="ＭＳ 明朝"/>
        <family val="1"/>
        <charset val="128"/>
      </rPr>
      <t>排出・吸収量及び関連する</t>
    </r>
    <phoneticPr fontId="9"/>
  </si>
  <si>
    <r>
      <rPr>
        <sz val="11"/>
        <rFont val="ＭＳ 明朝"/>
        <family val="1"/>
        <charset val="128"/>
      </rPr>
      <t>非</t>
    </r>
    <r>
      <rPr>
        <sz val="11"/>
        <rFont val="Century"/>
        <family val="1"/>
      </rPr>
      <t>CO</t>
    </r>
    <r>
      <rPr>
        <vertAlign val="subscript"/>
        <sz val="11"/>
        <rFont val="Century"/>
        <family val="1"/>
      </rPr>
      <t>2</t>
    </r>
    <r>
      <rPr>
        <sz val="11"/>
        <rFont val="ＭＳ 明朝"/>
        <family val="1"/>
        <charset val="128"/>
      </rPr>
      <t>排出量の合計値である。</t>
    </r>
    <phoneticPr fontId="9"/>
  </si>
  <si>
    <t>Emissions and removals from each activity are required to be estimated for each of the pools (above-ground biomass,</t>
    <phoneticPr fontId="9"/>
  </si>
  <si>
    <t>below-ground biomass, dead wood, litter (fallen leaves and branches), soils, and harvested wood products (HWP) in forest land).</t>
    <phoneticPr fontId="9"/>
  </si>
  <si>
    <r>
      <t>The table above indicates total amount of CO</t>
    </r>
    <r>
      <rPr>
        <vertAlign val="subscript"/>
        <sz val="11"/>
        <rFont val="Century"/>
        <family val="1"/>
      </rPr>
      <t>2</t>
    </r>
    <r>
      <rPr>
        <sz val="11"/>
        <rFont val="Century"/>
        <family val="1"/>
      </rPr>
      <t xml:space="preserve"> emissions/removals for each of the pools and their related non-CO</t>
    </r>
    <r>
      <rPr>
        <vertAlign val="subscript"/>
        <sz val="11"/>
        <rFont val="Century"/>
        <family val="1"/>
      </rPr>
      <t>2</t>
    </r>
    <r>
      <rPr>
        <sz val="11"/>
        <rFont val="Century"/>
        <family val="1"/>
      </rPr>
      <t xml:space="preserve"> emissions/removals.</t>
    </r>
    <phoneticPr fontId="9"/>
  </si>
  <si>
    <r>
      <rPr>
        <sz val="11"/>
        <rFont val="ＭＳ 明朝"/>
        <family val="1"/>
        <charset val="128"/>
      </rPr>
      <t>森林経営活動による吸収量の算入可能な上限値は、第二約束期間については基準年（</t>
    </r>
    <r>
      <rPr>
        <sz val="11"/>
        <rFont val="Century"/>
        <family val="1"/>
      </rPr>
      <t>1990</t>
    </r>
    <r>
      <rPr>
        <sz val="11"/>
        <rFont val="ＭＳ 明朝"/>
        <family val="1"/>
        <charset val="128"/>
      </rPr>
      <t>年度）総排出量の</t>
    </r>
    <r>
      <rPr>
        <sz val="11"/>
        <rFont val="Century"/>
        <family val="1"/>
      </rPr>
      <t>3.5</t>
    </r>
    <r>
      <rPr>
        <sz val="11"/>
        <rFont val="ＭＳ 明朝"/>
        <family val="1"/>
        <charset val="128"/>
      </rPr>
      <t>％相当と</t>
    </r>
    <phoneticPr fontId="9"/>
  </si>
  <si>
    <r>
      <rPr>
        <sz val="11"/>
        <rFont val="ＭＳ 明朝"/>
        <family val="1"/>
        <charset val="128"/>
      </rPr>
      <t>規定されている。算入可能な値は第二約束期間の最終年（</t>
    </r>
    <r>
      <rPr>
        <sz val="11"/>
        <rFont val="Century"/>
        <family val="1"/>
      </rPr>
      <t>2020</t>
    </r>
    <r>
      <rPr>
        <sz val="11"/>
        <rFont val="ＭＳ 明朝"/>
        <family val="1"/>
        <charset val="128"/>
      </rPr>
      <t>年）に確定する。</t>
    </r>
    <phoneticPr fontId="9"/>
  </si>
  <si>
    <t>排出量の減少分や吸収量の増加分が、吸収量となる。</t>
    <phoneticPr fontId="9"/>
  </si>
  <si>
    <r>
      <rPr>
        <sz val="11"/>
        <rFont val="ＭＳ 明朝"/>
        <family val="1"/>
        <charset val="128"/>
      </rPr>
      <t>農地管理・牧草地管理・植生回復活動には、直近年の排出・吸収量と</t>
    </r>
    <r>
      <rPr>
        <sz val="11"/>
        <rFont val="Century"/>
        <family val="1"/>
      </rPr>
      <t>1990</t>
    </r>
    <r>
      <rPr>
        <sz val="11"/>
        <rFont val="ＭＳ 明朝"/>
        <family val="1"/>
        <charset val="128"/>
      </rPr>
      <t>年度の排出・吸収量との差分を計上しており、</t>
    </r>
    <phoneticPr fontId="9"/>
  </si>
  <si>
    <t xml:space="preserve">The upper limit of the removals by forest management activities for the second commitment period is stipulated </t>
    <phoneticPr fontId="9"/>
  </si>
  <si>
    <t xml:space="preserve">at 3.5% equivalent of the total emissions in the base year (FY1990). An amount to be included </t>
    <phoneticPr fontId="9"/>
  </si>
  <si>
    <t>in the estimation will be determined in the last year of the second commitment period (FY2020).</t>
    <phoneticPr fontId="9"/>
  </si>
  <si>
    <t xml:space="preserve">CM, GM and RV are accounted to be the difference between emissions/removals in current year and emissions/removals </t>
    <phoneticPr fontId="9"/>
  </si>
  <si>
    <t>in FY1990; decreased amount of emissions and/or increased amount of removals are regarded as removals.</t>
    <phoneticPr fontId="9"/>
  </si>
  <si>
    <t>新規植林・再植林活動</t>
    <phoneticPr fontId="9"/>
  </si>
  <si>
    <r>
      <rPr>
        <sz val="11"/>
        <rFont val="ＭＳ 明朝"/>
        <family val="1"/>
        <charset val="128"/>
      </rPr>
      <t>総排出量比［</t>
    </r>
    <r>
      <rPr>
        <sz val="11"/>
        <rFont val="Century"/>
        <family val="1"/>
      </rPr>
      <t>%</t>
    </r>
    <r>
      <rPr>
        <sz val="11"/>
        <rFont val="ＭＳ 明朝"/>
        <family val="1"/>
        <charset val="128"/>
      </rPr>
      <t>］</t>
    </r>
    <rPh sb="0" eb="1">
      <t>ソウ</t>
    </rPh>
    <rPh sb="1" eb="3">
      <t>ハイシュツ</t>
    </rPh>
    <rPh sb="3" eb="4">
      <t>リョウ</t>
    </rPh>
    <rPh sb="4" eb="5">
      <t>ヒ</t>
    </rPh>
    <phoneticPr fontId="9"/>
  </si>
  <si>
    <t>セメント製造</t>
    <phoneticPr fontId="9"/>
  </si>
  <si>
    <t>石灰製造</t>
    <phoneticPr fontId="9"/>
  </si>
  <si>
    <t>その他プロセスにおける炭酸塩の使用</t>
    <phoneticPr fontId="9"/>
  </si>
  <si>
    <t>鉱物産業</t>
    <rPh sb="0" eb="2">
      <t>コウブツ</t>
    </rPh>
    <rPh sb="2" eb="4">
      <t>サンギョウ</t>
    </rPh>
    <phoneticPr fontId="9"/>
  </si>
  <si>
    <r>
      <t xml:space="preserve">2A </t>
    </r>
    <r>
      <rPr>
        <sz val="11"/>
        <rFont val="ＭＳ 明朝"/>
        <family val="1"/>
        <charset val="128"/>
      </rPr>
      <t>鉱物産業</t>
    </r>
    <rPh sb="3" eb="5">
      <t>コウブツ</t>
    </rPh>
    <rPh sb="5" eb="7">
      <t>サンギョウ</t>
    </rPh>
    <phoneticPr fontId="9"/>
  </si>
  <si>
    <r>
      <t xml:space="preserve">2C </t>
    </r>
    <r>
      <rPr>
        <sz val="11"/>
        <rFont val="ＭＳ 明朝"/>
        <family val="1"/>
        <charset val="128"/>
      </rPr>
      <t>金属製造</t>
    </r>
    <rPh sb="3" eb="5">
      <t>キンゾク</t>
    </rPh>
    <rPh sb="5" eb="7">
      <t>セイゾウ</t>
    </rPh>
    <phoneticPr fontId="9"/>
  </si>
  <si>
    <r>
      <t xml:space="preserve">2D </t>
    </r>
    <r>
      <rPr>
        <sz val="11"/>
        <rFont val="ＭＳ 明朝"/>
        <family val="1"/>
        <charset val="128"/>
      </rPr>
      <t>燃料からの非エネルギー製品及び溶剤の使用</t>
    </r>
    <rPh sb="3" eb="5">
      <t>ネンリョウ</t>
    </rPh>
    <rPh sb="8" eb="9">
      <t>ヒ</t>
    </rPh>
    <rPh sb="14" eb="16">
      <t>セイヒン</t>
    </rPh>
    <rPh sb="16" eb="17">
      <t>オヨ</t>
    </rPh>
    <rPh sb="18" eb="20">
      <t>ヨウザイ</t>
    </rPh>
    <rPh sb="21" eb="23">
      <t>シヨウ</t>
    </rPh>
    <phoneticPr fontId="9"/>
  </si>
  <si>
    <r>
      <t xml:space="preserve">5C </t>
    </r>
    <r>
      <rPr>
        <sz val="11"/>
        <rFont val="ＭＳ 明朝"/>
        <family val="1"/>
        <charset val="128"/>
      </rPr>
      <t>廃棄物の焼却と野焼き（エネルギー利用を含まない）</t>
    </r>
    <rPh sb="3" eb="6">
      <t>ハイキブツ</t>
    </rPh>
    <rPh sb="7" eb="9">
      <t>ショウキャク</t>
    </rPh>
    <rPh sb="10" eb="12">
      <t>ノヤ</t>
    </rPh>
    <rPh sb="19" eb="21">
      <t>リヨウ</t>
    </rPh>
    <rPh sb="22" eb="23">
      <t>フク</t>
    </rPh>
    <phoneticPr fontId="9"/>
  </si>
  <si>
    <r>
      <rPr>
        <sz val="11"/>
        <rFont val="ＭＳ 明朝"/>
        <family val="1"/>
        <charset val="128"/>
      </rPr>
      <t>農地管理活動</t>
    </r>
    <r>
      <rPr>
        <vertAlign val="superscript"/>
        <sz val="11"/>
        <rFont val="ＭＳ Ｐゴシック"/>
        <family val="3"/>
        <charset val="128"/>
      </rPr>
      <t>※</t>
    </r>
    <r>
      <rPr>
        <vertAlign val="superscript"/>
        <sz val="11"/>
        <rFont val="Century"/>
        <family val="1"/>
      </rPr>
      <t>6</t>
    </r>
    <rPh sb="0" eb="2">
      <t>ノウチ</t>
    </rPh>
    <rPh sb="2" eb="4">
      <t>カンリ</t>
    </rPh>
    <phoneticPr fontId="9"/>
  </si>
  <si>
    <r>
      <rPr>
        <sz val="11"/>
        <rFont val="ＭＳ 明朝"/>
        <family val="1"/>
        <charset val="128"/>
      </rPr>
      <t>牧草地管理活動</t>
    </r>
    <r>
      <rPr>
        <vertAlign val="superscript"/>
        <sz val="11"/>
        <rFont val="ＭＳ Ｐゴシック"/>
        <family val="3"/>
        <charset val="128"/>
      </rPr>
      <t>※</t>
    </r>
    <r>
      <rPr>
        <vertAlign val="superscript"/>
        <sz val="11"/>
        <rFont val="Century"/>
        <family val="1"/>
      </rPr>
      <t>6</t>
    </r>
    <rPh sb="0" eb="3">
      <t>ボクソウチ</t>
    </rPh>
    <rPh sb="3" eb="5">
      <t>カンリ</t>
    </rPh>
    <phoneticPr fontId="9"/>
  </si>
  <si>
    <r>
      <rPr>
        <sz val="11"/>
        <rFont val="ＭＳ 明朝"/>
        <family val="1"/>
        <charset val="128"/>
      </rPr>
      <t>植生回復活動</t>
    </r>
    <r>
      <rPr>
        <vertAlign val="superscript"/>
        <sz val="11"/>
        <rFont val="ＭＳ Ｐゴシック"/>
        <family val="3"/>
        <charset val="128"/>
      </rPr>
      <t>※</t>
    </r>
    <r>
      <rPr>
        <vertAlign val="superscript"/>
        <sz val="11"/>
        <rFont val="Century"/>
        <family val="1"/>
      </rPr>
      <t>6</t>
    </r>
    <phoneticPr fontId="9"/>
  </si>
  <si>
    <r>
      <t>Forest management</t>
    </r>
    <r>
      <rPr>
        <vertAlign val="superscript"/>
        <sz val="11"/>
        <rFont val="Century"/>
        <family val="1"/>
      </rPr>
      <t xml:space="preserve"> *4,5</t>
    </r>
    <phoneticPr fontId="9"/>
  </si>
  <si>
    <r>
      <t>KP-LULUCF activity</t>
    </r>
    <r>
      <rPr>
        <vertAlign val="superscript"/>
        <sz val="11"/>
        <rFont val="Century"/>
        <family val="1"/>
      </rPr>
      <t>*1</t>
    </r>
    <r>
      <rPr>
        <sz val="11"/>
        <rFont val="Century"/>
        <family val="1"/>
      </rPr>
      <t>(see notes for the definitions)</t>
    </r>
    <phoneticPr fontId="9"/>
  </si>
  <si>
    <t>Cropland management,  Grazing land management, Urban revegetation</t>
    <phoneticPr fontId="9"/>
  </si>
  <si>
    <r>
      <t>Cropland management (CM)</t>
    </r>
    <r>
      <rPr>
        <vertAlign val="superscript"/>
        <sz val="11"/>
        <rFont val="Century"/>
        <family val="1"/>
      </rPr>
      <t>*6</t>
    </r>
    <phoneticPr fontId="9"/>
  </si>
  <si>
    <r>
      <t>Grazing land management (GM)</t>
    </r>
    <r>
      <rPr>
        <vertAlign val="superscript"/>
        <sz val="11"/>
        <rFont val="Century"/>
        <family val="1"/>
      </rPr>
      <t>*6</t>
    </r>
    <phoneticPr fontId="9"/>
  </si>
  <si>
    <r>
      <t>Revegetation (RV)</t>
    </r>
    <r>
      <rPr>
        <vertAlign val="superscript"/>
        <sz val="11"/>
        <rFont val="Century"/>
        <family val="1"/>
      </rPr>
      <t>*6</t>
    </r>
    <phoneticPr fontId="9"/>
  </si>
  <si>
    <r>
      <rPr>
        <sz val="11"/>
        <rFont val="ＭＳ Ｐ明朝"/>
        <family val="1"/>
        <charset val="128"/>
      </rPr>
      <t>■</t>
    </r>
    <r>
      <rPr>
        <sz val="11"/>
        <rFont val="Century"/>
        <family val="1"/>
      </rPr>
      <t>Population [thousand]</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</si>
  <si>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</si>
  <si>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</si>
  <si>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</si>
  <si>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</si>
  <si>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t>Ratio to national total GHG</t>
    </r>
    <r>
      <rPr>
        <sz val="11"/>
        <rFont val="ＭＳ 明朝"/>
        <family val="1"/>
        <charset val="128"/>
      </rPr>
      <t>［</t>
    </r>
    <r>
      <rPr>
        <sz val="11"/>
        <rFont val="Century"/>
        <family val="1"/>
      </rPr>
      <t>%</t>
    </r>
    <r>
      <rPr>
        <sz val="11"/>
        <rFont val="ＭＳ 明朝"/>
        <family val="1"/>
        <charset val="128"/>
      </rPr>
      <t>］</t>
    </r>
    <phoneticPr fontId="9"/>
  </si>
  <si>
    <r>
      <t xml:space="preserve">Removals by CM, GM, RV under Kyoto Protocol </t>
    </r>
    <r>
      <rPr>
        <sz val="11"/>
        <rFont val="ＭＳ Ｐゴシック"/>
        <family val="3"/>
        <charset val="128"/>
      </rPr>
      <t>②</t>
    </r>
    <phoneticPr fontId="9"/>
  </si>
  <si>
    <t>農地管理・牧草地管理・都市緑化等の推進</t>
    <rPh sb="0" eb="2">
      <t>ノウチ</t>
    </rPh>
    <rPh sb="2" eb="4">
      <t>カンリ</t>
    </rPh>
    <rPh sb="5" eb="8">
      <t>ボクソウチ</t>
    </rPh>
    <rPh sb="8" eb="10">
      <t>カンリ</t>
    </rPh>
    <rPh sb="11" eb="13">
      <t>トシ</t>
    </rPh>
    <rPh sb="13" eb="15">
      <t>リョクカ</t>
    </rPh>
    <rPh sb="15" eb="16">
      <t>トウ</t>
    </rPh>
    <rPh sb="17" eb="19">
      <t>スイシン</t>
    </rPh>
    <phoneticPr fontId="9"/>
  </si>
  <si>
    <t>紙パルプ</t>
    <rPh sb="0" eb="1">
      <t>カミ</t>
    </rPh>
    <phoneticPr fontId="9"/>
  </si>
  <si>
    <r>
      <rPr>
        <sz val="11"/>
        <rFont val="ＭＳ 明朝"/>
        <family val="1"/>
        <charset val="128"/>
      </rPr>
      <t>アンモニア</t>
    </r>
    <r>
      <rPr>
        <sz val="11"/>
        <rFont val="MS明朝"/>
        <family val="3"/>
        <charset val="128"/>
      </rPr>
      <t>製造</t>
    </r>
    <rPh sb="5" eb="7">
      <t>セイゾウ</t>
    </rPh>
    <phoneticPr fontId="9"/>
  </si>
  <si>
    <r>
      <t>Breakdown of CO</t>
    </r>
    <r>
      <rPr>
        <u/>
        <sz val="8"/>
        <color rgb="FF0000FF"/>
        <rFont val="Century"/>
        <family val="1"/>
      </rPr>
      <t>2</t>
    </r>
    <r>
      <rPr>
        <u/>
        <sz val="11"/>
        <color indexed="12"/>
        <rFont val="Century"/>
        <family val="1"/>
      </rPr>
      <t xml:space="preserve"> emissions (Share of Unallocated and Allocated emissions)</t>
    </r>
    <phoneticPr fontId="9"/>
  </si>
  <si>
    <r>
      <rPr>
        <u/>
        <sz val="11"/>
        <color indexed="12"/>
        <rFont val="ＭＳ Ｐゴシック"/>
        <family val="3"/>
        <charset val="128"/>
      </rPr>
      <t>エネルギー起源</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排出量（燃料種別）</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</si>
  <si>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排出量（世帯あたり）</t>
    </r>
    <phoneticPr fontId="9"/>
  </si>
  <si>
    <r>
      <t>Household CO</t>
    </r>
    <r>
      <rPr>
        <u/>
        <sz val="7"/>
        <color indexed="12"/>
        <rFont val="Century"/>
        <family val="1"/>
      </rPr>
      <t>2</t>
    </r>
    <r>
      <rPr>
        <u/>
        <sz val="11"/>
        <color indexed="12"/>
        <rFont val="Century"/>
        <family val="1"/>
      </rPr>
      <t xml:space="preserve"> emissions (per household) </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</si>
  <si>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排出量（一人あたり）</t>
    </r>
    <rPh sb="14" eb="16">
      <t>ヒトリ</t>
    </rPh>
    <phoneticPr fontId="9"/>
  </si>
  <si>
    <r>
      <t>Household CO</t>
    </r>
    <r>
      <rPr>
        <u/>
        <sz val="7"/>
        <color indexed="12"/>
        <rFont val="Century"/>
        <family val="1"/>
      </rPr>
      <t>2</t>
    </r>
    <r>
      <rPr>
        <u/>
        <sz val="11"/>
        <color indexed="12"/>
        <rFont val="Century"/>
        <family val="1"/>
      </rPr>
      <t xml:space="preserve"> emissions (per capita)</t>
    </r>
    <phoneticPr fontId="9"/>
  </si>
  <si>
    <r>
      <rPr>
        <u/>
        <sz val="11"/>
        <color indexed="12"/>
        <rFont val="ＭＳ Ｐゴシック"/>
        <family val="3"/>
        <charset val="128"/>
      </rPr>
      <t>【</t>
    </r>
    <r>
      <rPr>
        <u/>
        <sz val="11"/>
        <color indexed="12"/>
        <rFont val="Century"/>
        <family val="1"/>
      </rPr>
      <t>Annex</t>
    </r>
    <r>
      <rPr>
        <u/>
        <sz val="11"/>
        <color indexed="12"/>
        <rFont val="ＭＳ Ｐゴシック"/>
        <family val="3"/>
        <charset val="128"/>
      </rPr>
      <t>】</t>
    </r>
    <r>
      <rPr>
        <u/>
        <sz val="11"/>
        <color indexed="12"/>
        <rFont val="Century"/>
        <family val="1"/>
      </rPr>
      <t>CO</t>
    </r>
    <r>
      <rPr>
        <u/>
        <sz val="7"/>
        <color rgb="FF0000FF"/>
        <rFont val="Century"/>
        <family val="1"/>
      </rPr>
      <t>2</t>
    </r>
    <r>
      <rPr>
        <u/>
        <sz val="11"/>
        <color indexed="12"/>
        <rFont val="Century"/>
        <family val="1"/>
      </rPr>
      <t xml:space="preserve"> emissions by sector reported in the common reporting format (CRF) and national inventory report (NIR) submitted to the UNFCCC</t>
    </r>
    <phoneticPr fontId="9"/>
  </si>
  <si>
    <r>
      <t xml:space="preserve">5A. </t>
    </r>
    <r>
      <rPr>
        <sz val="11"/>
        <rFont val="ＭＳ 明朝"/>
        <family val="1"/>
        <charset val="128"/>
      </rPr>
      <t>固形廃棄物の処分</t>
    </r>
    <rPh sb="4" eb="6">
      <t>コケイ</t>
    </rPh>
    <rPh sb="6" eb="9">
      <t>ハイキブツ</t>
    </rPh>
    <rPh sb="10" eb="12">
      <t>ショブン</t>
    </rPh>
    <phoneticPr fontId="9"/>
  </si>
  <si>
    <t>固形廃棄物の処分</t>
    <rPh sb="0" eb="2">
      <t>コケイ</t>
    </rPh>
    <rPh sb="2" eb="5">
      <t>ハイキブツ</t>
    </rPh>
    <rPh sb="6" eb="8">
      <t>ショブン</t>
    </rPh>
    <phoneticPr fontId="9"/>
  </si>
  <si>
    <t>石油由来の界面活性剤の分解</t>
    <phoneticPr fontId="9"/>
  </si>
  <si>
    <t>Decomposition of Petroleum-Derived Surfactants</t>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</si>
  <si>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</si>
  <si>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</si>
  <si>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</si>
  <si>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</si>
  <si>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r>
      <t xml:space="preserve">2 </t>
    </r>
    <r>
      <rPr>
        <sz val="11"/>
        <rFont val="ＭＳ Ｐ明朝"/>
        <family val="1"/>
        <charset val="128"/>
      </rPr>
      <t>工業プロセス</t>
    </r>
    <r>
      <rPr>
        <sz val="11"/>
        <rFont val="ＭＳ 明朝"/>
        <family val="1"/>
        <charset val="128"/>
      </rPr>
      <t>及び製品の使用</t>
    </r>
    <rPh sb="2" eb="4">
      <t>コウギョウ</t>
    </rPh>
    <phoneticPr fontId="9"/>
  </si>
  <si>
    <t>2. Industrial Processes and Product Use</t>
    <phoneticPr fontId="9"/>
  </si>
  <si>
    <t>Industrial Processes and Product Use</t>
    <phoneticPr fontId="9"/>
  </si>
  <si>
    <t>Industrial Processes and Product Use</t>
    <phoneticPr fontId="11"/>
  </si>
  <si>
    <t>Industrial Processes and Product Use</t>
    <phoneticPr fontId="9"/>
  </si>
  <si>
    <t>Industrial Processes and Product Use</t>
    <phoneticPr fontId="9"/>
  </si>
  <si>
    <t>2. Industrial Processes and Product Use</t>
    <phoneticPr fontId="9"/>
  </si>
  <si>
    <t>エネルギー起源二酸化炭素について</t>
    <phoneticPr fontId="9"/>
  </si>
  <si>
    <r>
      <t>「総合エネルギー統計」に準じて、化石燃料の燃焼によるCO</t>
    </r>
    <r>
      <rPr>
        <vertAlign val="subscript"/>
        <sz val="11"/>
        <color rgb="FF000000"/>
        <rFont val="ＭＳ 明朝"/>
        <family val="1"/>
        <charset val="128"/>
      </rPr>
      <t>2</t>
    </r>
    <r>
      <rPr>
        <sz val="11"/>
        <color rgb="FF000000"/>
        <rFont val="ＭＳ 明朝"/>
        <family val="1"/>
        <charset val="128"/>
      </rPr>
      <t>排出量を部門（あるいはさらにその細分類）ごとに示している。</t>
    </r>
    <phoneticPr fontId="9"/>
  </si>
  <si>
    <t>３．</t>
    <phoneticPr fontId="9"/>
  </si>
  <si>
    <t>４．</t>
    <phoneticPr fontId="9"/>
  </si>
  <si>
    <t>国際バンカー油は国内排出量には含まれない。</t>
    <phoneticPr fontId="9"/>
  </si>
  <si>
    <t>2005年度比</t>
  </si>
  <si>
    <t>2005年度比-3.8%</t>
  </si>
  <si>
    <t>2013年度比</t>
  </si>
  <si>
    <t>2013年度比-26%</t>
  </si>
  <si>
    <t>FY2018</t>
    <phoneticPr fontId="9"/>
  </si>
  <si>
    <t>(in FY2005, 2013 and 2018)</t>
    <phoneticPr fontId="9"/>
  </si>
  <si>
    <t>The emissions and removals by the Land Use, Land-use Change and Forestry (LULUCF) sector are excluded from each emissions.</t>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</si>
  <si>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</si>
  <si>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</si>
  <si>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t>excluded to avoid double counting and/or by the concept of carbon neutrality.</t>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</si>
  <si>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2015 preliminary figures.</t>
    </r>
    <phoneticPr fontId="9"/>
  </si>
  <si>
    <r>
      <rPr>
        <sz val="11"/>
        <color indexed="8"/>
        <rFont val="ＭＳ Ｐ明朝"/>
        <family val="1"/>
        <charset val="128"/>
      </rPr>
      <t>一酸化炭素（</t>
    </r>
    <r>
      <rPr>
        <sz val="11"/>
        <color indexed="8"/>
        <rFont val="Century"/>
        <family val="1"/>
      </rPr>
      <t>CO</t>
    </r>
    <r>
      <rPr>
        <sz val="11"/>
        <color indexed="8"/>
        <rFont val="ＭＳ Ｐ明朝"/>
        <family val="1"/>
        <charset val="128"/>
      </rPr>
      <t>）、メタン（</t>
    </r>
    <r>
      <rPr>
        <sz val="11"/>
        <color indexed="8"/>
        <rFont val="Century"/>
        <family val="1"/>
      </rPr>
      <t>CH</t>
    </r>
    <r>
      <rPr>
        <vertAlign val="subscript"/>
        <sz val="11"/>
        <color rgb="FF000000"/>
        <rFont val="Century"/>
        <family val="1"/>
      </rPr>
      <t>4</t>
    </r>
    <r>
      <rPr>
        <sz val="11"/>
        <color indexed="8"/>
        <rFont val="ＭＳ Ｐ明朝"/>
        <family val="1"/>
        <charset val="128"/>
      </rPr>
      <t>）、及び、非メタン揮発性有機化合物（</t>
    </r>
    <r>
      <rPr>
        <sz val="11"/>
        <color indexed="8"/>
        <rFont val="Century"/>
        <family val="1"/>
      </rPr>
      <t>NMVOC</t>
    </r>
    <r>
      <rPr>
        <sz val="11"/>
        <color indexed="8"/>
        <rFont val="ＭＳ Ｐ明朝"/>
        <family val="1"/>
        <charset val="128"/>
      </rPr>
      <t>）は長期的には大気中で酸化されて</t>
    </r>
    <r>
      <rPr>
        <sz val="11"/>
        <color indexed="8"/>
        <rFont val="Century"/>
        <family val="1"/>
      </rPr>
      <t>CO</t>
    </r>
    <r>
      <rPr>
        <vertAlign val="subscript"/>
        <sz val="11"/>
        <color rgb="FF000000"/>
        <rFont val="Century"/>
        <family val="1"/>
      </rPr>
      <t>2</t>
    </r>
    <r>
      <rPr>
        <sz val="11"/>
        <color indexed="8"/>
        <rFont val="ＭＳ Ｐ明朝"/>
        <family val="1"/>
        <charset val="128"/>
      </rPr>
      <t>に変換される。</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</si>
  <si>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</si>
  <si>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</si>
  <si>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</si>
  <si>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</si>
  <si>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rPr>
        <sz val="11"/>
        <color rgb="FF000000"/>
        <rFont val="Segoe UI Symbol"/>
        <family val="3"/>
      </rPr>
      <t>■</t>
    </r>
    <r>
      <rPr>
        <sz val="11"/>
        <color indexed="8"/>
        <rFont val="Century"/>
        <family val="1"/>
      </rPr>
      <t xml:space="preserve">Global Warming Potentials  (GWP) </t>
    </r>
    <r>
      <rPr>
        <sz val="11"/>
        <color indexed="8"/>
        <rFont val="ＭＳ Ｐゴシック"/>
        <family val="3"/>
        <charset val="128"/>
      </rPr>
      <t xml:space="preserve">: </t>
    </r>
    <r>
      <rPr>
        <sz val="11"/>
        <color indexed="8"/>
        <rFont val="Century"/>
        <family val="1"/>
      </rPr>
      <t>Time span = 100 years</t>
    </r>
    <phoneticPr fontId="9"/>
  </si>
  <si>
    <r>
      <t>Reference</t>
    </r>
    <r>
      <rPr>
        <sz val="11"/>
        <color indexed="8"/>
        <rFont val="ＭＳ Ｐ明朝"/>
        <family val="1"/>
        <charset val="128"/>
      </rPr>
      <t xml:space="preserve"> :</t>
    </r>
    <r>
      <rPr>
        <sz val="11"/>
        <color indexed="8"/>
        <rFont val="Century"/>
        <family val="1"/>
      </rPr>
      <t xml:space="preserve"> the IPCC Forth Assessment Report (2007)</t>
    </r>
    <phoneticPr fontId="9"/>
  </si>
  <si>
    <t>運輸部門
（自動車等）</t>
    <phoneticPr fontId="9"/>
  </si>
  <si>
    <t>工業プロセス及び製品の使用</t>
    <rPh sb="0" eb="2">
      <t>シヨウ</t>
    </rPh>
    <phoneticPr fontId="9"/>
  </si>
  <si>
    <t>廃棄物
（焼却等）</t>
    <rPh sb="7" eb="8">
      <t>トウ</t>
    </rPh>
    <phoneticPr fontId="9"/>
  </si>
  <si>
    <t>Waste
(Incineration, etc.)</t>
    <phoneticPr fontId="9"/>
  </si>
  <si>
    <t>冷蔵庫及び空調機器</t>
    <rPh sb="0" eb="3">
      <t>レイゾウコ</t>
    </rPh>
    <rPh sb="3" eb="4">
      <t>オヨ</t>
    </rPh>
    <rPh sb="5" eb="7">
      <t>クウチョウ</t>
    </rPh>
    <rPh sb="7" eb="9">
      <t>キキ</t>
    </rPh>
    <phoneticPr fontId="11"/>
  </si>
  <si>
    <t>発泡剤</t>
    <rPh sb="2" eb="3">
      <t>ザイ</t>
    </rPh>
    <phoneticPr fontId="9"/>
  </si>
  <si>
    <r>
      <rPr>
        <sz val="11"/>
        <rFont val="ＭＳ Ｐ明朝"/>
        <family val="1"/>
        <charset val="128"/>
      </rPr>
      <t>エアゾール・</t>
    </r>
    <r>
      <rPr>
        <sz val="11"/>
        <rFont val="Century"/>
        <family val="1"/>
      </rPr>
      <t>MDI</t>
    </r>
    <r>
      <rPr>
        <sz val="11"/>
        <rFont val="ＭＳ Ｐ明朝"/>
        <family val="1"/>
        <charset val="128"/>
      </rPr>
      <t>（定量噴射剤）</t>
    </r>
    <rPh sb="10" eb="12">
      <t>テイリョウ</t>
    </rPh>
    <rPh sb="12" eb="15">
      <t>フンシャザイ</t>
    </rPh>
    <phoneticPr fontId="9"/>
  </si>
  <si>
    <r>
      <rPr>
        <sz val="11"/>
        <color theme="6"/>
        <rFont val="ＭＳ Ｐ明朝"/>
        <family val="1"/>
        <charset val="128"/>
      </rPr>
      <t>半導体製造</t>
    </r>
    <rPh sb="0" eb="3">
      <t>ハンドウタイ</t>
    </rPh>
    <rPh sb="3" eb="5">
      <t>セイゾウ</t>
    </rPh>
    <phoneticPr fontId="9"/>
  </si>
  <si>
    <r>
      <rPr>
        <sz val="11"/>
        <color theme="6"/>
        <rFont val="ＭＳ Ｐ明朝"/>
        <family val="1"/>
        <charset val="128"/>
      </rPr>
      <t>液晶製造</t>
    </r>
    <rPh sb="0" eb="2">
      <t>エキショウ</t>
    </rPh>
    <rPh sb="2" eb="4">
      <t>セイゾウ</t>
    </rPh>
    <phoneticPr fontId="9"/>
  </si>
  <si>
    <t>洗浄剤・溶剤</t>
    <rPh sb="4" eb="6">
      <t>ヨウザイ</t>
    </rPh>
    <phoneticPr fontId="9"/>
  </si>
  <si>
    <r>
      <t>HFCs</t>
    </r>
    <r>
      <rPr>
        <sz val="11"/>
        <rFont val="ＭＳ Ｐ明朝"/>
        <family val="1"/>
        <charset val="128"/>
      </rPr>
      <t>の製造時の漏出</t>
    </r>
    <rPh sb="5" eb="7">
      <t>セイゾウ</t>
    </rPh>
    <rPh sb="7" eb="8">
      <t>ジ</t>
    </rPh>
    <rPh sb="9" eb="11">
      <t>ロウシュツ</t>
    </rPh>
    <phoneticPr fontId="11"/>
  </si>
  <si>
    <r>
      <t>HCFC22</t>
    </r>
    <r>
      <rPr>
        <sz val="11"/>
        <rFont val="ＭＳ Ｐ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</si>
  <si>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Ｐ明朝"/>
        <family val="1"/>
        <charset val="128"/>
      </rPr>
      <t>消火剤</t>
    </r>
    <rPh sb="0" eb="3">
      <t>ショウカザイ</t>
    </rPh>
    <phoneticPr fontId="9"/>
  </si>
  <si>
    <t>マグネシウム鋳造</t>
    <phoneticPr fontId="9"/>
  </si>
  <si>
    <r>
      <rPr>
        <sz val="11"/>
        <color theme="6"/>
        <rFont val="ＭＳ Ｐ明朝"/>
        <family val="1"/>
        <charset val="128"/>
      </rPr>
      <t>半導体製造</t>
    </r>
    <rPh sb="0" eb="3">
      <t>ハンドウタイ</t>
    </rPh>
    <rPh sb="3" eb="5">
      <t>セイゾウ</t>
    </rPh>
    <phoneticPr fontId="11"/>
  </si>
  <si>
    <t>洗浄剤・溶剤</t>
    <rPh sb="0" eb="3">
      <t>センジョウザイ</t>
    </rPh>
    <rPh sb="4" eb="6">
      <t>ヨウザイ</t>
    </rPh>
    <phoneticPr fontId="9"/>
  </si>
  <si>
    <r>
      <t>PFCs</t>
    </r>
    <r>
      <rPr>
        <sz val="11"/>
        <rFont val="ＭＳ Ｐ明朝"/>
        <family val="1"/>
        <charset val="128"/>
      </rPr>
      <t>の製造時の漏出</t>
    </r>
    <rPh sb="5" eb="7">
      <t>セイゾウ</t>
    </rPh>
    <rPh sb="7" eb="8">
      <t>ジ</t>
    </rPh>
    <rPh sb="9" eb="11">
      <t>ロウシュツ</t>
    </rPh>
    <phoneticPr fontId="11"/>
  </si>
  <si>
    <r>
      <rPr>
        <sz val="11"/>
        <rFont val="ＭＳ Ｐ明朝"/>
        <family val="1"/>
        <charset val="128"/>
      </rPr>
      <t>その他</t>
    </r>
    <rPh sb="2" eb="3">
      <t>タ</t>
    </rPh>
    <phoneticPr fontId="9"/>
  </si>
  <si>
    <r>
      <rPr>
        <sz val="11"/>
        <rFont val="ＭＳ Ｐ明朝"/>
        <family val="1"/>
        <charset val="128"/>
      </rPr>
      <t>アルミニウム精錬</t>
    </r>
    <rPh sb="6" eb="8">
      <t>セイレン</t>
    </rPh>
    <phoneticPr fontId="9"/>
  </si>
  <si>
    <r>
      <rPr>
        <sz val="11"/>
        <rFont val="ＭＳ Ｐ明朝"/>
        <family val="1"/>
        <charset val="128"/>
      </rPr>
      <t>粒子加速器等</t>
    </r>
    <rPh sb="0" eb="2">
      <t>リュウシ</t>
    </rPh>
    <rPh sb="2" eb="5">
      <t>カソクキ</t>
    </rPh>
    <rPh sb="5" eb="6">
      <t>トウ</t>
    </rPh>
    <phoneticPr fontId="9"/>
  </si>
  <si>
    <r>
      <rPr>
        <sz val="11"/>
        <rFont val="ＭＳ Ｐ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</si>
  <si>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Ｐ明朝"/>
        <family val="1"/>
        <charset val="128"/>
      </rPr>
      <t>製造時の漏出</t>
    </r>
    <rPh sb="4" eb="6">
      <t>セイゾウ</t>
    </rPh>
    <rPh sb="6" eb="7">
      <t>ジ</t>
    </rPh>
    <rPh sb="8" eb="10">
      <t>ロウシュツ</t>
    </rPh>
    <phoneticPr fontId="9"/>
  </si>
  <si>
    <r>
      <t>NF</t>
    </r>
    <r>
      <rPr>
        <vertAlign val="subscript"/>
        <sz val="11"/>
        <rFont val="Century"/>
        <family val="1"/>
      </rPr>
      <t>3</t>
    </r>
    <r>
      <rPr>
        <sz val="11"/>
        <rFont val="Yu Gothic"/>
        <family val="3"/>
        <charset val="128"/>
      </rPr>
      <t>の</t>
    </r>
    <r>
      <rPr>
        <sz val="11"/>
        <rFont val="ＭＳ Ｐ明朝"/>
        <family val="1"/>
        <charset val="128"/>
      </rPr>
      <t>製造時の漏出</t>
    </r>
    <rPh sb="4" eb="6">
      <t>セイゾウ</t>
    </rPh>
    <rPh sb="6" eb="7">
      <t>ジ</t>
    </rPh>
    <rPh sb="8" eb="10">
      <t>ロウシュツ</t>
    </rPh>
    <phoneticPr fontId="9"/>
  </si>
  <si>
    <r>
      <rPr>
        <b/>
        <sz val="10"/>
        <color theme="6"/>
        <rFont val="Yu Gothic"/>
        <family val="1"/>
        <charset val="128"/>
      </rPr>
      <t>※公表資料での合算範囲と異なるが</t>
    </r>
    <r>
      <rPr>
        <b/>
        <sz val="10"/>
        <color theme="6"/>
        <rFont val="Century"/>
        <family val="1"/>
      </rPr>
      <t>7gas</t>
    </r>
    <r>
      <rPr>
        <b/>
        <sz val="10"/>
        <color theme="6"/>
        <rFont val="Yu Gothic"/>
        <family val="1"/>
        <charset val="128"/>
      </rPr>
      <t>の整理がサブカテゴリに呼応している＆差支えがないことを</t>
    </r>
    <r>
      <rPr>
        <b/>
        <sz val="10"/>
        <color theme="6"/>
        <rFont val="Century"/>
        <family val="1"/>
      </rPr>
      <t>2019</t>
    </r>
    <r>
      <rPr>
        <b/>
        <sz val="10"/>
        <color theme="6"/>
        <rFont val="ＭＳ Ｐ明朝"/>
        <family val="1"/>
        <charset val="128"/>
      </rPr>
      <t>確報時に確認済みのものを示す</t>
    </r>
    <rPh sb="1" eb="3">
      <t>コウヒョウ</t>
    </rPh>
    <rPh sb="3" eb="5">
      <t>シリョウ</t>
    </rPh>
    <rPh sb="7" eb="9">
      <t>ガッサン</t>
    </rPh>
    <rPh sb="9" eb="11">
      <t>ハンイ</t>
    </rPh>
    <rPh sb="12" eb="13">
      <t>コト</t>
    </rPh>
    <rPh sb="21" eb="23">
      <t>セイリ</t>
    </rPh>
    <rPh sb="31" eb="33">
      <t>コオウ</t>
    </rPh>
    <rPh sb="38" eb="40">
      <t>サシツカ</t>
    </rPh>
    <rPh sb="51" eb="53">
      <t>カクホウ</t>
    </rPh>
    <rPh sb="53" eb="54">
      <t>ジ</t>
    </rPh>
    <rPh sb="55" eb="57">
      <t>カクニン</t>
    </rPh>
    <rPh sb="57" eb="58">
      <t>ズ</t>
    </rPh>
    <rPh sb="63" eb="64">
      <t>シメ</t>
    </rPh>
    <phoneticPr fontId="9"/>
  </si>
  <si>
    <t>部門・分野</t>
    <rPh sb="0" eb="2">
      <t>ブモン</t>
    </rPh>
    <rPh sb="3" eb="5">
      <t>ブンヤ</t>
    </rPh>
    <phoneticPr fontId="9"/>
  </si>
  <si>
    <r>
      <t>RGB</t>
    </r>
    <r>
      <rPr>
        <sz val="10"/>
        <rFont val="ＭＳ Ｐ明朝"/>
        <family val="1"/>
        <charset val="128"/>
      </rPr>
      <t>値</t>
    </r>
    <rPh sb="3" eb="4">
      <t>チ</t>
    </rPh>
    <phoneticPr fontId="9"/>
  </si>
  <si>
    <r>
      <t>エネルギー転換部門</t>
    </r>
    <r>
      <rPr>
        <sz val="10"/>
        <color rgb="FF4572A7"/>
        <rFont val="ＭＳ Ｐゴシック"/>
        <family val="3"/>
        <charset val="128"/>
      </rPr>
      <t>（製油所・発電所等）</t>
    </r>
  </si>
  <si>
    <t>69、114、167</t>
    <phoneticPr fontId="9"/>
  </si>
  <si>
    <r>
      <t>産業部門</t>
    </r>
    <r>
      <rPr>
        <sz val="10"/>
        <color rgb="FFA8423F"/>
        <rFont val="ＭＳ Ｐゴシック"/>
        <family val="3"/>
        <charset val="128"/>
      </rPr>
      <t>（工場等）</t>
    </r>
  </si>
  <si>
    <t>168、66、63</t>
    <phoneticPr fontId="9"/>
  </si>
  <si>
    <r>
      <t xml:space="preserve">運輸部門 </t>
    </r>
    <r>
      <rPr>
        <sz val="10"/>
        <color rgb="FF669900"/>
        <rFont val="ＭＳ Ｐゴシック"/>
        <family val="3"/>
        <charset val="128"/>
      </rPr>
      <t>（自動車等）</t>
    </r>
    <r>
      <rPr>
        <sz val="12"/>
        <color rgb="FF669900"/>
        <rFont val="ＭＳ Ｐゴシック"/>
        <family val="3"/>
        <charset val="128"/>
      </rPr>
      <t>　</t>
    </r>
  </si>
  <si>
    <t>134、164、74</t>
    <phoneticPr fontId="9"/>
  </si>
  <si>
    <r>
      <t>業務その他</t>
    </r>
    <r>
      <rPr>
        <sz val="11"/>
        <color rgb="FF6E548D"/>
        <rFont val="ＭＳ Ｐゴシック"/>
        <family val="3"/>
        <charset val="128"/>
      </rPr>
      <t>部門</t>
    </r>
  </si>
  <si>
    <t>110、84、141</t>
    <phoneticPr fontId="9"/>
  </si>
  <si>
    <t>家庭部門</t>
  </si>
  <si>
    <t>61、150、174</t>
    <phoneticPr fontId="9"/>
  </si>
  <si>
    <t>工業プロセス及び製品の使用</t>
  </si>
  <si>
    <t>247、150、70</t>
    <phoneticPr fontId="9"/>
  </si>
  <si>
    <t>廃棄物（焼却等）</t>
  </si>
  <si>
    <t>142、165、203</t>
    <phoneticPr fontId="9"/>
  </si>
  <si>
    <t>その他</t>
    <phoneticPr fontId="9"/>
  </si>
  <si>
    <t>74、69、42</t>
    <phoneticPr fontId="9"/>
  </si>
  <si>
    <t xml:space="preserve">   in FY2019</t>
  </si>
  <si>
    <t xml:space="preserve">   in FY2020</t>
  </si>
  <si>
    <t xml:space="preserve">   in FY2021</t>
  </si>
  <si>
    <t xml:space="preserve"> in FY2021</t>
  </si>
  <si>
    <t xml:space="preserve"> in FY2022</t>
  </si>
  <si>
    <r>
      <t>2022年度</t>
    </r>
    <r>
      <rPr>
        <sz val="10"/>
        <rFont val="ＭＳ Ｐ明朝"/>
        <family val="1"/>
        <charset val="128"/>
      </rPr>
      <t/>
    </r>
    <rPh sb="5" eb="6">
      <t>ド</t>
    </rPh>
    <phoneticPr fontId="9"/>
  </si>
  <si>
    <t xml:space="preserve">   in FY2022</t>
  </si>
  <si>
    <t>in FY2020</t>
  </si>
  <si>
    <t>in FY2021</t>
  </si>
  <si>
    <t>in FY2022</t>
  </si>
  <si>
    <t>FY2019</t>
  </si>
  <si>
    <t>FY2020</t>
  </si>
  <si>
    <r>
      <t>Regarding Energy-related CO</t>
    </r>
    <r>
      <rPr>
        <vertAlign val="subscript"/>
        <sz val="11"/>
        <color rgb="FF000000"/>
        <rFont val="Century"/>
        <family val="1"/>
      </rPr>
      <t>2</t>
    </r>
    <r>
      <rPr>
        <sz val="11"/>
        <color indexed="8"/>
        <rFont val="Century"/>
        <family val="1"/>
      </rPr>
      <t>,</t>
    </r>
    <phoneticPr fontId="9"/>
  </si>
  <si>
    <r>
      <t>CO</t>
    </r>
    <r>
      <rPr>
        <vertAlign val="subscript"/>
        <sz val="11"/>
        <color rgb="FF000000"/>
        <rFont val="Century"/>
        <family val="1"/>
      </rPr>
      <t>2</t>
    </r>
    <r>
      <rPr>
        <sz val="11"/>
        <color indexed="8"/>
        <rFont val="Century"/>
        <family val="1"/>
      </rPr>
      <t xml:space="preserve"> emissions from fossil fuel combustion are shown in sectors (and subdivided sectors), which follow the “General Energy Statistics”.</t>
    </r>
    <phoneticPr fontId="9"/>
  </si>
  <si>
    <t>The difference between them is to which sector the emissions from fuel combustion for power and heat generation are allocated.</t>
    <phoneticPr fontId="9"/>
  </si>
  <si>
    <r>
      <t>Furthermore, CO</t>
    </r>
    <r>
      <rPr>
        <vertAlign val="subscript"/>
        <sz val="11"/>
        <color rgb="FF000000"/>
        <rFont val="Century"/>
        <family val="1"/>
      </rPr>
      <t>2</t>
    </r>
    <r>
      <rPr>
        <sz val="11"/>
        <color indexed="8"/>
        <rFont val="Century"/>
        <family val="1"/>
      </rPr>
      <t xml:space="preserve"> emissions are shown in two ways; one is </t>
    </r>
    <r>
      <rPr>
        <sz val="11"/>
        <color rgb="FF000000"/>
        <rFont val="游ゴシック"/>
        <family val="1"/>
        <charset val="128"/>
      </rPr>
      <t>【</t>
    </r>
    <r>
      <rPr>
        <sz val="11"/>
        <color indexed="8"/>
        <rFont val="Century"/>
        <family val="1"/>
      </rPr>
      <t>Unallocated emissions</t>
    </r>
    <r>
      <rPr>
        <sz val="11"/>
        <color rgb="FF000000"/>
        <rFont val="游ゴシック"/>
        <family val="1"/>
        <charset val="128"/>
      </rPr>
      <t>】</t>
    </r>
    <r>
      <rPr>
        <sz val="11"/>
        <color indexed="8"/>
        <rFont val="Century"/>
        <family val="1"/>
      </rPr>
      <t xml:space="preserve"> and the other is </t>
    </r>
    <r>
      <rPr>
        <sz val="11"/>
        <color rgb="FF000000"/>
        <rFont val="游ゴシック"/>
        <family val="1"/>
        <charset val="128"/>
      </rPr>
      <t>【</t>
    </r>
    <r>
      <rPr>
        <sz val="11"/>
        <color indexed="8"/>
        <rFont val="Century"/>
        <family val="1"/>
      </rPr>
      <t>Allocated emissions</t>
    </r>
    <r>
      <rPr>
        <sz val="11"/>
        <color rgb="FF000000"/>
        <rFont val="Yu Gothic"/>
        <family val="1"/>
        <charset val="128"/>
      </rPr>
      <t>】</t>
    </r>
    <r>
      <rPr>
        <sz val="11"/>
        <color indexed="8"/>
        <rFont val="Century"/>
        <family val="1"/>
      </rPr>
      <t xml:space="preserve">. </t>
    </r>
    <phoneticPr fontId="9"/>
  </si>
  <si>
    <t>Industry
(Factories, etc.)</t>
    <phoneticPr fontId="9"/>
  </si>
  <si>
    <r>
      <rPr>
        <sz val="11"/>
        <rFont val="Segoe UI Symbol"/>
        <family val="3"/>
      </rPr>
      <t>■</t>
    </r>
    <r>
      <rPr>
        <sz val="11"/>
        <rFont val="ＭＳ Ｐゴシック"/>
        <family val="3"/>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Ｐゴシック"/>
        <family val="3"/>
        <charset val="128"/>
      </rPr>
      <t>換算</t>
    </r>
    <r>
      <rPr>
        <sz val="11"/>
        <rFont val="Century"/>
        <family val="1"/>
      </rPr>
      <t>]</t>
    </r>
    <rPh sb="1" eb="3">
      <t>ハイシュツ</t>
    </rPh>
    <rPh sb="3" eb="4">
      <t>リョウ</t>
    </rPh>
    <rPh sb="13" eb="15">
      <t>カンサン</t>
    </rPh>
    <phoneticPr fontId="9"/>
  </si>
  <si>
    <r>
      <rPr>
        <sz val="10"/>
        <rFont val="ＭＳ Ｐ明朝"/>
        <family val="1"/>
        <charset val="128"/>
      </rPr>
      <t>工業プロセス及び製品の使用</t>
    </r>
    <r>
      <rPr>
        <sz val="10"/>
        <rFont val="Century"/>
        <family val="1"/>
      </rPr>
      <t xml:space="preserve"> </t>
    </r>
    <r>
      <rPr>
        <sz val="10"/>
        <rFont val="Yu Gothic"/>
        <family val="1"/>
        <charset val="128"/>
      </rPr>
      <t>（化学産業・金属生産）</t>
    </r>
    <rPh sb="0" eb="2">
      <t>コウギョウ</t>
    </rPh>
    <rPh sb="15" eb="17">
      <t>カガク</t>
    </rPh>
    <rPh sb="17" eb="19">
      <t>サンギョウ</t>
    </rPh>
    <rPh sb="20" eb="22">
      <t>キンゾク</t>
    </rPh>
    <rPh sb="22" eb="24">
      <t>セイサン</t>
    </rPh>
    <phoneticPr fontId="11"/>
  </si>
  <si>
    <t>Industrial Processes and Product Use
( Chemical Industry and Metal Industry)</t>
    <phoneticPr fontId="11"/>
  </si>
  <si>
    <t>Industrial Processes and Product Use
(Chemical Industry, Semiconductor and Liquid crystals manufacturing,etc)</t>
    <phoneticPr fontId="9"/>
  </si>
  <si>
    <r>
      <rPr>
        <b/>
        <sz val="11"/>
        <color theme="1"/>
        <rFont val="ＭＳ 明朝"/>
        <family val="1"/>
        <charset val="128"/>
      </rPr>
      <t>その他（間接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カンセツ</t>
    </rPh>
    <rPh sb="9" eb="10">
      <t>トウ</t>
    </rPh>
    <phoneticPr fontId="9"/>
  </si>
  <si>
    <t>Other (Indirect CO2, etc.)</t>
    <phoneticPr fontId="9"/>
  </si>
  <si>
    <r>
      <rPr>
        <sz val="11"/>
        <rFont val="ＭＳ 明朝"/>
        <family val="1"/>
        <charset val="128"/>
      </rPr>
      <t>その他（間接</t>
    </r>
    <r>
      <rPr>
        <sz val="11"/>
        <rFont val="Century"/>
        <family val="1"/>
      </rPr>
      <t>CO</t>
    </r>
    <r>
      <rPr>
        <vertAlign val="subscript"/>
        <sz val="11"/>
        <rFont val="Century"/>
        <family val="1"/>
      </rPr>
      <t>2</t>
    </r>
    <r>
      <rPr>
        <sz val="11"/>
        <rFont val="ＭＳ 明朝"/>
        <family val="1"/>
        <charset val="128"/>
      </rPr>
      <t>等）</t>
    </r>
    <rPh sb="2" eb="3">
      <t>タ</t>
    </rPh>
    <rPh sb="4" eb="6">
      <t>カンセツ</t>
    </rPh>
    <rPh sb="9" eb="10">
      <t>トウ</t>
    </rPh>
    <phoneticPr fontId="9"/>
  </si>
  <si>
    <r>
      <t>Other (Indirect CO</t>
    </r>
    <r>
      <rPr>
        <vertAlign val="subscript"/>
        <sz val="11"/>
        <rFont val="Century"/>
        <family val="1"/>
      </rPr>
      <t>2</t>
    </r>
    <r>
      <rPr>
        <sz val="11"/>
        <rFont val="Century"/>
        <family val="1"/>
      </rPr>
      <t>, etc.)</t>
    </r>
    <phoneticPr fontId="9"/>
  </si>
  <si>
    <r>
      <t>Other (Indirect CO</t>
    </r>
    <r>
      <rPr>
        <b/>
        <vertAlign val="subscript"/>
        <sz val="11"/>
        <rFont val="Century"/>
        <family val="1"/>
      </rPr>
      <t>2</t>
    </r>
    <r>
      <rPr>
        <b/>
        <sz val="11"/>
        <rFont val="Century"/>
        <family val="1"/>
      </rPr>
      <t>, etc.)</t>
    </r>
    <phoneticPr fontId="9"/>
  </si>
  <si>
    <r>
      <t>その他
（間接CO</t>
    </r>
    <r>
      <rPr>
        <sz val="6"/>
        <rFont val="ＭＳ Ｐ明朝"/>
        <family val="1"/>
        <charset val="128"/>
      </rPr>
      <t>2</t>
    </r>
    <r>
      <rPr>
        <sz val="10"/>
        <rFont val="ＭＳ Ｐ明朝"/>
        <family val="1"/>
        <charset val="128"/>
      </rPr>
      <t>等）</t>
    </r>
    <phoneticPr fontId="9"/>
  </si>
  <si>
    <r>
      <t>Other (Indirect CO</t>
    </r>
    <r>
      <rPr>
        <vertAlign val="subscript"/>
        <sz val="10"/>
        <rFont val="Times New Roman"/>
        <family val="1"/>
      </rPr>
      <t>2</t>
    </r>
    <r>
      <rPr>
        <sz val="10"/>
        <rFont val="Times New Roman"/>
        <family val="1"/>
      </rPr>
      <t>, etc.)</t>
    </r>
    <phoneticPr fontId="9"/>
  </si>
  <si>
    <t>Population*</t>
    <phoneticPr fontId="9"/>
  </si>
  <si>
    <r>
      <t>人口</t>
    </r>
    <r>
      <rPr>
        <vertAlign val="superscript"/>
        <sz val="11"/>
        <rFont val="ＭＳ 明朝"/>
        <family val="1"/>
        <charset val="128"/>
      </rPr>
      <t>※</t>
    </r>
    <rPh sb="0" eb="2">
      <t>ジンコウ</t>
    </rPh>
    <phoneticPr fontId="9"/>
  </si>
  <si>
    <t>Reference: Basic Resident Register</t>
    <phoneticPr fontId="9"/>
  </si>
  <si>
    <r>
      <t xml:space="preserve">2H </t>
    </r>
    <r>
      <rPr>
        <sz val="11"/>
        <rFont val="ＭＳ 明朝"/>
        <family val="1"/>
        <charset val="128"/>
      </rPr>
      <t>その他（ドライアイスの利用）</t>
    </r>
    <rPh sb="5" eb="6">
      <t>タ</t>
    </rPh>
    <rPh sb="14" eb="16">
      <t>リヨウ</t>
    </rPh>
    <phoneticPr fontId="9"/>
  </si>
  <si>
    <t>2H Other (Use of Dry Ice)</t>
    <phoneticPr fontId="9"/>
  </si>
  <si>
    <t>自動車（旅客）</t>
    <rPh sb="0" eb="3">
      <t>ジドウシャ</t>
    </rPh>
    <rPh sb="4" eb="6">
      <t>リョカク</t>
    </rPh>
    <phoneticPr fontId="9"/>
  </si>
  <si>
    <t>自動車（貨物）</t>
    <rPh sb="0" eb="3">
      <t>ジドウシャ</t>
    </rPh>
    <rPh sb="4" eb="6">
      <t>カモツ</t>
    </rPh>
    <phoneticPr fontId="9"/>
  </si>
  <si>
    <t>その他（ドライアイスの利用）</t>
  </si>
  <si>
    <t>その他（ドライアイスの利用）</t>
    <phoneticPr fontId="9"/>
  </si>
  <si>
    <t>Other (Use of Dry Ice)</t>
  </si>
  <si>
    <r>
      <rPr>
        <sz val="11"/>
        <rFont val="ＭＳ 明朝"/>
        <family val="1"/>
        <charset val="128"/>
      </rPr>
      <t>動力他</t>
    </r>
    <r>
      <rPr>
        <vertAlign val="superscript"/>
        <sz val="11"/>
        <rFont val="MS UI Gothic"/>
        <family val="3"/>
        <charset val="128"/>
      </rPr>
      <t>※</t>
    </r>
    <phoneticPr fontId="9"/>
  </si>
  <si>
    <r>
      <rPr>
        <sz val="11"/>
        <rFont val="Segoe UI Symbol"/>
        <family val="1"/>
      </rPr>
      <t>■</t>
    </r>
    <r>
      <rPr>
        <sz val="11"/>
        <rFont val="Century"/>
        <family val="1"/>
      </rPr>
      <t>Share of emissions by purpose</t>
    </r>
    <phoneticPr fontId="14"/>
  </si>
  <si>
    <r>
      <t>Nitrous Oxide (N</t>
    </r>
    <r>
      <rPr>
        <vertAlign val="subscript"/>
        <sz val="11"/>
        <rFont val="Century"/>
        <family val="1"/>
      </rPr>
      <t>2</t>
    </r>
    <r>
      <rPr>
        <sz val="11"/>
        <rFont val="Century"/>
        <family val="1"/>
      </rPr>
      <t>O)</t>
    </r>
    <phoneticPr fontId="8"/>
  </si>
  <si>
    <r>
      <t>Nitrogen Trifluoride (NF</t>
    </r>
    <r>
      <rPr>
        <vertAlign val="subscript"/>
        <sz val="11"/>
        <rFont val="Century"/>
        <family val="1"/>
      </rPr>
      <t>3</t>
    </r>
    <r>
      <rPr>
        <sz val="11"/>
        <rFont val="Century"/>
        <family val="1"/>
      </rPr>
      <t>)</t>
    </r>
    <phoneticPr fontId="8"/>
  </si>
  <si>
    <r>
      <t>Carbon Dioxide (CO</t>
    </r>
    <r>
      <rPr>
        <vertAlign val="subscript"/>
        <sz val="11"/>
        <rFont val="Century"/>
        <family val="1"/>
      </rPr>
      <t>2</t>
    </r>
    <r>
      <rPr>
        <sz val="11"/>
        <rFont val="Century"/>
        <family val="1"/>
      </rPr>
      <t>)</t>
    </r>
    <phoneticPr fontId="8"/>
  </si>
  <si>
    <r>
      <t>Sulphur Hexafluoride (SF</t>
    </r>
    <r>
      <rPr>
        <vertAlign val="subscript"/>
        <sz val="11"/>
        <rFont val="Century"/>
        <family val="1"/>
      </rPr>
      <t>6</t>
    </r>
    <r>
      <rPr>
        <sz val="11"/>
        <rFont val="Century"/>
        <family val="1"/>
      </rPr>
      <t>)</t>
    </r>
    <phoneticPr fontId="8"/>
  </si>
  <si>
    <t>電気熱配分誤差</t>
    <rPh sb="0" eb="2">
      <t>デンキ</t>
    </rPh>
    <rPh sb="2" eb="3">
      <t>ネツ</t>
    </rPh>
    <rPh sb="3" eb="5">
      <t>ハイブン</t>
    </rPh>
    <phoneticPr fontId="9"/>
  </si>
  <si>
    <t>Power etc.*</t>
    <phoneticPr fontId="14"/>
  </si>
  <si>
    <t>Solvents / Cleaning agents</t>
    <phoneticPr fontId="9"/>
  </si>
  <si>
    <t>*Power, etc: Includes lighting, refrigerators, vacuum cleaners, and TVs which use electricity, and which are not included in other uses.</t>
    <phoneticPr fontId="9"/>
  </si>
  <si>
    <r>
      <t xml:space="preserve">1A1 </t>
    </r>
    <r>
      <rPr>
        <sz val="11"/>
        <rFont val="ＭＳ Ｐ明朝"/>
        <family val="1"/>
        <charset val="128"/>
      </rPr>
      <t>エネルギー転換</t>
    </r>
    <rPh sb="9" eb="11">
      <t>テンカン</t>
    </rPh>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</si>
  <si>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sector)(Summary)</t>
    </r>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</si>
  <si>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sector)(Detail)</t>
    </r>
    <phoneticPr fontId="9"/>
  </si>
  <si>
    <t>【電気・熱配分前排出量】と【電気・熱配分後排出量】の二通りの値があり、両者の違いは、発電や熱の生産のための化石燃料の燃焼による排出量を、</t>
    <rPh sb="35" eb="37">
      <t>リョウシャ</t>
    </rPh>
    <rPh sb="38" eb="39">
      <t>チガ</t>
    </rPh>
    <rPh sb="42" eb="44">
      <t>ハツデン</t>
    </rPh>
    <rPh sb="45" eb="46">
      <t>ネツ</t>
    </rPh>
    <rPh sb="47" eb="49">
      <t>セイサン</t>
    </rPh>
    <phoneticPr fontId="9"/>
  </si>
  <si>
    <t>どの部門に配分するか、という点にある。</t>
    <phoneticPr fontId="9"/>
  </si>
  <si>
    <t>（電力会社の発電に伴う排出量や熱供給事業者の熱生産による排出量はエネルギー転換部門に、自家用発電や</t>
    <phoneticPr fontId="9"/>
  </si>
  <si>
    <t>自家用蒸気発生に伴う排出量は産業または業務他部門に計上。）</t>
    <phoneticPr fontId="9"/>
  </si>
  <si>
    <t>カーボンニュートラルの観点から計上対象外とする。</t>
    <phoneticPr fontId="9"/>
  </si>
  <si>
    <r>
      <rPr>
        <sz val="11"/>
        <color rgb="FF000000"/>
        <rFont val="ＭＳ 明朝"/>
        <family val="1"/>
        <charset val="128"/>
      </rPr>
      <t>なお、この間接</t>
    </r>
    <r>
      <rPr>
        <sz val="11"/>
        <color indexed="8"/>
        <rFont val="ＭＳ 明朝"/>
        <family val="1"/>
        <charset val="128"/>
      </rPr>
      <t>CO2</t>
    </r>
    <r>
      <rPr>
        <sz val="11"/>
        <color rgb="FF000000"/>
        <rFont val="ＭＳ 明朝"/>
        <family val="1"/>
        <charset val="128"/>
      </rPr>
      <t>とは、電気・熱配分後排出量（</t>
    </r>
    <r>
      <rPr>
        <sz val="11"/>
        <color indexed="8"/>
        <rFont val="ＭＳ 明朝"/>
        <family val="1"/>
        <charset val="128"/>
      </rPr>
      <t>2015</t>
    </r>
    <r>
      <rPr>
        <sz val="11"/>
        <color rgb="FF000000"/>
        <rFont val="ＭＳ 明朝"/>
        <family val="1"/>
        <charset val="128"/>
      </rPr>
      <t>年度速報値まで「間接排出量」と呼称）とは異なる。</t>
    </r>
    <phoneticPr fontId="9"/>
  </si>
  <si>
    <r>
      <rPr>
        <sz val="11"/>
        <rFont val="Segoe UI Symbol"/>
        <family val="1"/>
      </rPr>
      <t>■</t>
    </r>
    <r>
      <rPr>
        <sz val="11"/>
        <rFont val="ＭＳ 明朝"/>
        <family val="1"/>
        <charset val="128"/>
      </rPr>
      <t>排出量</t>
    </r>
    <r>
      <rPr>
        <sz val="11"/>
        <rFont val="Century"/>
        <family val="1"/>
      </rPr>
      <t>[kt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</si>
  <si>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</si>
  <si>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</si>
  <si>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Segoe UI Symbol"/>
        <family val="1"/>
      </rPr>
      <t>■</t>
    </r>
    <r>
      <rPr>
        <sz val="11"/>
        <rFont val="ＭＳ 明朝"/>
        <family val="1"/>
        <charset val="128"/>
      </rPr>
      <t>燃料種別割合</t>
    </r>
    <rPh sb="1" eb="3">
      <t>ネンリョウ</t>
    </rPh>
    <rPh sb="3" eb="5">
      <t>シュベツ</t>
    </rPh>
    <rPh sb="5" eb="7">
      <t>ワリアイ</t>
    </rPh>
    <phoneticPr fontId="14"/>
  </si>
  <si>
    <r>
      <rPr>
        <sz val="11"/>
        <rFont val="Segoe UI Symbol"/>
        <family val="3"/>
      </rPr>
      <t>■</t>
    </r>
    <r>
      <rPr>
        <sz val="11"/>
        <rFont val="ＭＳ 明朝"/>
        <family val="1"/>
        <charset val="128"/>
      </rPr>
      <t>用途別排出量</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</si>
  <si>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r>
      <rPr>
        <sz val="11"/>
        <rFont val="ＭＳ Ｐ明朝"/>
        <family val="1"/>
        <charset val="128"/>
      </rPr>
      <t>※</t>
    </r>
    <r>
      <rPr>
        <sz val="11"/>
        <rFont val="Century"/>
        <family val="1"/>
      </rPr>
      <t>4</t>
    </r>
    <r>
      <rPr>
        <sz val="11"/>
        <rFont val="ＭＳ 明朝"/>
        <family val="1"/>
        <charset val="128"/>
      </rPr>
      <t>：</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</si>
  <si>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t>*5: Values of LULUCF in this table are under the convention and different from removals under the KP (Sheet 16. KP-LULUCF)</t>
    <phoneticPr fontId="9"/>
  </si>
  <si>
    <r>
      <rPr>
        <b/>
        <sz val="11"/>
        <rFont val="ＭＳ 明朝"/>
        <family val="1"/>
        <charset val="128"/>
      </rPr>
      <t xml:space="preserve">合計 </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10" eb="12">
      <t>ブンヤ</t>
    </rPh>
    <rPh sb="13" eb="14">
      <t>ノゾ</t>
    </rPh>
    <rPh sb="16" eb="18">
      <t>カンセツ</t>
    </rPh>
    <rPh sb="22" eb="23">
      <t>ノゾ</t>
    </rPh>
    <phoneticPr fontId="9"/>
  </si>
  <si>
    <t>GHG emissions</t>
    <phoneticPr fontId="8"/>
  </si>
  <si>
    <r>
      <t>Allocated CO</t>
    </r>
    <r>
      <rPr>
        <b/>
        <vertAlign val="subscript"/>
        <sz val="16"/>
        <rFont val="Century"/>
        <family val="1"/>
      </rPr>
      <t>2</t>
    </r>
    <r>
      <rPr>
        <b/>
        <sz val="16"/>
        <rFont val="Century"/>
        <family val="1"/>
      </rPr>
      <t xml:space="preserve"> emissions by sector (Detail) </t>
    </r>
    <phoneticPr fontId="9"/>
  </si>
  <si>
    <t>5C. Incineration and Open Burning of Waste (excluding waste for energy purposes)</t>
    <phoneticPr fontId="9"/>
  </si>
  <si>
    <t>Data Source: 1990, 1995, 2000, 2005, 2010, 2015: Population Census (at 1st Oct.), Other: Year Book of Population Estimated (at 1st Oct.)</t>
    <phoneticPr fontId="9"/>
  </si>
  <si>
    <t>GHG emissions from International Bunkers [Reference values]</t>
    <phoneticPr fontId="9"/>
  </si>
  <si>
    <t>5C Incineration and Open Burning of Waste (excluding waste for energy purposes)</t>
    <phoneticPr fontId="9"/>
  </si>
  <si>
    <r>
      <t>17.</t>
    </r>
    <r>
      <rPr>
        <sz val="11"/>
        <rFont val="ＭＳ Ｐゴシック"/>
        <family val="3"/>
        <charset val="128"/>
      </rPr>
      <t>【</t>
    </r>
    <r>
      <rPr>
        <sz val="11"/>
        <rFont val="Century"/>
        <family val="1"/>
      </rPr>
      <t>Annex</t>
    </r>
    <r>
      <rPr>
        <sz val="11"/>
        <rFont val="ＭＳ Ｐゴシック"/>
        <family val="3"/>
        <charset val="128"/>
      </rPr>
      <t>】</t>
    </r>
    <r>
      <rPr>
        <sz val="11"/>
        <rFont val="Century"/>
        <family val="1"/>
      </rPr>
      <t>GHG-bunkers</t>
    </r>
    <phoneticPr fontId="9"/>
  </si>
  <si>
    <t>PFC-14:
7,390 etc.</t>
    <phoneticPr fontId="8"/>
  </si>
  <si>
    <r>
      <t>Household CO</t>
    </r>
    <r>
      <rPr>
        <b/>
        <vertAlign val="subscript"/>
        <sz val="16"/>
        <rFont val="Century"/>
        <family val="1"/>
      </rPr>
      <t>2</t>
    </r>
    <r>
      <rPr>
        <b/>
        <sz val="16"/>
        <rFont val="Century"/>
        <family val="1"/>
      </rPr>
      <t xml:space="preserve"> emissions
(per household) </t>
    </r>
    <phoneticPr fontId="9"/>
  </si>
  <si>
    <t>注意事項／単位／地球温暖化係数</t>
    <rPh sb="5" eb="7">
      <t>タンイ</t>
    </rPh>
    <rPh sb="8" eb="10">
      <t>チキュウ</t>
    </rPh>
    <rPh sb="10" eb="13">
      <t>オンダンカ</t>
    </rPh>
    <rPh sb="13" eb="15">
      <t>ケイスウ</t>
    </rPh>
    <phoneticPr fontId="9"/>
  </si>
  <si>
    <r>
      <rPr>
        <u/>
        <sz val="11"/>
        <color indexed="12"/>
        <rFont val="ＭＳ Ｐゴシック"/>
        <family val="3"/>
        <charset val="128"/>
      </rPr>
      <t>【参考】</t>
    </r>
    <r>
      <rPr>
        <u/>
        <sz val="11"/>
        <color indexed="12"/>
        <rFont val="Century"/>
        <family val="1"/>
      </rPr>
      <t>UNFCCC</t>
    </r>
    <r>
      <rPr>
        <u/>
        <sz val="11"/>
        <color indexed="12"/>
        <rFont val="ＭＳ Ｐゴシック"/>
        <family val="3"/>
        <charset val="128"/>
      </rPr>
      <t>に提出された共通報告様式（</t>
    </r>
    <r>
      <rPr>
        <u/>
        <sz val="11"/>
        <color indexed="12"/>
        <rFont val="Century"/>
        <family val="1"/>
      </rPr>
      <t>CRF</t>
    </r>
    <r>
      <rPr>
        <u/>
        <sz val="11"/>
        <color indexed="12"/>
        <rFont val="ＭＳ Ｐゴシック"/>
        <family val="3"/>
        <charset val="128"/>
      </rPr>
      <t>）及び日本国温室効果ガスインベントリ報告書（</t>
    </r>
    <r>
      <rPr>
        <u/>
        <sz val="11"/>
        <color indexed="12"/>
        <rFont val="Century"/>
        <family val="1"/>
      </rPr>
      <t>NIR</t>
    </r>
    <r>
      <rPr>
        <u/>
        <sz val="11"/>
        <color indexed="12"/>
        <rFont val="ＭＳ Ｐゴシック"/>
        <family val="3"/>
        <charset val="128"/>
      </rPr>
      <t>）に記載されている部門別</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排出・吸収量</t>
    </r>
    <rPh sb="1" eb="3">
      <t>サンコウ</t>
    </rPh>
    <rPh sb="11" eb="13">
      <t>テイシュツ</t>
    </rPh>
    <rPh sb="16" eb="18">
      <t>キョウツウ</t>
    </rPh>
    <rPh sb="18" eb="20">
      <t>ホウコク</t>
    </rPh>
    <rPh sb="20" eb="22">
      <t>ヨウシキ</t>
    </rPh>
    <rPh sb="27" eb="28">
      <t>オヨ</t>
    </rPh>
    <rPh sb="53" eb="55">
      <t>キサイ</t>
    </rPh>
    <rPh sb="70" eb="72">
      <t>キュウシュウ</t>
    </rPh>
    <phoneticPr fontId="9"/>
  </si>
  <si>
    <t>Note) Emissions from international bunker are reported as reference and not included in national total.</t>
    <phoneticPr fontId="9"/>
  </si>
  <si>
    <t>廃棄物のエネルギー利用含む</t>
  </si>
  <si>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Yu Gothic"/>
        <family val="1"/>
        <charset val="128"/>
      </rPr>
      <t>、</t>
    </r>
    <r>
      <rPr>
        <sz val="11"/>
        <rFont val="Century"/>
        <family val="1"/>
      </rPr>
      <t>1A2</t>
    </r>
    <r>
      <rPr>
        <sz val="11"/>
        <rFont val="ＭＳ 明朝"/>
        <family val="1"/>
        <charset val="128"/>
      </rPr>
      <t>及び</t>
    </r>
    <r>
      <rPr>
        <sz val="11"/>
        <rFont val="Century"/>
        <family val="1"/>
      </rPr>
      <t>1A4</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3" eb="75">
      <t>ジョウヒョウ</t>
    </rPh>
    <rPh sb="74" eb="75">
      <t>ヒョウ</t>
    </rPh>
    <rPh sb="75" eb="77">
      <t>ビコウ</t>
    </rPh>
    <rPh sb="77" eb="78">
      <t>ラン</t>
    </rPh>
    <rPh sb="78" eb="80">
      <t>サンショウ</t>
    </rPh>
    <phoneticPr fontId="9"/>
  </si>
  <si>
    <t>Ceramic, Stone and Clay Products</t>
    <phoneticPr fontId="9"/>
  </si>
  <si>
    <t>窯業･土石</t>
    <rPh sb="0" eb="2">
      <t>ヨウギョウ</t>
    </rPh>
    <rPh sb="3" eb="5">
      <t>ドセキ</t>
    </rPh>
    <phoneticPr fontId="9"/>
  </si>
  <si>
    <t>Non-metallic minerals</t>
    <phoneticPr fontId="9"/>
  </si>
  <si>
    <t>*3: "Waste for energy purposes" is distributed to 1A1,1A2 and 1A4 of "1A fuel combustion" instead of "5 Waste" (refer to "Note" column in the table ).</t>
    <phoneticPr fontId="9"/>
  </si>
  <si>
    <r>
      <t>2019</t>
    </r>
    <r>
      <rPr>
        <sz val="14"/>
        <rFont val="ＭＳ 明朝"/>
        <family val="1"/>
        <charset val="128"/>
      </rPr>
      <t>年度</t>
    </r>
    <rPh sb="4" eb="5">
      <t>ネン</t>
    </rPh>
    <rPh sb="5" eb="6">
      <t>ド</t>
    </rPh>
    <phoneticPr fontId="9"/>
  </si>
  <si>
    <r>
      <t>(2005</t>
    </r>
    <r>
      <rPr>
        <sz val="12"/>
        <rFont val="ＭＳ 明朝"/>
        <family val="1"/>
        <charset val="128"/>
      </rPr>
      <t>年度、</t>
    </r>
    <r>
      <rPr>
        <sz val="12"/>
        <rFont val="Century"/>
        <family val="1"/>
      </rPr>
      <t>2013</t>
    </r>
    <r>
      <rPr>
        <sz val="12"/>
        <rFont val="ＭＳ 明朝"/>
        <family val="1"/>
        <charset val="128"/>
      </rPr>
      <t>年度、</t>
    </r>
    <r>
      <rPr>
        <sz val="12"/>
        <rFont val="Century"/>
        <family val="1"/>
      </rPr>
      <t>2019</t>
    </r>
    <r>
      <rPr>
        <sz val="12"/>
        <rFont val="ＭＳ 明朝"/>
        <family val="1"/>
        <charset val="128"/>
      </rPr>
      <t>年度</t>
    </r>
    <r>
      <rPr>
        <sz val="12"/>
        <rFont val="Century"/>
        <family val="1"/>
      </rPr>
      <t>)</t>
    </r>
    <rPh sb="5" eb="6">
      <t>ネン</t>
    </rPh>
    <rPh sb="6" eb="7">
      <t>ド</t>
    </rPh>
    <rPh sb="12" eb="13">
      <t>ネン</t>
    </rPh>
    <rPh sb="13" eb="14">
      <t>ド</t>
    </rPh>
    <rPh sb="19" eb="20">
      <t>ネン</t>
    </rPh>
    <rPh sb="20" eb="21">
      <t>ド</t>
    </rPh>
    <phoneticPr fontId="9"/>
  </si>
  <si>
    <t>FY2019</t>
    <phoneticPr fontId="9"/>
  </si>
  <si>
    <r>
      <t>2019</t>
    </r>
    <r>
      <rPr>
        <sz val="11"/>
        <rFont val="ＭＳ Ｐ明朝"/>
        <family val="1"/>
        <charset val="128"/>
      </rPr>
      <t>年度</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4" eb="6">
      <t>ネンド</t>
    </rPh>
    <phoneticPr fontId="9"/>
  </si>
  <si>
    <r>
      <t>FY2019 *</t>
    </r>
    <r>
      <rPr>
        <vertAlign val="superscript"/>
        <sz val="11"/>
        <rFont val="Century"/>
        <family val="1"/>
      </rPr>
      <t>2, 3</t>
    </r>
    <phoneticPr fontId="9"/>
  </si>
  <si>
    <t>最新年</t>
    <rPh sb="0" eb="3">
      <t>サイシンネン</t>
    </rPh>
    <phoneticPr fontId="9"/>
  </si>
  <si>
    <t>http://www.nies.go.jp/gio/archive/ghgdata/index.html</t>
    <phoneticPr fontId="9"/>
  </si>
  <si>
    <t>http://www.nies.go.jp/gio/en/archive/ghgdata/index.html</t>
    <phoneticPr fontId="9"/>
  </si>
  <si>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2019</t>
    </r>
    <r>
      <rPr>
        <b/>
        <sz val="16"/>
        <rFont val="ＭＳ Ｐゴシック"/>
        <family val="3"/>
        <charset val="128"/>
      </rPr>
      <t>年度確報値）</t>
    </r>
    <phoneticPr fontId="9"/>
  </si>
  <si>
    <r>
      <t>Japan's GHG emissions data (FY1990</t>
    </r>
    <r>
      <rPr>
        <b/>
        <sz val="16"/>
        <rFont val="游ゴシック"/>
        <family val="1"/>
        <charset val="128"/>
      </rPr>
      <t>ｰ</t>
    </r>
    <r>
      <rPr>
        <b/>
        <sz val="16"/>
        <rFont val="Century"/>
        <family val="1"/>
      </rPr>
      <t>2019, Final figures)</t>
    </r>
    <phoneticPr fontId="9"/>
  </si>
  <si>
    <r>
      <t>CO</t>
    </r>
    <r>
      <rPr>
        <b/>
        <vertAlign val="subscript"/>
        <sz val="16"/>
        <rFont val="Century"/>
        <family val="1"/>
      </rPr>
      <t>2</t>
    </r>
    <r>
      <rPr>
        <b/>
        <sz val="16"/>
        <rFont val="Yu Gothic"/>
        <family val="3"/>
        <charset val="128"/>
      </rPr>
      <t>の</t>
    </r>
    <r>
      <rPr>
        <b/>
        <sz val="16"/>
        <rFont val="ＭＳ Ｐゴシック"/>
        <family val="3"/>
        <charset val="128"/>
      </rPr>
      <t>部門別排出量【電気・熱配分前】（簡約表）</t>
    </r>
    <phoneticPr fontId="9"/>
  </si>
  <si>
    <r>
      <rPr>
        <b/>
        <sz val="16"/>
        <rFont val="Century"/>
        <family val="3"/>
      </rPr>
      <t>CO</t>
    </r>
    <r>
      <rPr>
        <b/>
        <vertAlign val="subscript"/>
        <sz val="16"/>
        <rFont val="Century"/>
        <family val="1"/>
      </rPr>
      <t>2</t>
    </r>
    <r>
      <rPr>
        <b/>
        <sz val="16"/>
        <rFont val="Yu Gothic"/>
        <family val="3"/>
        <charset val="128"/>
      </rPr>
      <t>の</t>
    </r>
    <r>
      <rPr>
        <b/>
        <sz val="16"/>
        <rFont val="ＭＳ Ｐゴシック"/>
        <family val="3"/>
        <charset val="128"/>
      </rPr>
      <t>部門別排出量【電気・熱配分後】（簡約表）</t>
    </r>
    <phoneticPr fontId="9"/>
  </si>
  <si>
    <r>
      <rPr>
        <b/>
        <sz val="16"/>
        <rFont val="Century"/>
        <family val="3"/>
      </rPr>
      <t>CO</t>
    </r>
    <r>
      <rPr>
        <b/>
        <vertAlign val="subscript"/>
        <sz val="16"/>
        <rFont val="Century"/>
        <family val="1"/>
      </rPr>
      <t>2</t>
    </r>
    <r>
      <rPr>
        <b/>
        <sz val="16"/>
        <rFont val="Yu Gothic"/>
        <family val="3"/>
        <charset val="128"/>
      </rPr>
      <t>の</t>
    </r>
    <r>
      <rPr>
        <b/>
        <sz val="16"/>
        <rFont val="ＭＳ Ｐゴシック"/>
        <family val="3"/>
        <charset val="128"/>
      </rPr>
      <t>部門別排出量【電気・熱配分後】（詳細表）</t>
    </r>
    <phoneticPr fontId="9"/>
  </si>
  <si>
    <t>発電所・製油所等</t>
    <rPh sb="4" eb="7">
      <t>セイユジョ</t>
    </rPh>
    <rPh sb="7" eb="8">
      <t>トウ</t>
    </rPh>
    <phoneticPr fontId="9"/>
  </si>
  <si>
    <t>Electric Power Plant, Oil Refinery, etc.</t>
    <phoneticPr fontId="9"/>
  </si>
  <si>
    <t>石炭製品製造（コークス製造）</t>
    <phoneticPr fontId="9"/>
  </si>
  <si>
    <t>石油製品製造（石油精製）</t>
    <phoneticPr fontId="9"/>
  </si>
  <si>
    <t>地域熱供給（地域冷暖房）</t>
    <rPh sb="6" eb="8">
      <t>チイキ</t>
    </rPh>
    <rPh sb="8" eb="11">
      <t>レイダンボウ</t>
    </rPh>
    <phoneticPr fontId="9"/>
  </si>
  <si>
    <t>窯業･土石製品（セメント焼成等）</t>
    <rPh sb="0" eb="2">
      <t>ヨウギョウ</t>
    </rPh>
    <rPh sb="3" eb="5">
      <t>ドセキ</t>
    </rPh>
    <rPh sb="5" eb="7">
      <t>セイヒン</t>
    </rPh>
    <rPh sb="12" eb="14">
      <t>ショウセイ</t>
    </rPh>
    <rPh sb="14" eb="15">
      <t>トウ</t>
    </rPh>
    <phoneticPr fontId="0"/>
  </si>
  <si>
    <t>非鉄金属（銅精錬等）</t>
    <rPh sb="5" eb="6">
      <t>ドウ</t>
    </rPh>
    <rPh sb="6" eb="8">
      <t>セイレン</t>
    </rPh>
    <rPh sb="8" eb="9">
      <t>トウ</t>
    </rPh>
    <phoneticPr fontId="9"/>
  </si>
  <si>
    <t>非鉄金属（銅精錬等）</t>
    <rPh sb="0" eb="2">
      <t>ヒテツ</t>
    </rPh>
    <rPh sb="2" eb="4">
      <t>キンゾク</t>
    </rPh>
    <rPh sb="5" eb="6">
      <t>ドウ</t>
    </rPh>
    <rPh sb="6" eb="8">
      <t>セイレン</t>
    </rPh>
    <rPh sb="8" eb="9">
      <t>トウ</t>
    </rPh>
    <phoneticPr fontId="0"/>
  </si>
  <si>
    <t>City Gas</t>
    <phoneticPr fontId="9"/>
  </si>
  <si>
    <t>City Gas</t>
    <phoneticPr fontId="8"/>
  </si>
  <si>
    <r>
      <t xml:space="preserve">1A2. </t>
    </r>
    <r>
      <rPr>
        <sz val="11"/>
        <rFont val="ＭＳ 明朝"/>
        <family val="1"/>
        <charset val="128"/>
      </rPr>
      <t>製造業・建設業</t>
    </r>
    <rPh sb="5" eb="8">
      <t>セイゾウギョウ</t>
    </rPh>
    <rPh sb="9" eb="12">
      <t>ケンセツギョウ</t>
    </rPh>
    <phoneticPr fontId="9"/>
  </si>
  <si>
    <t>1A2. Manufacturing industries and construction</t>
    <phoneticPr fontId="9"/>
  </si>
  <si>
    <r>
      <t xml:space="preserve">1A4. </t>
    </r>
    <r>
      <rPr>
        <sz val="11"/>
        <rFont val="ＭＳ 明朝"/>
        <family val="1"/>
        <charset val="128"/>
      </rPr>
      <t>業務・家庭・農林水産業</t>
    </r>
    <rPh sb="11" eb="13">
      <t>ノウリン</t>
    </rPh>
    <rPh sb="13" eb="16">
      <t>スイサンギョウ</t>
    </rPh>
    <phoneticPr fontId="9"/>
  </si>
  <si>
    <t>1A4. Commercial, Residential, Agriculture, etc.</t>
    <phoneticPr fontId="9"/>
  </si>
  <si>
    <t>1B2. Oil &amp; Natural Gas, etc.</t>
    <phoneticPr fontId="9"/>
  </si>
  <si>
    <t>温室効果ガス総排出量</t>
    <rPh sb="6" eb="7">
      <t>ソウ</t>
    </rPh>
    <phoneticPr fontId="8"/>
  </si>
  <si>
    <r>
      <t>CO</t>
    </r>
    <r>
      <rPr>
        <u/>
        <sz val="8"/>
        <color rgb="FF0000FF"/>
        <rFont val="Century"/>
        <family val="1"/>
      </rPr>
      <t>2</t>
    </r>
    <r>
      <rPr>
        <u/>
        <sz val="11"/>
        <color indexed="12"/>
        <rFont val="Century"/>
        <family val="1"/>
      </rPr>
      <t xml:space="preserve"> </t>
    </r>
    <r>
      <rPr>
        <u/>
        <sz val="11"/>
        <color rgb="FF0000FF"/>
        <rFont val="Yu Gothic"/>
        <family val="1"/>
        <charset val="128"/>
      </rPr>
      <t>の</t>
    </r>
    <r>
      <rPr>
        <u/>
        <sz val="11"/>
        <color rgb="FF0000FF"/>
        <rFont val="游ゴシック"/>
        <family val="1"/>
        <charset val="128"/>
      </rPr>
      <t>部門別</t>
    </r>
    <r>
      <rPr>
        <u/>
        <sz val="11"/>
        <color indexed="12"/>
        <rFont val="ＭＳ Ｐゴシック"/>
        <family val="3"/>
        <charset val="128"/>
      </rPr>
      <t>排出量【電気・熱配分前排出量】（簡約表）</t>
    </r>
    <rPh sb="8" eb="11">
      <t>ハイシュツリョウ</t>
    </rPh>
    <rPh sb="12" eb="14">
      <t>デンキ</t>
    </rPh>
    <rPh sb="15" eb="16">
      <t>ネツ</t>
    </rPh>
    <rPh sb="16" eb="18">
      <t>ハイブン</t>
    </rPh>
    <rPh sb="18" eb="19">
      <t>マエ</t>
    </rPh>
    <rPh sb="19" eb="21">
      <t>ハイシュツ</t>
    </rPh>
    <rPh sb="21" eb="22">
      <t>リョウ</t>
    </rPh>
    <rPh sb="24" eb="25">
      <t>カン</t>
    </rPh>
    <rPh sb="25" eb="26">
      <t>ヤク</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</si>
  <si>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排出量【電気・熱配分後排出量】（簡約表）</t>
    </r>
    <rPh sb="5" eb="8">
      <t>ブモンベツ</t>
    </rPh>
    <rPh sb="12" eb="14">
      <t>デンキ</t>
    </rPh>
    <rPh sb="15" eb="16">
      <t>ネツ</t>
    </rPh>
    <rPh sb="16" eb="18">
      <t>ハイブン</t>
    </rPh>
    <rPh sb="18" eb="19">
      <t>ゴ</t>
    </rPh>
    <rPh sb="24" eb="25">
      <t>カン</t>
    </rPh>
    <rPh sb="25" eb="26">
      <t>ヤク</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</si>
  <si>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排出量【電気・熱配分後排出量】（詳細表）</t>
    </r>
    <rPh sb="5" eb="8">
      <t>ブモンベツ</t>
    </rPh>
    <rPh sb="12" eb="14">
      <t>デンキ</t>
    </rPh>
    <rPh sb="15" eb="16">
      <t>ネツ</t>
    </rPh>
    <rPh sb="16" eb="18">
      <t>ハイブン</t>
    </rPh>
    <rPh sb="18" eb="19">
      <t>ゴ</t>
    </rPh>
    <rPh sb="24" eb="26">
      <t>ショウサイ</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</si>
  <si>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排出量のシェア（電気・熱配分前後のシェア）</t>
    </r>
    <rPh sb="5" eb="8">
      <t>ブモンベツ</t>
    </rPh>
    <phoneticPr fontId="9"/>
  </si>
  <si>
    <r>
      <t>CO</t>
    </r>
    <r>
      <rPr>
        <b/>
        <vertAlign val="subscript"/>
        <sz val="16"/>
        <rFont val="Century"/>
        <family val="1"/>
      </rPr>
      <t>2</t>
    </r>
    <r>
      <rPr>
        <b/>
        <sz val="16"/>
        <rFont val="ＭＳ Ｐゴシック"/>
        <family val="3"/>
        <charset val="128"/>
      </rPr>
      <t>の部門別排出量のシェア（電気・熱配分前後のシェア）</t>
    </r>
    <rPh sb="15" eb="17">
      <t>デンキ</t>
    </rPh>
    <rPh sb="18" eb="19">
      <t>ネツ</t>
    </rPh>
    <rPh sb="19" eb="21">
      <t>ハイブン</t>
    </rPh>
    <rPh sb="21" eb="23">
      <t>ゼンゴ</t>
    </rPh>
    <phoneticPr fontId="9"/>
  </si>
  <si>
    <t>エネルギー転換部門
（発電所、製油所等）</t>
    <phoneticPr fontId="9"/>
  </si>
  <si>
    <t>Afforestation, reforestation</t>
    <phoneticPr fontId="9"/>
  </si>
  <si>
    <r>
      <rPr>
        <sz val="11"/>
        <rFont val="Segoe UI Symbol"/>
        <family val="1"/>
      </rPr>
      <t>■</t>
    </r>
    <r>
      <rPr>
        <sz val="11"/>
        <rFont val="Century"/>
        <family val="1"/>
      </rPr>
      <t>1994</t>
    </r>
    <r>
      <rPr>
        <sz val="11"/>
        <rFont val="ＭＳ 明朝"/>
        <family val="1"/>
        <charset val="128"/>
      </rPr>
      <t>年度比</t>
    </r>
    <rPh sb="5" eb="7">
      <t>ネンド</t>
    </rPh>
    <rPh sb="7" eb="8">
      <t>ヒ</t>
    </rPh>
    <phoneticPr fontId="8"/>
  </si>
  <si>
    <r>
      <rPr>
        <sz val="11"/>
        <rFont val="Segoe UI Symbol"/>
        <family val="1"/>
      </rPr>
      <t>■</t>
    </r>
    <r>
      <rPr>
        <sz val="11"/>
        <rFont val="Century"/>
        <family val="1"/>
      </rPr>
      <t>Comparison with FY1994</t>
    </r>
    <phoneticPr fontId="9"/>
  </si>
  <si>
    <r>
      <t>GDP</t>
    </r>
    <r>
      <rPr>
        <vertAlign val="superscript"/>
        <sz val="11"/>
        <rFont val="ＭＳ Ｐ明朝"/>
        <family val="1"/>
        <charset val="128"/>
      </rPr>
      <t>※</t>
    </r>
    <r>
      <rPr>
        <sz val="11"/>
        <rFont val="Century"/>
        <family val="1"/>
      </rPr>
      <t xml:space="preserve">
</t>
    </r>
    <r>
      <rPr>
        <sz val="11"/>
        <rFont val="ＭＳ 明朝"/>
        <family val="1"/>
        <charset val="128"/>
      </rPr>
      <t>（支出側、実質：連鎖方式</t>
    </r>
    <r>
      <rPr>
        <sz val="11"/>
        <rFont val="Century"/>
        <family val="1"/>
      </rPr>
      <t>[2015</t>
    </r>
    <r>
      <rPr>
        <sz val="11"/>
        <rFont val="ＭＳ 明朝"/>
        <family val="1"/>
        <charset val="128"/>
      </rPr>
      <t>年基準</t>
    </r>
    <r>
      <rPr>
        <sz val="11"/>
        <rFont val="Century"/>
        <family val="1"/>
      </rPr>
      <t>]</t>
    </r>
    <r>
      <rPr>
        <sz val="11"/>
        <rFont val="ＭＳ 明朝"/>
        <family val="1"/>
        <charset val="128"/>
      </rPr>
      <t>）</t>
    </r>
    <phoneticPr fontId="9"/>
  </si>
  <si>
    <t>GDP *
(Expenditure approach, in real terms: chain-linked method [Benchmark year: 2015])</t>
    <phoneticPr fontId="9"/>
  </si>
  <si>
    <t>Public Power Generation</t>
    <phoneticPr fontId="9"/>
  </si>
  <si>
    <t>Public Power Generation</t>
    <phoneticPr fontId="9"/>
  </si>
  <si>
    <t>※出典：1990, 1995, 2000, 2005, 2010, 2015は国勢調査（10/1時点人口）。それ以外は人口推計（10/1時点人口）。</t>
    <rPh sb="1" eb="3">
      <t>シュッテン</t>
    </rPh>
    <rPh sb="56" eb="58">
      <t>イガイ</t>
    </rPh>
    <phoneticPr fontId="9"/>
  </si>
  <si>
    <t>Crude Oil</t>
    <phoneticPr fontId="8"/>
  </si>
  <si>
    <t>※4　</t>
    <phoneticPr fontId="9"/>
  </si>
  <si>
    <t>※5</t>
    <phoneticPr fontId="9"/>
  </si>
  <si>
    <t>Energy Transformation</t>
  </si>
  <si>
    <t>Energy Transformation</t>
    <phoneticPr fontId="9"/>
  </si>
  <si>
    <t>Energy Transformation
 (Oil Refinery, Electric Power Plant)</t>
    <phoneticPr fontId="9"/>
  </si>
  <si>
    <t>Energy Transformation</t>
    <phoneticPr fontId="9"/>
  </si>
  <si>
    <t>Energy Transformation*</t>
    <phoneticPr fontId="9"/>
  </si>
  <si>
    <t>業務他部門</t>
    <rPh sb="0" eb="2">
      <t>ギョウム</t>
    </rPh>
    <rPh sb="2" eb="3">
      <t>タ</t>
    </rPh>
    <rPh sb="3" eb="5">
      <t>ブモン</t>
    </rPh>
    <phoneticPr fontId="9"/>
  </si>
  <si>
    <t>Transportation</t>
    <phoneticPr fontId="9"/>
  </si>
  <si>
    <t>Energy Transformation
(Electric Power Plant, etc.)</t>
    <phoneticPr fontId="9"/>
  </si>
  <si>
    <t>Commercial Industry
(Commerce, Service, Office, etc.)</t>
    <phoneticPr fontId="9"/>
  </si>
  <si>
    <t>Transportation
(Cars, etc.)</t>
    <phoneticPr fontId="9"/>
  </si>
  <si>
    <t>Transportation</t>
    <phoneticPr fontId="9"/>
  </si>
  <si>
    <r>
      <t>Non energy related CO</t>
    </r>
    <r>
      <rPr>
        <b/>
        <vertAlign val="subscript"/>
        <sz val="11"/>
        <rFont val="Century"/>
        <family val="1"/>
      </rPr>
      <t>2</t>
    </r>
    <phoneticPr fontId="9"/>
  </si>
  <si>
    <t>NO</t>
  </si>
  <si>
    <t>*Reference: 1990, 1995, 2000, 2005, 2010, 2015: Population Census (at 1st Oct.), 
Other: Current Population Estimates (at 1st Oct.)</t>
    <phoneticPr fontId="9"/>
  </si>
  <si>
    <r>
      <rPr>
        <sz val="11"/>
        <rFont val="ＭＳ Ｐ明朝"/>
        <family val="1"/>
        <charset val="128"/>
      </rPr>
      <t>※出典：</t>
    </r>
    <r>
      <rPr>
        <sz val="11"/>
        <rFont val="Century"/>
        <family val="1"/>
      </rPr>
      <t xml:space="preserve">
</t>
    </r>
    <r>
      <rPr>
        <sz val="11"/>
        <rFont val="ＭＳ Ｐ明朝"/>
        <family val="1"/>
        <charset val="128"/>
      </rPr>
      <t>内閣府国民経済計算（</t>
    </r>
    <r>
      <rPr>
        <sz val="11"/>
        <rFont val="Century"/>
        <family val="1"/>
      </rPr>
      <t>1993</t>
    </r>
    <r>
      <rPr>
        <sz val="11"/>
        <rFont val="ＭＳ Ｐ明朝"/>
        <family val="1"/>
        <charset val="128"/>
      </rPr>
      <t>年度以前の</t>
    </r>
    <r>
      <rPr>
        <sz val="11"/>
        <rFont val="Century"/>
        <family val="1"/>
      </rPr>
      <t>GDP[2015</t>
    </r>
    <r>
      <rPr>
        <sz val="11"/>
        <rFont val="ＭＳ Ｐ明朝"/>
        <family val="1"/>
        <charset val="128"/>
      </rPr>
      <t>年基準</t>
    </r>
    <r>
      <rPr>
        <sz val="11"/>
        <rFont val="Century"/>
        <family val="1"/>
      </rPr>
      <t>]</t>
    </r>
    <r>
      <rPr>
        <sz val="11"/>
        <rFont val="ＭＳ Ｐ明朝"/>
        <family val="1"/>
        <charset val="128"/>
      </rPr>
      <t>は未公表）</t>
    </r>
    <rPh sb="1" eb="3">
      <t>シュッテン</t>
    </rPh>
    <rPh sb="21" eb="23">
      <t>イゼン</t>
    </rPh>
    <phoneticPr fontId="9"/>
  </si>
  <si>
    <t>*Reference: 
Cabinet Office, Government of Japan, "National Accounts"
GDP [Benchmark year: 2015] in and before 1993 are not published.</t>
    <phoneticPr fontId="9"/>
  </si>
  <si>
    <r>
      <rPr>
        <sz val="11"/>
        <color rgb="FF000000"/>
        <rFont val="ＭＳ 明朝"/>
        <family val="1"/>
        <charset val="128"/>
      </rPr>
      <t>■訂正</t>
    </r>
  </si>
  <si>
    <t>国立環境研究所　温室効果ガスインベントリオフィス</t>
    <rPh sb="0" eb="2">
      <t>コクリツ</t>
    </rPh>
    <rPh sb="2" eb="4">
      <t>カンキョウ</t>
    </rPh>
    <rPh sb="4" eb="7">
      <t>ケンキュウショ</t>
    </rPh>
    <rPh sb="8" eb="10">
      <t>オンシツ</t>
    </rPh>
    <rPh sb="10" eb="12">
      <t>コウカ</t>
    </rPh>
    <phoneticPr fontId="9"/>
  </si>
  <si>
    <r>
      <rPr>
        <sz val="11"/>
        <rFont val="ＭＳ 明朝"/>
        <family val="1"/>
        <charset val="128"/>
      </rPr>
      <t>・シート</t>
    </r>
    <r>
      <rPr>
        <sz val="11"/>
        <rFont val="Century"/>
        <family val="1"/>
      </rPr>
      <t xml:space="preserve"> 18.</t>
    </r>
    <r>
      <rPr>
        <sz val="11"/>
        <rFont val="ＭＳ 明朝"/>
        <family val="1"/>
        <charset val="128"/>
      </rPr>
      <t>【</t>
    </r>
    <r>
      <rPr>
        <sz val="11"/>
        <rFont val="Century"/>
        <family val="1"/>
      </rPr>
      <t>Annex</t>
    </r>
    <r>
      <rPr>
        <sz val="11"/>
        <rFont val="ＭＳ 明朝"/>
        <family val="1"/>
        <charset val="128"/>
      </rPr>
      <t>】</t>
    </r>
    <r>
      <rPr>
        <sz val="11"/>
        <rFont val="Century"/>
        <family val="1"/>
      </rPr>
      <t>CRF-CO2</t>
    </r>
    <r>
      <rPr>
        <sz val="11"/>
        <rFont val="ＭＳ 明朝"/>
        <family val="1"/>
        <charset val="128"/>
      </rPr>
      <t>において、</t>
    </r>
    <r>
      <rPr>
        <sz val="11"/>
        <rFont val="Century"/>
        <family val="1"/>
      </rP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
      <rPr>
        <sz val="11"/>
        <rFont val="ＭＳ 明朝"/>
        <family val="1"/>
        <charset val="128"/>
      </rPr>
      <t>の合計値を訂正した。（</t>
    </r>
    <r>
      <rPr>
        <sz val="11"/>
        <rFont val="Century"/>
        <family val="1"/>
      </rPr>
      <t>2021</t>
    </r>
    <r>
      <rPr>
        <sz val="11"/>
        <rFont val="ＭＳ 明朝"/>
        <family val="1"/>
        <charset val="128"/>
      </rPr>
      <t>年</t>
    </r>
    <r>
      <rPr>
        <sz val="11"/>
        <rFont val="Century"/>
        <family val="1"/>
      </rPr>
      <t>9</t>
    </r>
    <r>
      <rPr>
        <sz val="11"/>
        <rFont val="ＭＳ 明朝"/>
        <family val="1"/>
        <charset val="128"/>
      </rPr>
      <t>月</t>
    </r>
    <r>
      <rPr>
        <sz val="11"/>
        <rFont val="Century"/>
        <family val="1"/>
      </rPr>
      <t>24</t>
    </r>
    <r>
      <rPr>
        <sz val="11"/>
        <rFont val="ＭＳ 明朝"/>
        <family val="1"/>
        <charset val="128"/>
      </rPr>
      <t>日</t>
    </r>
    <r>
      <rPr>
        <sz val="11"/>
        <rFont val="Century"/>
        <family val="1"/>
      </rPr>
      <t xml:space="preserve"> ver. 1.2</t>
    </r>
    <r>
      <rPr>
        <sz val="11"/>
        <rFont val="ＭＳ 明朝"/>
        <family val="1"/>
        <charset val="128"/>
      </rPr>
      <t>）</t>
    </r>
    <rPh sb="52" eb="54">
      <t>ゴウケイ</t>
    </rPh>
    <rPh sb="54" eb="55">
      <t>アタイ</t>
    </rPh>
    <rPh sb="56" eb="58">
      <t>テイセイ</t>
    </rPh>
    <phoneticPr fontId="9"/>
  </si>
  <si>
    <t>24th. Sept. 2021</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</si>
</sst>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0000000_ "/>
    <numFmt numFmtId="191" formatCode="#0.0%;[Red]\-#0.0%"/>
    <numFmt numFmtId="192" formatCode="#,##0.000_ "/>
    <numFmt numFmtId="193" formatCode="#,##0.0000_);[Red]\(#,##0.0000\)"/>
    <numFmt numFmtId="194" formatCode="#,##0_ ;[Red]\-#,##0\ "/>
    <numFmt numFmtId="195" formatCode="#,##0.00000000_ ;[Red]\-#,##0.00000000\ "/>
    <numFmt numFmtId="196" formatCode="0.E+00"/>
    <numFmt numFmtId="197" formatCode="0.0E+00"/>
    <numFmt numFmtId="198" formatCode="0;_峿"/>
    <numFmt numFmtId="199" formatCode="yyyy/m/d;@"/>
    <numFmt numFmtId="200" formatCode="#,##0.0;[Red]\-#,##0.0"/>
    <numFmt numFmtId="201" formatCode="\+0.0;\ \-0.0"/>
    <numFmt numFmtId="202" formatCode="0_);[Red]\(0\)"/>
    <numFmt numFmtId="203" formatCode="0.000%"/>
    <numFmt numFmtId="204" formatCode="00&quot;00万トン&quot;"/>
    <numFmt numFmtId="205" formatCode="##&quot;億&quot;"/>
    <numFmt numFmtId="206" formatCode="&quot;(&quot;0000&quot;年度)&quot;"/>
    <numFmt numFmtId="207" formatCode="##&quot;億&quot;#,###&quot;万トン&quot;"/>
    <numFmt numFmtId="208" formatCode="#,##0&quot;万トン&quot;"/>
    <numFmt numFmtId="209" formatCode="##&quot;億&quot;#,###&quot;万t&quot;"/>
    <numFmt numFmtId="210" formatCode="&quot;約&quot;#,##0"/>
    <numFmt numFmtId="211" formatCode="#0.00%;[Red]\-#0.00%"/>
    <numFmt numFmtId="212" formatCode="&quot;(&quot;yyyy&quot;年度）&quot;"/>
    <numFmt numFmtId="213" formatCode="#0%;[Red]\-#0%"/>
    <numFmt numFmtId="214" formatCode="0.0"/>
    <numFmt numFmtId="215" formatCode="0.0_);[Red]\(0.0\)"/>
    <numFmt numFmtId="216" formatCode="&quot;(FY&quot;0000&quot;)&quot;"/>
    <numFmt numFmtId="217" formatCode="&quot;（&quot;0000&quot;年度）&quot;"/>
    <numFmt numFmtId="218" formatCode="#,##0.00%;[Red]\-#,##0.00%"/>
    <numFmt numFmtId="219" formatCode="#,##0%;[Red]\-#,##0%"/>
    <numFmt numFmtId="220" formatCode="#,##0.0_);[Red]\(#,##0.0\)"/>
    <numFmt numFmtId="221" formatCode="#,##0.0"/>
    <numFmt numFmtId="222" formatCode="##.#&quot;Mt&quot;"/>
    <numFmt numFmtId="223" formatCode="###.0&quot;Mt&quot;"/>
    <numFmt numFmtId="224" formatCode="#,###&quot;Mt&quot;"/>
    <numFmt numFmtId="225" formatCode="#,##0.00_ &quot;Mt&quot;"/>
  </numFmts>
  <fonts count="152">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vertAlign val="superscript"/>
      <sz val="11"/>
      <name val="ＭＳ Ｐ明朝"/>
      <family val="1"/>
      <charset val="128"/>
    </font>
    <font>
      <b/>
      <sz val="11"/>
      <name val="ＭＳ 明朝"/>
      <family val="1"/>
      <charset val="128"/>
    </font>
    <font>
      <b/>
      <sz val="16"/>
      <name val="ＭＳ Ｐゴシック"/>
      <family val="3"/>
      <charset val="128"/>
    </font>
    <font>
      <sz val="12"/>
      <name val="Century"/>
      <family val="1"/>
    </font>
    <font>
      <sz val="9"/>
      <name val="Century"/>
      <family val="1"/>
    </font>
    <font>
      <sz val="8"/>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sz val="8"/>
      <name val="ＭＳ Ｐゴシック"/>
      <family val="3"/>
      <charset val="128"/>
    </font>
    <font>
      <b/>
      <sz val="11"/>
      <color theme="1"/>
      <name val="ＭＳ 明朝"/>
      <family val="1"/>
      <charset val="128"/>
    </font>
    <font>
      <sz val="11"/>
      <color rgb="FFFFFFFF"/>
      <name val="Century"/>
      <family val="1"/>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9"/>
      <name val="Century"/>
      <family val="1"/>
      <charset val="128"/>
    </font>
    <font>
      <sz val="11"/>
      <color theme="0" tint="-0.249977111117893"/>
      <name val="ＭＳ 明朝"/>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b/>
      <vertAlign val="subscript"/>
      <sz val="11"/>
      <name val="Century"/>
      <family val="1"/>
    </font>
    <font>
      <u/>
      <sz val="11"/>
      <color indexed="12"/>
      <name val="Century"/>
      <family val="1"/>
    </font>
    <font>
      <vertAlign val="subscript"/>
      <sz val="11"/>
      <color indexed="8"/>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sz val="11"/>
      <color theme="1"/>
      <name val="ＭＳ Ｐ明朝"/>
      <family val="1"/>
      <charset val="128"/>
    </font>
    <font>
      <b/>
      <sz val="16"/>
      <name val="Century"/>
      <family val="3"/>
      <charset val="128"/>
    </font>
    <font>
      <b/>
      <sz val="16"/>
      <name val="ＭＳ Ｐ明朝"/>
      <family val="1"/>
      <charset val="128"/>
    </font>
    <font>
      <sz val="11"/>
      <name val="Times New Roman"/>
      <family val="1"/>
    </font>
    <font>
      <vertAlign val="subscrip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0"/>
      <color theme="0"/>
      <name val="Century"/>
      <family val="1"/>
    </font>
    <font>
      <sz val="10"/>
      <color rgb="FFFFFFFF"/>
      <name val="Century"/>
      <family val="1"/>
    </font>
    <font>
      <b/>
      <sz val="18"/>
      <name val="Century"/>
      <family val="1"/>
    </font>
    <font>
      <sz val="10.5"/>
      <name val="Century"/>
      <family val="1"/>
    </font>
    <font>
      <sz val="11"/>
      <color rgb="FFC00000"/>
      <name val="Century"/>
      <family val="1"/>
    </font>
    <font>
      <sz val="11"/>
      <color indexed="8"/>
      <name val="Century"/>
      <family val="1"/>
      <charset val="128"/>
    </font>
    <font>
      <sz val="11"/>
      <color theme="1"/>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11"/>
      <name val="Segoe UI Symbol"/>
      <family val="1"/>
    </font>
    <font>
      <sz val="11"/>
      <name val="Segoe UI Symbol"/>
      <family val="3"/>
    </font>
    <font>
      <sz val="11"/>
      <name val="Century"/>
      <family val="3"/>
    </font>
    <font>
      <u/>
      <sz val="8"/>
      <color rgb="FF0000FF"/>
      <name val="Century"/>
      <family val="1"/>
    </font>
    <font>
      <b/>
      <sz val="16"/>
      <name val="游ゴシック"/>
      <family val="1"/>
      <charset val="128"/>
    </font>
    <font>
      <sz val="11"/>
      <name val="MS明朝"/>
      <family val="3"/>
      <charset val="128"/>
    </font>
    <font>
      <u/>
      <sz val="7"/>
      <color rgb="FF0000FF"/>
      <name val="Century"/>
      <family val="1"/>
    </font>
    <font>
      <u/>
      <sz val="7"/>
      <color indexed="12"/>
      <name val="Century"/>
      <family val="1"/>
    </font>
    <font>
      <vertAlign val="subscript"/>
      <sz val="11"/>
      <color rgb="FF000000"/>
      <name val="ＭＳ 明朝"/>
      <family val="1"/>
      <charset val="128"/>
    </font>
    <font>
      <vertAlign val="subscript"/>
      <sz val="11"/>
      <color rgb="FF000000"/>
      <name val="Century"/>
      <family val="1"/>
    </font>
    <font>
      <sz val="11"/>
      <color rgb="FF000000"/>
      <name val="Segoe UI Symbol"/>
      <family val="3"/>
    </font>
    <font>
      <sz val="11"/>
      <color indexed="8"/>
      <name val="Century"/>
      <family val="3"/>
    </font>
    <font>
      <vertAlign val="subscript"/>
      <sz val="10"/>
      <name val="Times New Roman"/>
      <family val="1"/>
    </font>
    <font>
      <sz val="11"/>
      <color theme="6"/>
      <name val="Century"/>
      <family val="1"/>
    </font>
    <font>
      <sz val="11"/>
      <color theme="6"/>
      <name val="ＭＳ Ｐ明朝"/>
      <family val="1"/>
      <charset val="128"/>
    </font>
    <font>
      <sz val="11"/>
      <name val="Yu Gothic"/>
      <family val="3"/>
      <charset val="128"/>
    </font>
    <font>
      <b/>
      <sz val="10"/>
      <color theme="6"/>
      <name val="Century"/>
      <family val="1"/>
      <charset val="128"/>
    </font>
    <font>
      <b/>
      <sz val="10"/>
      <color theme="6"/>
      <name val="Yu Gothic"/>
      <family val="1"/>
      <charset val="128"/>
    </font>
    <font>
      <b/>
      <sz val="10"/>
      <color theme="6"/>
      <name val="Century"/>
      <family val="1"/>
    </font>
    <font>
      <b/>
      <sz val="10"/>
      <color theme="6"/>
      <name val="ＭＳ Ｐ明朝"/>
      <family val="1"/>
      <charset val="128"/>
    </font>
    <font>
      <sz val="11"/>
      <color rgb="FF4572A7"/>
      <name val="ＭＳ Ｐゴシック"/>
      <family val="3"/>
      <charset val="128"/>
    </font>
    <font>
      <sz val="10"/>
      <color rgb="FF4572A7"/>
      <name val="ＭＳ Ｐゴシック"/>
      <family val="3"/>
      <charset val="128"/>
    </font>
    <font>
      <sz val="11"/>
      <color rgb="FFA8423F"/>
      <name val="ＭＳ Ｐゴシック"/>
      <family val="3"/>
      <charset val="128"/>
    </font>
    <font>
      <sz val="10"/>
      <color rgb="FFA8423F"/>
      <name val="ＭＳ Ｐゴシック"/>
      <family val="3"/>
      <charset val="128"/>
    </font>
    <font>
      <sz val="11"/>
      <color rgb="FF669900"/>
      <name val="ＭＳ Ｐゴシック"/>
      <family val="3"/>
      <charset val="128"/>
    </font>
    <font>
      <sz val="10"/>
      <color rgb="FF669900"/>
      <name val="ＭＳ Ｐゴシック"/>
      <family val="3"/>
      <charset val="128"/>
    </font>
    <font>
      <sz val="12"/>
      <color rgb="FF669900"/>
      <name val="ＭＳ Ｐゴシック"/>
      <family val="3"/>
      <charset val="128"/>
    </font>
    <font>
      <sz val="11"/>
      <color rgb="FF666699"/>
      <name val="ＭＳ Ｐゴシック"/>
      <family val="3"/>
      <charset val="128"/>
    </font>
    <font>
      <sz val="11"/>
      <color rgb="FF6E548D"/>
      <name val="ＭＳ Ｐゴシック"/>
      <family val="3"/>
      <charset val="128"/>
    </font>
    <font>
      <sz val="11"/>
      <color rgb="FF3D96AE"/>
      <name val="ＭＳ Ｐゴシック"/>
      <family val="3"/>
      <charset val="128"/>
    </font>
    <font>
      <sz val="11"/>
      <color rgb="FFF79646"/>
      <name val="ＭＳ Ｐゴシック"/>
      <family val="3"/>
      <charset val="128"/>
    </font>
    <font>
      <sz val="11"/>
      <color rgb="FF8EA5CB"/>
      <name val="ＭＳ Ｐゴシック"/>
      <family val="3"/>
      <charset val="128"/>
    </font>
    <font>
      <sz val="11"/>
      <color rgb="FF4A452A"/>
      <name val="ＭＳ Ｐゴシック"/>
      <family val="3"/>
      <charset val="128"/>
    </font>
    <font>
      <sz val="11"/>
      <color rgb="FF000000"/>
      <name val="游ゴシック"/>
      <family val="1"/>
      <charset val="128"/>
    </font>
    <font>
      <sz val="11"/>
      <color rgb="FF000000"/>
      <name val="Yu Gothic"/>
      <family val="1"/>
      <charset val="128"/>
    </font>
    <font>
      <sz val="10"/>
      <name val="Yu Gothic"/>
      <family val="1"/>
      <charset val="128"/>
    </font>
    <font>
      <b/>
      <sz val="11"/>
      <color theme="1"/>
      <name val="Century"/>
      <family val="1"/>
      <charset val="128"/>
    </font>
    <font>
      <vertAlign val="superscript"/>
      <sz val="11"/>
      <name val="MS UI Gothic"/>
      <family val="3"/>
      <charset val="128"/>
    </font>
    <font>
      <u/>
      <sz val="11"/>
      <color indexed="12"/>
      <name val="Century"/>
      <family val="3"/>
      <charset val="128"/>
    </font>
    <font>
      <sz val="12"/>
      <name val="Century"/>
      <family val="1"/>
      <charset val="128"/>
    </font>
    <font>
      <b/>
      <sz val="11"/>
      <name val="Century"/>
      <family val="1"/>
      <charset val="128"/>
    </font>
    <font>
      <sz val="11"/>
      <name val="Yu Gothic"/>
      <family val="1"/>
      <charset val="128"/>
    </font>
    <font>
      <b/>
      <sz val="16"/>
      <name val="Century"/>
      <family val="3"/>
    </font>
    <font>
      <b/>
      <sz val="16"/>
      <name val="Yu Gothic"/>
      <family val="3"/>
      <charset val="128"/>
    </font>
    <font>
      <u/>
      <sz val="11"/>
      <color rgb="FF0000FF"/>
      <name val="游ゴシック"/>
      <family val="1"/>
      <charset val="128"/>
    </font>
    <font>
      <u/>
      <sz val="11"/>
      <color rgb="FF0000FF"/>
      <name val="Yu Gothic"/>
      <family val="1"/>
      <charset val="128"/>
    </font>
    <font>
      <sz val="11"/>
      <color rgb="FF000000"/>
      <name val="Century"/>
      <family val="1"/>
    </font>
  </fonts>
  <fills count="62">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ashed">
        <color indexed="64"/>
      </top>
      <bottom style="dotted">
        <color indexed="64"/>
      </bottom>
      <diagonal/>
    </border>
    <border>
      <left style="thin">
        <color indexed="64"/>
      </left>
      <right/>
      <top style="medium">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uble">
        <color indexed="64"/>
      </bottom>
      <diagonal/>
    </border>
    <border>
      <left/>
      <right style="medium">
        <color indexed="64"/>
      </right>
      <top style="dashed">
        <color indexed="64"/>
      </top>
      <bottom/>
      <diagonal/>
    </border>
    <border>
      <left/>
      <right style="medium">
        <color indexed="64"/>
      </right>
      <top style="dashed">
        <color indexed="64"/>
      </top>
      <bottom style="medium">
        <color indexed="64"/>
      </bottom>
      <diagonal/>
    </border>
    <border>
      <left/>
      <right style="medium">
        <color indexed="64"/>
      </right>
      <top style="dashed">
        <color indexed="64"/>
      </top>
      <bottom style="double">
        <color indexed="64"/>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right/>
      <top style="dashed">
        <color indexed="64"/>
      </top>
      <bottom/>
      <diagonal/>
    </border>
    <border>
      <left/>
      <right/>
      <top style="dashed">
        <color indexed="64"/>
      </top>
      <bottom style="medium">
        <color indexed="64"/>
      </bottom>
      <diagonal/>
    </border>
    <border>
      <left/>
      <right/>
      <top style="dashed">
        <color indexed="64"/>
      </top>
      <bottom style="double">
        <color indexed="64"/>
      </bottom>
      <diagonal/>
    </border>
  </borders>
  <cellStyleXfs count="42">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2"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cellStyleXfs>
  <cellXfs count="2080">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0" fontId="10" fillId="5" borderId="16" xfId="33" applyFont="1" applyFill="1" applyBorder="1" applyAlignment="1">
      <alignment horizontal="center" vertical="center"/>
    </xf>
    <xf numFmtId="0" fontId="10" fillId="5" borderId="17"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178" fontId="10" fillId="8" borderId="1" xfId="33" applyNumberFormat="1" applyFont="1" applyFill="1" applyBorder="1" applyAlignment="1">
      <alignment vertical="center"/>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0" fontId="10" fillId="8" borderId="47" xfId="33"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39" xfId="33" applyNumberFormat="1" applyFont="1" applyFill="1" applyBorder="1" applyAlignment="1">
      <alignment vertical="center"/>
    </xf>
    <xf numFmtId="178" fontId="10" fillId="8" borderId="39" xfId="33" applyNumberFormat="1" applyFont="1" applyFill="1" applyBorder="1" applyAlignment="1">
      <alignment vertical="center"/>
    </xf>
    <xf numFmtId="178" fontId="10" fillId="8" borderId="40" xfId="33" applyNumberFormat="1" applyFont="1" applyFill="1" applyBorder="1" applyAlignment="1">
      <alignment vertical="center"/>
    </xf>
    <xf numFmtId="176" fontId="10" fillId="8" borderId="27" xfId="33" applyNumberFormat="1" applyFont="1" applyFill="1" applyBorder="1" applyAlignment="1">
      <alignment vertical="center"/>
    </xf>
    <xf numFmtId="180" fontId="10" fillId="8" borderId="27" xfId="33" applyNumberFormat="1" applyFont="1" applyFill="1" applyBorder="1" applyAlignment="1">
      <alignment vertical="center"/>
    </xf>
    <xf numFmtId="180" fontId="10" fillId="8" borderId="28"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29" xfId="0" applyNumberFormat="1" applyFont="1" applyFill="1" applyBorder="1" applyAlignment="1">
      <alignment vertical="center" wrapText="1"/>
    </xf>
    <xf numFmtId="176" fontId="10" fillId="8" borderId="30" xfId="0" applyNumberFormat="1" applyFont="1" applyFill="1" applyBorder="1" applyAlignment="1">
      <alignment vertical="center" wrapText="1"/>
    </xf>
    <xf numFmtId="176" fontId="10" fillId="8" borderId="56" xfId="33" applyNumberFormat="1" applyFont="1" applyFill="1" applyBorder="1" applyAlignment="1">
      <alignment vertical="center"/>
    </xf>
    <xf numFmtId="176" fontId="10" fillId="8" borderId="56" xfId="0" applyNumberFormat="1" applyFont="1" applyFill="1" applyBorder="1" applyAlignment="1">
      <alignment vertical="center" wrapText="1"/>
    </xf>
    <xf numFmtId="176" fontId="10" fillId="8" borderId="31" xfId="0" applyNumberFormat="1" applyFont="1" applyFill="1" applyBorder="1" applyAlignment="1">
      <alignment vertical="center" wrapText="1"/>
    </xf>
    <xf numFmtId="176" fontId="10" fillId="8" borderId="39" xfId="0" applyNumberFormat="1" applyFont="1" applyFill="1" applyBorder="1" applyAlignment="1">
      <alignment vertical="center" wrapText="1"/>
    </xf>
    <xf numFmtId="176" fontId="10" fillId="8" borderId="40" xfId="0" applyNumberFormat="1" applyFont="1" applyFill="1" applyBorder="1" applyAlignment="1">
      <alignment vertical="center" wrapText="1"/>
    </xf>
    <xf numFmtId="176" fontId="10" fillId="8" borderId="27" xfId="0" applyNumberFormat="1" applyFont="1" applyFill="1" applyBorder="1" applyAlignment="1">
      <alignment vertical="center" wrapText="1"/>
    </xf>
    <xf numFmtId="176" fontId="10" fillId="8" borderId="28" xfId="0" applyNumberFormat="1" applyFont="1" applyFill="1" applyBorder="1" applyAlignment="1">
      <alignment vertical="center" wrapText="1"/>
    </xf>
    <xf numFmtId="176" fontId="10" fillId="8" borderId="58" xfId="0" applyNumberFormat="1" applyFont="1" applyFill="1" applyBorder="1" applyAlignment="1">
      <alignment vertical="center" wrapText="1"/>
    </xf>
    <xf numFmtId="176" fontId="10" fillId="8" borderId="43" xfId="33" applyNumberFormat="1" applyFont="1" applyFill="1" applyBorder="1" applyAlignment="1">
      <alignment vertical="center"/>
    </xf>
    <xf numFmtId="176" fontId="10" fillId="8" borderId="43" xfId="0" applyNumberFormat="1" applyFont="1" applyFill="1" applyBorder="1" applyAlignment="1">
      <alignment vertical="center" wrapText="1"/>
    </xf>
    <xf numFmtId="180" fontId="10" fillId="8" borderId="1" xfId="33" applyNumberFormat="1" applyFont="1" applyFill="1" applyBorder="1" applyAlignment="1">
      <alignment vertical="center"/>
    </xf>
    <xf numFmtId="176" fontId="10" fillId="8" borderId="11" xfId="0" applyNumberFormat="1" applyFont="1" applyFill="1" applyBorder="1" applyAlignment="1">
      <alignment vertical="center" wrapText="1"/>
    </xf>
    <xf numFmtId="179" fontId="10" fillId="8" borderId="10" xfId="33" applyNumberFormat="1" applyFont="1" applyFill="1" applyBorder="1" applyAlignment="1">
      <alignment vertical="center"/>
    </xf>
    <xf numFmtId="179" fontId="10" fillId="8" borderId="60" xfId="33" applyNumberFormat="1" applyFont="1" applyFill="1" applyBorder="1" applyAlignment="1">
      <alignment vertical="center"/>
    </xf>
    <xf numFmtId="179" fontId="10" fillId="8" borderId="13"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6" fontId="10" fillId="8" borderId="61" xfId="0" applyNumberFormat="1" applyFont="1" applyFill="1" applyBorder="1" applyAlignment="1">
      <alignment vertical="center" wrapText="1"/>
    </xf>
    <xf numFmtId="190" fontId="10" fillId="8" borderId="0" xfId="33" applyNumberFormat="1" applyFont="1" applyFill="1" applyAlignment="1">
      <alignment vertical="center"/>
    </xf>
    <xf numFmtId="0" fontId="10" fillId="5" borderId="62" xfId="33" applyFont="1" applyFill="1" applyBorder="1" applyAlignment="1">
      <alignment horizontal="center" vertical="center"/>
    </xf>
    <xf numFmtId="0" fontId="10" fillId="8" borderId="0" xfId="33" applyFont="1" applyFill="1" applyBorder="1" applyAlignment="1">
      <alignment vertical="center"/>
    </xf>
    <xf numFmtId="0" fontId="10" fillId="8" borderId="0" xfId="33" applyFont="1" applyFill="1" applyBorder="1"/>
    <xf numFmtId="184" fontId="10" fillId="8" borderId="11" xfId="33" applyNumberFormat="1" applyFont="1" applyFill="1" applyBorder="1" applyAlignment="1">
      <alignment vertical="center"/>
    </xf>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0"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2" xfId="33" applyNumberFormat="1" applyFont="1" applyFill="1" applyBorder="1" applyAlignment="1">
      <alignment vertical="center"/>
    </xf>
    <xf numFmtId="176" fontId="10" fillId="8" borderId="51" xfId="0" applyNumberFormat="1" applyFont="1" applyFill="1" applyBorder="1" applyAlignment="1">
      <alignment vertical="center" wrapText="1"/>
    </xf>
    <xf numFmtId="4" fontId="10" fillId="8" borderId="0" xfId="33" applyNumberFormat="1" applyFont="1" applyFill="1" applyAlignment="1">
      <alignment vertical="center"/>
    </xf>
    <xf numFmtId="192" fontId="10" fillId="8" borderId="0" xfId="33" applyNumberFormat="1" applyFont="1" applyFill="1" applyAlignment="1">
      <alignment vertical="center"/>
    </xf>
    <xf numFmtId="176" fontId="10" fillId="8" borderId="63" xfId="33" applyNumberFormat="1" applyFont="1" applyFill="1" applyBorder="1" applyAlignment="1">
      <alignment vertical="center"/>
    </xf>
    <xf numFmtId="176" fontId="10" fillId="8" borderId="63" xfId="0" applyNumberFormat="1" applyFont="1" applyFill="1" applyBorder="1" applyAlignment="1">
      <alignment vertical="center" wrapText="1"/>
    </xf>
    <xf numFmtId="176" fontId="10" fillId="8" borderId="64" xfId="0" applyNumberFormat="1" applyFont="1" applyFill="1" applyBorder="1" applyAlignment="1">
      <alignment vertical="center" wrapText="1"/>
    </xf>
    <xf numFmtId="0" fontId="10" fillId="8" borderId="0" xfId="31" applyFont="1" applyFill="1"/>
    <xf numFmtId="193" fontId="10" fillId="8" borderId="0" xfId="31" applyNumberFormat="1" applyFont="1" applyFill="1"/>
    <xf numFmtId="195"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28" borderId="1" xfId="29" applyNumberFormat="1" applyFont="1" applyFill="1" applyBorder="1" applyAlignment="1">
      <alignment vertical="center"/>
    </xf>
    <xf numFmtId="38" fontId="10" fillId="20" borderId="1" xfId="29" applyNumberFormat="1" applyFont="1" applyFill="1" applyBorder="1" applyAlignment="1">
      <alignment vertical="center"/>
    </xf>
    <xf numFmtId="38" fontId="10" fillId="0" borderId="66"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7" xfId="29" applyNumberFormat="1" applyFont="1" applyFill="1" applyBorder="1" applyAlignment="1">
      <alignment vertical="center"/>
    </xf>
    <xf numFmtId="38" fontId="10" fillId="23" borderId="4" xfId="29" applyNumberFormat="1" applyFont="1" applyFill="1" applyBorder="1" applyAlignment="1">
      <alignment vertical="center"/>
    </xf>
    <xf numFmtId="38" fontId="10" fillId="23" borderId="1" xfId="29" applyNumberFormat="1" applyFont="1" applyFill="1" applyBorder="1" applyAlignment="1">
      <alignment vertical="center"/>
    </xf>
    <xf numFmtId="38" fontId="10" fillId="30" borderId="27" xfId="29" applyNumberFormat="1" applyFont="1" applyFill="1" applyBorder="1" applyAlignment="1">
      <alignment vertical="center"/>
    </xf>
    <xf numFmtId="38" fontId="10" fillId="30" borderId="29" xfId="29" applyNumberFormat="1" applyFont="1" applyFill="1" applyBorder="1" applyAlignment="1">
      <alignment vertical="center"/>
    </xf>
    <xf numFmtId="38" fontId="10" fillId="12" borderId="39" xfId="29" applyNumberFormat="1" applyFont="1" applyFill="1" applyBorder="1" applyAlignment="1">
      <alignment vertical="center"/>
    </xf>
    <xf numFmtId="176" fontId="10" fillId="8" borderId="65" xfId="0" applyNumberFormat="1" applyFont="1" applyFill="1" applyBorder="1" applyAlignment="1">
      <alignment vertical="center" wrapText="1"/>
    </xf>
    <xf numFmtId="179" fontId="10" fillId="8" borderId="74" xfId="33" applyNumberFormat="1" applyFont="1" applyFill="1" applyBorder="1" applyAlignment="1">
      <alignment vertical="center"/>
    </xf>
    <xf numFmtId="176" fontId="10" fillId="8" borderId="65" xfId="33" applyNumberFormat="1" applyFont="1" applyFill="1" applyBorder="1" applyAlignment="1">
      <alignment vertical="center"/>
    </xf>
    <xf numFmtId="196" fontId="10" fillId="8" borderId="0" xfId="33" applyNumberFormat="1" applyFont="1" applyFill="1" applyAlignment="1">
      <alignment vertical="center"/>
    </xf>
    <xf numFmtId="176" fontId="10" fillId="8" borderId="66" xfId="33" applyNumberFormat="1" applyFont="1" applyFill="1" applyBorder="1" applyAlignment="1">
      <alignment horizontal="right" vertical="center"/>
    </xf>
    <xf numFmtId="176" fontId="10" fillId="8" borderId="75" xfId="33" applyNumberFormat="1" applyFont="1" applyFill="1" applyBorder="1" applyAlignment="1">
      <alignment vertical="center"/>
    </xf>
    <xf numFmtId="176" fontId="10" fillId="22" borderId="52" xfId="33" applyNumberFormat="1" applyFont="1" applyFill="1" applyBorder="1" applyAlignment="1">
      <alignment vertical="center"/>
    </xf>
    <xf numFmtId="38" fontId="10" fillId="31" borderId="22" xfId="29" applyNumberFormat="1"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NumberFormat="1"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69"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NumberFormat="1" applyFont="1" applyFill="1" applyBorder="1" applyAlignment="1">
      <alignment vertical="center"/>
    </xf>
    <xf numFmtId="0" fontId="10" fillId="24" borderId="16" xfId="33" applyFont="1" applyFill="1" applyBorder="1" applyAlignment="1">
      <alignment horizontal="center" vertical="center"/>
    </xf>
    <xf numFmtId="38" fontId="10" fillId="31" borderId="52" xfId="29" applyNumberFormat="1" applyFont="1" applyFill="1" applyBorder="1" applyAlignment="1">
      <alignment vertical="center"/>
    </xf>
    <xf numFmtId="40" fontId="10" fillId="32" borderId="52" xfId="29" applyNumberFormat="1" applyFont="1" applyFill="1" applyBorder="1" applyAlignment="1">
      <alignment vertical="center" wrapText="1"/>
    </xf>
    <xf numFmtId="38" fontId="10" fillId="32" borderId="66" xfId="29" applyNumberFormat="1" applyFont="1" applyFill="1" applyBorder="1" applyAlignment="1">
      <alignment vertical="center"/>
    </xf>
    <xf numFmtId="40" fontId="10" fillId="32" borderId="66"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7" xfId="29" applyNumberFormat="1" applyFont="1" applyFill="1" applyBorder="1" applyAlignment="1">
      <alignment vertical="center"/>
    </xf>
    <xf numFmtId="40" fontId="10" fillId="32" borderId="67" xfId="29" applyNumberFormat="1" applyFont="1" applyFill="1" applyBorder="1" applyAlignment="1">
      <alignment vertical="center" wrapText="1"/>
    </xf>
    <xf numFmtId="38" fontId="10" fillId="35" borderId="27" xfId="29" applyNumberFormat="1"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84" fontId="10" fillId="32" borderId="1" xfId="33" applyNumberFormat="1" applyFont="1" applyFill="1" applyBorder="1" applyAlignment="1">
      <alignment vertical="center"/>
    </xf>
    <xf numFmtId="184" fontId="10" fillId="32" borderId="9"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6" xfId="33" applyNumberFormat="1" applyFont="1" applyFill="1" applyBorder="1" applyAlignment="1">
      <alignment vertical="center"/>
    </xf>
    <xf numFmtId="183" fontId="10" fillId="32" borderId="76"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1" borderId="52" xfId="26" applyFont="1" applyFill="1" applyBorder="1" applyAlignment="1">
      <alignment vertical="center"/>
    </xf>
    <xf numFmtId="9" fontId="10" fillId="22" borderId="52" xfId="26" applyFont="1" applyFill="1" applyBorder="1" applyAlignment="1">
      <alignment vertical="center"/>
    </xf>
    <xf numFmtId="179" fontId="10" fillId="8" borderId="11" xfId="26" applyNumberFormat="1" applyFont="1" applyFill="1" applyBorder="1" applyAlignment="1">
      <alignment vertical="center"/>
    </xf>
    <xf numFmtId="10" fontId="10" fillId="8" borderId="1" xfId="26" applyNumberFormat="1" applyFont="1" applyFill="1" applyBorder="1" applyAlignment="1">
      <alignment vertical="center"/>
    </xf>
    <xf numFmtId="177" fontId="10" fillId="8" borderId="43" xfId="33"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198" fontId="10" fillId="8" borderId="0" xfId="33" applyNumberFormat="1" applyFont="1" applyFill="1" applyAlignment="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80" xfId="33" applyNumberFormat="1" applyFont="1" applyFill="1" applyBorder="1" applyAlignment="1">
      <alignment vertical="center"/>
    </xf>
    <xf numFmtId="0" fontId="28" fillId="5" borderId="1" xfId="33" applyFont="1" applyFill="1" applyBorder="1" applyAlignment="1">
      <alignment horizontal="center" vertical="center" wrapText="1"/>
    </xf>
    <xf numFmtId="0" fontId="10" fillId="29" borderId="0" xfId="33" applyFont="1" applyFill="1"/>
    <xf numFmtId="176" fontId="10" fillId="8" borderId="65" xfId="33" applyNumberFormat="1" applyFont="1" applyFill="1" applyBorder="1" applyAlignment="1">
      <alignment horizontal="right" vertical="center"/>
    </xf>
    <xf numFmtId="0" fontId="28" fillId="5" borderId="16" xfId="33" applyFont="1" applyFill="1" applyBorder="1" applyAlignment="1">
      <alignment horizontal="center" vertical="center" wrapText="1"/>
    </xf>
    <xf numFmtId="0" fontId="10" fillId="5" borderId="16" xfId="33" applyFont="1" applyFill="1" applyBorder="1" applyAlignment="1">
      <alignment horizontal="center" vertical="center" wrapText="1"/>
    </xf>
    <xf numFmtId="0" fontId="10" fillId="29" borderId="1" xfId="0" applyFont="1" applyFill="1" applyBorder="1" applyAlignment="1">
      <alignment horizontal="center" vertical="center"/>
    </xf>
    <xf numFmtId="176" fontId="31" fillId="8" borderId="0" xfId="33" applyNumberFormat="1" applyFont="1" applyFill="1" applyAlignment="1">
      <alignment vertical="center"/>
    </xf>
    <xf numFmtId="0" fontId="10" fillId="29" borderId="0" xfId="0" applyFont="1" applyFill="1">
      <alignment vertical="center"/>
    </xf>
    <xf numFmtId="191"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1" fontId="10" fillId="8" borderId="1" xfId="26" applyNumberFormat="1" applyFont="1" applyFill="1" applyBorder="1" applyAlignment="1">
      <alignment horizontal="center" vertical="center"/>
    </xf>
    <xf numFmtId="196" fontId="21" fillId="8" borderId="0" xfId="33" applyNumberFormat="1" applyFont="1" applyFill="1" applyAlignment="1">
      <alignment vertical="center"/>
    </xf>
    <xf numFmtId="194"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7"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184" fontId="10" fillId="8" borderId="4" xfId="0" applyNumberFormat="1" applyFont="1" applyFill="1" applyBorder="1" applyAlignment="1">
      <alignment vertical="center" wrapText="1"/>
    </xf>
    <xf numFmtId="38" fontId="10" fillId="16" borderId="45" xfId="29" applyNumberFormat="1"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3" borderId="52" xfId="29" applyNumberFormat="1" applyFont="1" applyFill="1" applyBorder="1" applyAlignment="1">
      <alignment vertical="center"/>
    </xf>
    <xf numFmtId="38" fontId="10" fillId="25" borderId="1" xfId="29" applyNumberFormat="1" applyFont="1" applyFill="1" applyBorder="1" applyAlignment="1">
      <alignment vertical="center"/>
    </xf>
    <xf numFmtId="38" fontId="10" fillId="29" borderId="45" xfId="29" applyNumberFormat="1" applyFont="1" applyFill="1" applyBorder="1" applyAlignment="1">
      <alignment vertical="center"/>
    </xf>
    <xf numFmtId="38" fontId="10" fillId="42" borderId="4" xfId="29" applyNumberFormat="1" applyFont="1" applyFill="1" applyBorder="1" applyAlignment="1">
      <alignment vertical="center"/>
    </xf>
    <xf numFmtId="184" fontId="10" fillId="24" borderId="1" xfId="33" applyNumberFormat="1" applyFont="1" applyFill="1" applyBorder="1" applyAlignment="1">
      <alignment vertical="center"/>
    </xf>
    <xf numFmtId="176" fontId="10" fillId="8" borderId="112" xfId="33" applyNumberFormat="1" applyFont="1" applyFill="1" applyBorder="1" applyAlignment="1">
      <alignment vertical="center"/>
    </xf>
    <xf numFmtId="176" fontId="10" fillId="8" borderId="113" xfId="33" applyNumberFormat="1" applyFont="1" applyFill="1" applyBorder="1" applyAlignment="1">
      <alignment vertical="center"/>
    </xf>
    <xf numFmtId="38" fontId="10" fillId="8" borderId="9" xfId="29" applyFont="1" applyFill="1" applyBorder="1" applyAlignment="1">
      <alignment vertical="center"/>
    </xf>
    <xf numFmtId="202" fontId="10" fillId="8" borderId="1" xfId="29" applyNumberFormat="1" applyFont="1" applyFill="1" applyBorder="1" applyAlignment="1">
      <alignment vertical="center"/>
    </xf>
    <xf numFmtId="202" fontId="10" fillId="8" borderId="4" xfId="29" applyNumberFormat="1" applyFont="1" applyFill="1" applyBorder="1" applyAlignment="1">
      <alignment vertical="center"/>
    </xf>
    <xf numFmtId="202" fontId="10" fillId="8" borderId="9" xfId="29"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38" fontId="10" fillId="20" borderId="1" xfId="29" applyFont="1" applyFill="1" applyBorder="1" applyAlignment="1">
      <alignment vertical="center"/>
    </xf>
    <xf numFmtId="176" fontId="10" fillId="8" borderId="66" xfId="33" applyNumberFormat="1" applyFont="1" applyFill="1" applyBorder="1" applyAlignment="1">
      <alignment vertical="center"/>
    </xf>
    <xf numFmtId="176" fontId="10" fillId="44" borderId="1" xfId="33" applyNumberFormat="1" applyFont="1" applyFill="1" applyBorder="1" applyAlignment="1">
      <alignment vertical="center"/>
    </xf>
    <xf numFmtId="10" fontId="10" fillId="21" borderId="52" xfId="26" applyNumberFormat="1" applyFont="1" applyFill="1" applyBorder="1" applyAlignment="1">
      <alignment vertical="center"/>
    </xf>
    <xf numFmtId="176" fontId="10" fillId="44" borderId="4" xfId="33" applyNumberFormat="1" applyFont="1" applyFill="1" applyBorder="1" applyAlignment="1">
      <alignment vertical="center"/>
    </xf>
    <xf numFmtId="0" fontId="10" fillId="29" borderId="0" xfId="33"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1" borderId="52" xfId="29" applyNumberFormat="1" applyFont="1" applyFill="1" applyBorder="1" applyAlignment="1">
      <alignment horizontal="right" vertical="center"/>
    </xf>
    <xf numFmtId="38" fontId="10" fillId="22" borderId="52" xfId="29" applyNumberFormat="1" applyFont="1" applyFill="1" applyBorder="1" applyAlignment="1">
      <alignment horizontal="right" vertical="center"/>
    </xf>
    <xf numFmtId="38" fontId="10" fillId="44" borderId="4" xfId="29" applyNumberFormat="1" applyFont="1" applyFill="1" applyBorder="1" applyAlignment="1">
      <alignment horizontal="right" vertical="center"/>
    </xf>
    <xf numFmtId="38" fontId="10" fillId="23"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5"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1"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5" xfId="26" applyNumberFormat="1" applyFont="1" applyFill="1" applyBorder="1" applyAlignment="1">
      <alignment vertical="center"/>
    </xf>
    <xf numFmtId="0" fontId="10" fillId="29"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18" borderId="39" xfId="29" applyNumberFormat="1"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19" xfId="33" applyNumberFormat="1" applyFont="1" applyFill="1" applyBorder="1" applyAlignment="1">
      <alignment vertical="center"/>
    </xf>
    <xf numFmtId="180" fontId="10" fillId="29" borderId="119" xfId="33" applyNumberFormat="1" applyFont="1" applyFill="1" applyBorder="1" applyAlignment="1">
      <alignment vertical="center"/>
    </xf>
    <xf numFmtId="9" fontId="10" fillId="29" borderId="45" xfId="26" applyFont="1" applyFill="1" applyBorder="1" applyAlignment="1">
      <alignment vertical="center"/>
    </xf>
    <xf numFmtId="9" fontId="10" fillId="29" borderId="22" xfId="26" applyFont="1" applyFill="1" applyBorder="1" applyAlignment="1">
      <alignment vertical="center"/>
    </xf>
    <xf numFmtId="9" fontId="10" fillId="29" borderId="119" xfId="26" applyFont="1" applyFill="1" applyBorder="1" applyAlignment="1">
      <alignment vertical="center"/>
    </xf>
    <xf numFmtId="9" fontId="10" fillId="29" borderId="4" xfId="26" applyFont="1" applyFill="1" applyBorder="1" applyAlignment="1">
      <alignment vertical="center"/>
    </xf>
    <xf numFmtId="38" fontId="10" fillId="29" borderId="1" xfId="29" applyFont="1" applyFill="1" applyBorder="1" applyAlignment="1">
      <alignment vertical="center"/>
    </xf>
    <xf numFmtId="184" fontId="10" fillId="29" borderId="1" xfId="33" applyNumberFormat="1" applyFont="1" applyFill="1" applyBorder="1" applyAlignment="1">
      <alignment vertical="center"/>
    </xf>
    <xf numFmtId="38" fontId="10" fillId="29" borderId="9" xfId="29" applyFont="1" applyFill="1" applyBorder="1" applyAlignment="1">
      <alignment vertical="center"/>
    </xf>
    <xf numFmtId="184" fontId="10" fillId="29" borderId="9" xfId="33" applyNumberFormat="1" applyFont="1" applyFill="1" applyBorder="1" applyAlignment="1">
      <alignment vertical="center"/>
    </xf>
    <xf numFmtId="38" fontId="10" fillId="29" borderId="4" xfId="29" applyFont="1" applyFill="1" applyBorder="1" applyAlignment="1">
      <alignment vertical="center"/>
    </xf>
    <xf numFmtId="184" fontId="10" fillId="29" borderId="4" xfId="33" applyNumberFormat="1" applyFont="1" applyFill="1" applyBorder="1" applyAlignment="1">
      <alignment vertical="center"/>
    </xf>
    <xf numFmtId="38" fontId="10" fillId="29" borderId="11" xfId="29" applyFont="1" applyFill="1" applyBorder="1" applyAlignment="1">
      <alignment vertical="center"/>
    </xf>
    <xf numFmtId="176"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8" borderId="1" xfId="26" applyNumberFormat="1" applyFont="1" applyFill="1" applyBorder="1" applyAlignment="1">
      <alignment vertical="center"/>
    </xf>
    <xf numFmtId="203" fontId="10" fillId="8" borderId="1" xfId="26" applyNumberFormat="1" applyFont="1" applyFill="1" applyBorder="1" applyAlignment="1">
      <alignment vertical="center"/>
    </xf>
    <xf numFmtId="9" fontId="10" fillId="8" borderId="11" xfId="26" applyNumberFormat="1" applyFont="1" applyFill="1" applyBorder="1" applyAlignment="1">
      <alignment vertical="center"/>
    </xf>
    <xf numFmtId="9" fontId="10" fillId="21" borderId="52" xfId="26" applyNumberFormat="1" applyFont="1" applyFill="1" applyBorder="1" applyAlignment="1">
      <alignment vertical="center"/>
    </xf>
    <xf numFmtId="9" fontId="10" fillId="22" borderId="52" xfId="26" applyNumberFormat="1" applyFont="1" applyFill="1" applyBorder="1" applyAlignment="1">
      <alignment vertical="center"/>
    </xf>
    <xf numFmtId="9" fontId="10" fillId="44" borderId="4" xfId="26"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22" xfId="29" applyFont="1" applyFill="1" applyBorder="1" applyAlignment="1">
      <alignment vertical="center"/>
    </xf>
    <xf numFmtId="38" fontId="17" fillId="17" borderId="1" xfId="29" applyNumberFormat="1" applyFont="1" applyFill="1" applyBorder="1" applyAlignment="1">
      <alignment vertical="center"/>
    </xf>
    <xf numFmtId="38" fontId="10" fillId="8" borderId="52" xfId="29" applyFont="1" applyFill="1" applyBorder="1" applyAlignment="1">
      <alignment vertical="center"/>
    </xf>
    <xf numFmtId="38" fontId="10" fillId="47" borderId="19" xfId="29" applyNumberFormat="1" applyFont="1" applyFill="1" applyBorder="1" applyAlignment="1">
      <alignment vertical="center"/>
    </xf>
    <xf numFmtId="38" fontId="10" fillId="48" borderId="1" xfId="29" applyNumberFormat="1" applyFont="1" applyFill="1" applyBorder="1" applyAlignment="1">
      <alignment vertical="center"/>
    </xf>
    <xf numFmtId="38" fontId="17" fillId="48" borderId="1" xfId="29" applyNumberFormat="1" applyFont="1" applyFill="1" applyBorder="1" applyAlignment="1">
      <alignment vertical="center"/>
    </xf>
    <xf numFmtId="40" fontId="10" fillId="20" borderId="4" xfId="29" applyNumberFormat="1" applyFont="1" applyFill="1" applyBorder="1" applyAlignment="1">
      <alignment vertical="center" wrapText="1"/>
    </xf>
    <xf numFmtId="38" fontId="10" fillId="35" borderId="56" xfId="29" applyNumberFormat="1" applyFont="1" applyFill="1" applyBorder="1" applyAlignment="1">
      <alignment vertical="center"/>
    </xf>
    <xf numFmtId="40" fontId="10" fillId="32" borderId="56"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38" fontId="10" fillId="47" borderId="52" xfId="29" applyNumberFormat="1" applyFont="1" applyFill="1" applyBorder="1" applyAlignment="1">
      <alignment vertical="center"/>
    </xf>
    <xf numFmtId="38" fontId="10" fillId="47" borderId="4"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47" borderId="1" xfId="29" applyNumberFormat="1" applyFont="1" applyFill="1" applyBorder="1" applyAlignment="1">
      <alignment vertical="center"/>
    </xf>
    <xf numFmtId="38" fontId="17" fillId="47" borderId="52" xfId="29" applyNumberFormat="1" applyFont="1" applyFill="1" applyBorder="1" applyAlignment="1">
      <alignment vertical="center"/>
    </xf>
    <xf numFmtId="38" fontId="17" fillId="47" borderId="19" xfId="29" applyNumberFormat="1" applyFont="1" applyFill="1" applyBorder="1" applyAlignment="1">
      <alignment vertical="center"/>
    </xf>
    <xf numFmtId="38" fontId="10" fillId="47" borderId="22" xfId="29" applyNumberFormat="1" applyFont="1" applyFill="1" applyBorder="1" applyAlignment="1">
      <alignment vertical="center"/>
    </xf>
    <xf numFmtId="38" fontId="17" fillId="47" borderId="22" xfId="29" applyNumberFormat="1" applyFont="1" applyFill="1" applyBorder="1" applyAlignment="1">
      <alignment vertical="center"/>
    </xf>
    <xf numFmtId="38" fontId="17" fillId="28" borderId="39" xfId="29" applyNumberFormat="1" applyFont="1" applyFill="1" applyBorder="1" applyAlignment="1">
      <alignment vertical="center"/>
    </xf>
    <xf numFmtId="38" fontId="17" fillId="33" borderId="69"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33" borderId="39" xfId="29" applyNumberFormat="1" applyFont="1" applyFill="1" applyBorder="1" applyAlignment="1">
      <alignment vertical="center"/>
    </xf>
    <xf numFmtId="38" fontId="17" fillId="33" borderId="4" xfId="29" applyNumberFormat="1" applyFont="1" applyFill="1" applyBorder="1" applyAlignment="1">
      <alignment vertical="center"/>
    </xf>
    <xf numFmtId="179" fontId="10" fillId="22" borderId="52" xfId="26" applyNumberFormat="1" applyFont="1" applyFill="1" applyBorder="1" applyAlignment="1">
      <alignment vertical="center"/>
    </xf>
    <xf numFmtId="179" fontId="10" fillId="23" borderId="4" xfId="26" applyNumberFormat="1" applyFont="1" applyFill="1" applyBorder="1" applyAlignment="1">
      <alignment vertical="center"/>
    </xf>
    <xf numFmtId="179" fontId="10" fillId="24" borderId="1" xfId="26" applyNumberFormat="1" applyFont="1" applyFill="1" applyBorder="1" applyAlignment="1">
      <alignment vertical="center"/>
    </xf>
    <xf numFmtId="9" fontId="10" fillId="24" borderId="1" xfId="26" applyNumberFormat="1" applyFont="1" applyFill="1" applyBorder="1" applyAlignment="1">
      <alignment vertical="center"/>
    </xf>
    <xf numFmtId="38" fontId="10" fillId="35" borderId="43" xfId="29" applyNumberFormat="1" applyFont="1" applyFill="1" applyBorder="1" applyAlignment="1">
      <alignment vertical="center"/>
    </xf>
    <xf numFmtId="38" fontId="10" fillId="35" borderId="29" xfId="29" applyNumberFormat="1"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9" fontId="10" fillId="8" borderId="1" xfId="26" applyNumberFormat="1" applyFont="1" applyFill="1" applyBorder="1" applyAlignment="1">
      <alignment horizontal="right" vertical="center"/>
    </xf>
    <xf numFmtId="10" fontId="10" fillId="24" borderId="1" xfId="26" applyNumberFormat="1" applyFont="1" applyFill="1" applyBorder="1" applyAlignment="1">
      <alignment horizontal="right" vertical="center"/>
    </xf>
    <xf numFmtId="10" fontId="10" fillId="8" borderId="1" xfId="26" applyNumberFormat="1" applyFont="1" applyFill="1" applyBorder="1" applyAlignment="1">
      <alignment horizontal="right" vertical="center"/>
    </xf>
    <xf numFmtId="203" fontId="10" fillId="8"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7" fillId="17"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1" xfId="29" applyFont="1" applyFill="1" applyBorder="1" applyAlignment="1">
      <alignment vertical="center"/>
    </xf>
    <xf numFmtId="38" fontId="10" fillId="20" borderId="3" xfId="29" applyNumberFormat="1" applyFont="1" applyFill="1" applyBorder="1" applyAlignment="1">
      <alignment vertical="center"/>
    </xf>
    <xf numFmtId="38" fontId="10" fillId="25" borderId="3" xfId="29" applyNumberFormat="1" applyFont="1" applyFill="1" applyBorder="1" applyAlignment="1">
      <alignment vertical="center"/>
    </xf>
    <xf numFmtId="38" fontId="10" fillId="42" borderId="58" xfId="29" applyNumberFormat="1" applyFont="1" applyFill="1" applyBorder="1" applyAlignment="1">
      <alignment vertical="center"/>
    </xf>
    <xf numFmtId="38" fontId="10" fillId="43" borderId="51" xfId="29" applyNumberFormat="1" applyFont="1" applyFill="1" applyBorder="1" applyAlignment="1">
      <alignment vertical="center"/>
    </xf>
    <xf numFmtId="38" fontId="17" fillId="18" borderId="40" xfId="29" applyNumberFormat="1" applyFont="1" applyFill="1" applyBorder="1" applyAlignment="1">
      <alignment vertical="center"/>
    </xf>
    <xf numFmtId="38" fontId="17" fillId="48" borderId="3" xfId="29" applyNumberFormat="1" applyFont="1" applyFill="1" applyBorder="1" applyAlignment="1">
      <alignment vertical="center"/>
    </xf>
    <xf numFmtId="38" fontId="10" fillId="23" borderId="3" xfId="29" applyNumberFormat="1" applyFont="1" applyFill="1" applyBorder="1" applyAlignment="1">
      <alignment vertical="center"/>
    </xf>
    <xf numFmtId="38" fontId="10" fillId="29" borderId="50" xfId="29" applyNumberFormat="1" applyFont="1" applyFill="1" applyBorder="1" applyAlignment="1">
      <alignment vertical="center"/>
    </xf>
    <xf numFmtId="183" fontId="10" fillId="0" borderId="0" xfId="33" applyNumberFormat="1" applyFont="1" applyFill="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NumberFormat="1"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NumberFormat="1" applyFont="1" applyFill="1" applyBorder="1" applyAlignment="1">
      <alignment vertical="center"/>
    </xf>
    <xf numFmtId="177" fontId="10" fillId="29" borderId="1" xfId="33" applyNumberFormat="1" applyFont="1" applyFill="1" applyBorder="1" applyAlignment="1">
      <alignment vertical="center"/>
    </xf>
    <xf numFmtId="0" fontId="10" fillId="8" borderId="0" xfId="33" applyFont="1" applyFill="1" applyAlignment="1">
      <alignment vertical="center" wrapText="1"/>
    </xf>
    <xf numFmtId="38" fontId="10" fillId="30" borderId="52" xfId="29" applyNumberFormat="1" applyFont="1" applyFill="1" applyBorder="1" applyAlignment="1">
      <alignment vertical="center"/>
    </xf>
    <xf numFmtId="38" fontId="17" fillId="0" borderId="53" xfId="29" applyNumberFormat="1" applyFont="1" applyFill="1" applyBorder="1" applyAlignment="1">
      <alignment vertical="center"/>
    </xf>
    <xf numFmtId="0" fontId="10" fillId="29" borderId="0" xfId="33" applyFont="1" applyFill="1" applyAlignment="1">
      <alignment vertical="center" wrapText="1"/>
    </xf>
    <xf numFmtId="38" fontId="10" fillId="29" borderId="24" xfId="29" applyNumberFormat="1" applyFont="1" applyFill="1" applyBorder="1" applyAlignment="1">
      <alignment vertical="center"/>
    </xf>
    <xf numFmtId="38" fontId="10" fillId="44" borderId="1" xfId="29" applyNumberFormat="1" applyFont="1" applyFill="1" applyBorder="1" applyAlignment="1">
      <alignment vertical="center"/>
    </xf>
    <xf numFmtId="0" fontId="10" fillId="29" borderId="0" xfId="33" applyFont="1" applyFill="1" applyBorder="1" applyAlignment="1">
      <alignment vertical="center" wrapText="1"/>
    </xf>
    <xf numFmtId="38" fontId="17" fillId="29" borderId="0" xfId="29" applyNumberFormat="1" applyFont="1" applyFill="1" applyBorder="1" applyAlignment="1">
      <alignment vertical="center"/>
    </xf>
    <xf numFmtId="38" fontId="10" fillId="29" borderId="4" xfId="29" applyNumberFormat="1" applyFont="1" applyFill="1" applyBorder="1" applyAlignment="1">
      <alignment vertical="center"/>
    </xf>
    <xf numFmtId="38" fontId="10" fillId="44" borderId="4" xfId="29" applyNumberFormat="1" applyFont="1" applyFill="1" applyBorder="1" applyAlignment="1">
      <alignment vertical="center"/>
    </xf>
    <xf numFmtId="0" fontId="40" fillId="8" borderId="0" xfId="33" applyFont="1" applyFill="1" applyAlignment="1">
      <alignment vertical="center"/>
    </xf>
    <xf numFmtId="38" fontId="17" fillId="44" borderId="4" xfId="29" applyNumberFormat="1" applyFont="1" applyFill="1" applyBorder="1" applyAlignment="1">
      <alignment vertical="center"/>
    </xf>
    <xf numFmtId="0" fontId="10" fillId="29" borderId="132" xfId="33" applyFont="1" applyFill="1" applyBorder="1" applyAlignment="1">
      <alignment vertical="center" wrapText="1"/>
    </xf>
    <xf numFmtId="38" fontId="17" fillId="29" borderId="53" xfId="29" applyNumberFormat="1" applyFont="1" applyFill="1" applyBorder="1" applyAlignment="1">
      <alignment vertical="center"/>
    </xf>
    <xf numFmtId="9" fontId="10" fillId="8" borderId="138" xfId="33" applyNumberFormat="1" applyFont="1" applyFill="1" applyBorder="1" applyAlignment="1">
      <alignment vertical="center"/>
    </xf>
    <xf numFmtId="38" fontId="10" fillId="35" borderId="63" xfId="29" applyNumberFormat="1" applyFont="1" applyFill="1" applyBorder="1" applyAlignment="1">
      <alignment vertical="center"/>
    </xf>
    <xf numFmtId="40" fontId="10" fillId="32" borderId="63"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43" xfId="29" applyNumberFormat="1" applyFont="1" applyFill="1" applyBorder="1" applyAlignment="1">
      <alignment vertical="center"/>
    </xf>
    <xf numFmtId="40" fontId="17" fillId="20" borderId="143" xfId="29" applyNumberFormat="1" applyFont="1" applyFill="1" applyBorder="1" applyAlignment="1">
      <alignment vertical="center" wrapText="1"/>
    </xf>
    <xf numFmtId="38" fontId="17" fillId="20" borderId="22" xfId="29" applyNumberFormat="1" applyFont="1" applyFill="1" applyBorder="1" applyAlignment="1">
      <alignment vertical="center"/>
    </xf>
    <xf numFmtId="40" fontId="17" fillId="20" borderId="22" xfId="29" applyNumberFormat="1" applyFont="1" applyFill="1" applyBorder="1" applyAlignment="1">
      <alignment vertical="center" wrapText="1"/>
    </xf>
    <xf numFmtId="38" fontId="17" fillId="20" borderId="149" xfId="29" applyNumberFormat="1" applyFont="1" applyFill="1" applyBorder="1" applyAlignment="1">
      <alignment vertical="center"/>
    </xf>
    <xf numFmtId="40" fontId="17" fillId="20" borderId="149" xfId="29" applyNumberFormat="1" applyFont="1" applyFill="1" applyBorder="1" applyAlignment="1">
      <alignment vertical="center" wrapText="1"/>
    </xf>
    <xf numFmtId="38" fontId="17" fillId="33"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1" borderId="39" xfId="29" applyNumberFormat="1" applyFont="1" applyFill="1" applyBorder="1" applyAlignment="1">
      <alignment vertical="center"/>
    </xf>
    <xf numFmtId="38" fontId="17" fillId="27" borderId="69" xfId="29" applyNumberFormat="1" applyFont="1" applyFill="1" applyBorder="1" applyAlignment="1">
      <alignment vertical="center"/>
    </xf>
    <xf numFmtId="38" fontId="17" fillId="27" borderId="39" xfId="29" applyNumberFormat="1" applyFont="1" applyFill="1" applyBorder="1" applyAlignment="1">
      <alignment vertical="center"/>
    </xf>
    <xf numFmtId="38" fontId="21" fillId="8"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2" xfId="29" applyFont="1" applyFill="1" applyBorder="1" applyAlignment="1">
      <alignment horizontal="right" vertical="center"/>
    </xf>
    <xf numFmtId="38" fontId="10" fillId="8" borderId="65" xfId="29" applyFont="1" applyFill="1" applyBorder="1" applyAlignment="1">
      <alignment horizontal="right" vertical="center"/>
    </xf>
    <xf numFmtId="38" fontId="10" fillId="23" borderId="4" xfId="29" applyFont="1" applyFill="1" applyBorder="1" applyAlignment="1">
      <alignment horizontal="right" vertical="center"/>
    </xf>
    <xf numFmtId="0" fontId="43" fillId="8" borderId="11" xfId="33" applyFont="1" applyFill="1" applyBorder="1" applyAlignment="1">
      <alignment vertical="center"/>
    </xf>
    <xf numFmtId="176" fontId="10" fillId="29" borderId="0" xfId="33" applyNumberFormat="1" applyFont="1" applyFill="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44" fillId="29" borderId="0" xfId="33" applyFont="1" applyFill="1" applyAlignment="1">
      <alignment vertical="center"/>
    </xf>
    <xf numFmtId="201" fontId="10" fillId="29" borderId="1" xfId="38" applyNumberFormat="1" applyFont="1" applyFill="1" applyBorder="1" applyAlignment="1">
      <alignment horizontal="right" vertical="center" indent="1"/>
    </xf>
    <xf numFmtId="201" fontId="10" fillId="29" borderId="76" xfId="0" applyNumberFormat="1" applyFont="1" applyFill="1" applyBorder="1" applyAlignment="1">
      <alignment horizontal="right" vertical="center" indent="1"/>
    </xf>
    <xf numFmtId="201" fontId="10" fillId="29" borderId="11" xfId="38" applyNumberFormat="1" applyFont="1" applyFill="1" applyBorder="1" applyAlignment="1">
      <alignment horizontal="right" vertical="center" indent="1"/>
    </xf>
    <xf numFmtId="201" fontId="10" fillId="29" borderId="9" xfId="38" applyNumberFormat="1" applyFont="1" applyFill="1" applyBorder="1" applyAlignment="1">
      <alignment horizontal="right" vertical="center" indent="1"/>
    </xf>
    <xf numFmtId="201" fontId="10" fillId="29" borderId="4" xfId="38" applyNumberFormat="1" applyFont="1" applyFill="1" applyBorder="1" applyAlignment="1">
      <alignment horizontal="right" vertical="center" indent="1"/>
    </xf>
    <xf numFmtId="179" fontId="10" fillId="24" borderId="1" xfId="26" applyNumberFormat="1" applyFont="1" applyFill="1" applyBorder="1" applyAlignment="1">
      <alignment horizontal="righ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0" xfId="0" applyFont="1" applyBorder="1">
      <alignment vertical="center"/>
    </xf>
    <xf numFmtId="0" fontId="13" fillId="0" borderId="0" xfId="0" applyFont="1">
      <alignment vertical="center"/>
    </xf>
    <xf numFmtId="208" fontId="15" fillId="0" borderId="0" xfId="0" applyNumberFormat="1" applyFont="1">
      <alignment vertical="center"/>
    </xf>
    <xf numFmtId="0" fontId="52"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Border="1" applyAlignment="1">
      <alignment vertical="center"/>
    </xf>
    <xf numFmtId="0" fontId="10" fillId="23" borderId="90" xfId="33" applyFont="1" applyFill="1" applyBorder="1" applyAlignment="1">
      <alignment vertical="center"/>
    </xf>
    <xf numFmtId="0" fontId="10" fillId="0" borderId="0" xfId="33" applyFont="1" applyFill="1" applyAlignment="1">
      <alignment vertical="center"/>
    </xf>
    <xf numFmtId="0" fontId="0" fillId="0" borderId="0" xfId="0" quotePrefix="1" applyFill="1">
      <alignment vertical="center"/>
    </xf>
    <xf numFmtId="49" fontId="34" fillId="0" borderId="0" xfId="33" applyNumberFormat="1" applyFont="1" applyFill="1" applyBorder="1" applyAlignment="1">
      <alignment horizontal="left" vertical="center"/>
    </xf>
    <xf numFmtId="207" fontId="15" fillId="0" borderId="0" xfId="0" applyNumberFormat="1" applyFont="1" applyBorder="1">
      <alignment vertical="center"/>
    </xf>
    <xf numFmtId="208" fontId="15" fillId="0" borderId="0" xfId="0" applyNumberFormat="1" applyFont="1" applyBorder="1">
      <alignment vertical="center"/>
    </xf>
    <xf numFmtId="0" fontId="15" fillId="0" borderId="0" xfId="0" applyFont="1" applyBorder="1" applyAlignment="1">
      <alignment vertical="center" wrapText="1"/>
    </xf>
    <xf numFmtId="208" fontId="15" fillId="0" borderId="0" xfId="0" applyNumberFormat="1" applyFont="1" applyBorder="1" applyAlignment="1">
      <alignment vertical="center" wrapText="1"/>
    </xf>
    <xf numFmtId="210" fontId="59" fillId="0" borderId="0" xfId="0" applyNumberFormat="1" applyFont="1" applyBorder="1" applyAlignment="1">
      <alignment horizontal="center" vertical="center" readingOrder="1"/>
    </xf>
    <xf numFmtId="38" fontId="10" fillId="33" borderId="1" xfId="29" applyNumberFormat="1" applyFont="1" applyFill="1" applyBorder="1" applyAlignment="1">
      <alignment vertical="center"/>
    </xf>
    <xf numFmtId="38" fontId="10" fillId="16" borderId="103" xfId="29" applyNumberFormat="1" applyFont="1" applyFill="1" applyBorder="1" applyAlignment="1">
      <alignment vertical="center"/>
    </xf>
    <xf numFmtId="38" fontId="10" fillId="53" borderId="1" xfId="29" applyNumberFormat="1" applyFont="1" applyFill="1" applyBorder="1" applyAlignment="1">
      <alignment vertical="center"/>
    </xf>
    <xf numFmtId="38" fontId="10" fillId="33" borderId="3" xfId="29" applyNumberFormat="1" applyFont="1" applyFill="1" applyBorder="1" applyAlignment="1">
      <alignment vertical="center"/>
    </xf>
    <xf numFmtId="38" fontId="10" fillId="16" borderId="51" xfId="29" applyNumberFormat="1" applyFont="1" applyFill="1" applyBorder="1" applyAlignment="1">
      <alignment vertical="center"/>
    </xf>
    <xf numFmtId="38" fontId="10" fillId="46" borderId="1" xfId="29" applyNumberFormat="1" applyFont="1" applyFill="1" applyBorder="1" applyAlignment="1">
      <alignment vertical="center"/>
    </xf>
    <xf numFmtId="38" fontId="17" fillId="46" borderId="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23" borderId="58" xfId="29" applyNumberFormat="1" applyFont="1" applyFill="1" applyBorder="1" applyAlignment="1">
      <alignment vertical="center"/>
    </xf>
    <xf numFmtId="38" fontId="10" fillId="42" borderId="3" xfId="29" applyNumberFormat="1" applyFont="1" applyFill="1" applyBorder="1" applyAlignment="1">
      <alignment vertical="center"/>
    </xf>
    <xf numFmtId="38" fontId="10" fillId="44" borderId="3" xfId="29" applyNumberFormat="1" applyFont="1" applyFill="1" applyBorder="1" applyAlignment="1">
      <alignment vertical="center"/>
    </xf>
    <xf numFmtId="38" fontId="10" fillId="29" borderId="25" xfId="29" applyNumberFormat="1" applyFont="1" applyFill="1" applyBorder="1" applyAlignment="1">
      <alignment vertical="center"/>
    </xf>
    <xf numFmtId="38" fontId="17" fillId="0" borderId="153"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47" borderId="58"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46" borderId="3" xfId="29" applyNumberFormat="1" applyFont="1" applyFill="1" applyBorder="1" applyAlignment="1">
      <alignment vertical="center"/>
    </xf>
    <xf numFmtId="38" fontId="17" fillId="47" borderId="51" xfId="29" applyNumberFormat="1" applyFont="1" applyFill="1" applyBorder="1" applyAlignment="1">
      <alignment vertical="center"/>
    </xf>
    <xf numFmtId="38" fontId="17" fillId="47" borderId="26" xfId="29" applyNumberFormat="1" applyFont="1" applyFill="1" applyBorder="1" applyAlignment="1">
      <alignment vertical="center"/>
    </xf>
    <xf numFmtId="38" fontId="17" fillId="47" borderId="23" xfId="29" applyNumberFormat="1" applyFont="1" applyFill="1" applyBorder="1" applyAlignment="1">
      <alignment vertical="center"/>
    </xf>
    <xf numFmtId="38" fontId="17" fillId="44" borderId="58" xfId="29" applyNumberFormat="1" applyFont="1" applyFill="1" applyBorder="1" applyAlignment="1">
      <alignment vertical="center"/>
    </xf>
    <xf numFmtId="38" fontId="10" fillId="45" borderId="1" xfId="29" applyNumberFormat="1" applyFont="1" applyFill="1" applyBorder="1" applyAlignment="1">
      <alignment vertical="center"/>
    </xf>
    <xf numFmtId="38" fontId="10" fillId="45" borderId="3" xfId="29" applyNumberFormat="1" applyFont="1" applyFill="1" applyBorder="1" applyAlignment="1">
      <alignment vertical="center"/>
    </xf>
    <xf numFmtId="38" fontId="17" fillId="53" borderId="1" xfId="29" applyNumberFormat="1" applyFont="1" applyFill="1" applyBorder="1" applyAlignment="1">
      <alignment vertical="center"/>
    </xf>
    <xf numFmtId="38" fontId="17" fillId="20" borderId="1" xfId="29" applyNumberFormat="1" applyFont="1" applyFill="1" applyBorder="1" applyAlignment="1">
      <alignment vertical="center"/>
    </xf>
    <xf numFmtId="38" fontId="17" fillId="23" borderId="4" xfId="29" applyNumberFormat="1" applyFont="1" applyFill="1" applyBorder="1" applyAlignment="1">
      <alignment vertical="center"/>
    </xf>
    <xf numFmtId="38" fontId="17" fillId="25" borderId="1" xfId="29" applyNumberFormat="1" applyFont="1" applyFill="1" applyBorder="1" applyAlignment="1">
      <alignment vertical="center"/>
    </xf>
    <xf numFmtId="38" fontId="17" fillId="42" borderId="4" xfId="29" applyNumberFormat="1" applyFont="1" applyFill="1" applyBorder="1" applyAlignment="1">
      <alignment vertical="center"/>
    </xf>
    <xf numFmtId="38" fontId="17" fillId="42" borderId="1" xfId="29" applyNumberFormat="1" applyFont="1" applyFill="1" applyBorder="1" applyAlignment="1">
      <alignment vertical="center"/>
    </xf>
    <xf numFmtId="38" fontId="17" fillId="44" borderId="1" xfId="29" applyNumberFormat="1" applyFont="1" applyFill="1" applyBorder="1" applyAlignment="1">
      <alignment vertical="center"/>
    </xf>
    <xf numFmtId="38" fontId="17" fillId="47" borderId="1" xfId="29" applyNumberFormat="1" applyFont="1" applyFill="1" applyBorder="1" applyAlignment="1">
      <alignment vertical="center"/>
    </xf>
    <xf numFmtId="38" fontId="17" fillId="23" borderId="1"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100" xfId="29" applyNumberFormat="1" applyFont="1" applyFill="1" applyBorder="1" applyAlignment="1">
      <alignment vertical="center"/>
    </xf>
    <xf numFmtId="38" fontId="10" fillId="16" borderId="120" xfId="29" applyNumberFormat="1" applyFont="1" applyFill="1" applyBorder="1" applyAlignment="1">
      <alignment vertical="center"/>
    </xf>
    <xf numFmtId="38" fontId="10" fillId="45"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48"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20" borderId="21" xfId="29" applyNumberFormat="1" applyFont="1" applyFill="1" applyBorder="1" applyAlignment="1">
      <alignment vertical="center"/>
    </xf>
    <xf numFmtId="38" fontId="10" fillId="0" borderId="73" xfId="29" applyNumberFormat="1" applyFont="1" applyFill="1" applyBorder="1" applyAlignment="1">
      <alignment vertical="center"/>
    </xf>
    <xf numFmtId="38" fontId="10" fillId="0" borderId="93" xfId="29" applyNumberFormat="1" applyFont="1" applyFill="1" applyBorder="1" applyAlignment="1">
      <alignment vertical="center"/>
    </xf>
    <xf numFmtId="38" fontId="17" fillId="23" borderId="47" xfId="29" applyNumberFormat="1" applyFont="1" applyFill="1" applyBorder="1" applyAlignment="1">
      <alignment vertical="center"/>
    </xf>
    <xf numFmtId="38" fontId="17" fillId="25" borderId="21" xfId="29" applyNumberFormat="1" applyFont="1" applyFill="1" applyBorder="1" applyAlignment="1">
      <alignment vertical="center"/>
    </xf>
    <xf numFmtId="38" fontId="17" fillId="43" borderId="100" xfId="29" applyNumberFormat="1" applyFont="1" applyFill="1" applyBorder="1" applyAlignment="1">
      <alignment vertical="center"/>
    </xf>
    <xf numFmtId="38" fontId="17" fillId="18" borderId="38" xfId="29" applyNumberFormat="1" applyFont="1" applyFill="1" applyBorder="1" applyAlignment="1">
      <alignment vertical="center"/>
    </xf>
    <xf numFmtId="38" fontId="10" fillId="30" borderId="70" xfId="29" applyNumberFormat="1" applyFont="1" applyFill="1" applyBorder="1" applyAlignment="1">
      <alignment vertical="center"/>
    </xf>
    <xf numFmtId="38" fontId="10" fillId="30" borderId="72" xfId="29" applyNumberFormat="1" applyFont="1" applyFill="1" applyBorder="1" applyAlignment="1">
      <alignment vertical="center"/>
    </xf>
    <xf numFmtId="38" fontId="10" fillId="30" borderId="100" xfId="29" applyNumberFormat="1" applyFont="1" applyFill="1" applyBorder="1" applyAlignment="1">
      <alignment vertical="center"/>
    </xf>
    <xf numFmtId="38" fontId="17" fillId="27" borderId="68" xfId="29" applyNumberFormat="1" applyFont="1" applyFill="1" applyBorder="1" applyAlignment="1">
      <alignment vertical="center"/>
    </xf>
    <xf numFmtId="38" fontId="17" fillId="44" borderId="21" xfId="29" applyNumberFormat="1" applyFont="1" applyFill="1" applyBorder="1" applyAlignment="1">
      <alignment vertical="center"/>
    </xf>
    <xf numFmtId="38" fontId="10" fillId="29" borderId="157" xfId="29" applyNumberFormat="1" applyFont="1" applyFill="1" applyBorder="1" applyAlignment="1">
      <alignment vertical="center"/>
    </xf>
    <xf numFmtId="38" fontId="10" fillId="29" borderId="156" xfId="29" applyNumberFormat="1" applyFont="1" applyFill="1" applyBorder="1" applyAlignment="1">
      <alignment vertical="center"/>
    </xf>
    <xf numFmtId="38" fontId="10" fillId="30" borderId="73" xfId="29" applyNumberFormat="1" applyFont="1" applyFill="1" applyBorder="1" applyAlignment="1">
      <alignment vertical="center"/>
    </xf>
    <xf numFmtId="38" fontId="17" fillId="0" borderId="77" xfId="29" applyNumberFormat="1" applyFont="1" applyFill="1" applyBorder="1" applyAlignment="1">
      <alignment vertical="center"/>
    </xf>
    <xf numFmtId="38" fontId="17" fillId="13" borderId="38" xfId="29" applyNumberFormat="1" applyFont="1" applyFill="1" applyBorder="1" applyAlignment="1">
      <alignment vertical="center"/>
    </xf>
    <xf numFmtId="0" fontId="45" fillId="0" borderId="0" xfId="33" applyFont="1" applyFill="1" applyAlignment="1"/>
    <xf numFmtId="0" fontId="45" fillId="0" borderId="0" xfId="33" applyFont="1" applyFill="1"/>
    <xf numFmtId="0" fontId="46" fillId="0" borderId="0" xfId="33" applyFont="1" applyFill="1"/>
    <xf numFmtId="0" fontId="7" fillId="46" borderId="0" xfId="28" applyFill="1" applyAlignment="1" applyProtection="1">
      <alignment vertical="center"/>
    </xf>
    <xf numFmtId="0" fontId="0" fillId="46" borderId="0" xfId="0" applyFill="1">
      <alignment vertical="center"/>
    </xf>
    <xf numFmtId="0" fontId="15" fillId="46" borderId="0" xfId="0" applyFont="1" applyFill="1">
      <alignment vertical="center"/>
    </xf>
    <xf numFmtId="49" fontId="34" fillId="46" borderId="0" xfId="33" applyNumberFormat="1" applyFont="1" applyFill="1" applyBorder="1" applyAlignment="1">
      <alignment horizontal="left" vertical="center"/>
    </xf>
    <xf numFmtId="0" fontId="15" fillId="46" borderId="97" xfId="0" applyFont="1" applyFill="1" applyBorder="1">
      <alignment vertical="center"/>
    </xf>
    <xf numFmtId="0" fontId="56" fillId="46" borderId="97" xfId="0" applyFont="1" applyFill="1" applyBorder="1" applyAlignment="1">
      <alignment horizontal="left" vertical="top" wrapText="1"/>
    </xf>
    <xf numFmtId="0" fontId="15" fillId="46" borderId="0" xfId="0" applyFont="1" applyFill="1" applyBorder="1">
      <alignment vertical="center"/>
    </xf>
    <xf numFmtId="209" fontId="15" fillId="46" borderId="0" xfId="0" applyNumberFormat="1" applyFont="1" applyFill="1" applyBorder="1">
      <alignment vertical="center"/>
    </xf>
    <xf numFmtId="0" fontId="15" fillId="46" borderId="124"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7" xfId="0" applyFont="1" applyFill="1" applyBorder="1">
      <alignment vertical="center"/>
    </xf>
    <xf numFmtId="0" fontId="15" fillId="20" borderId="97" xfId="0" applyFont="1" applyFill="1" applyBorder="1" applyAlignment="1">
      <alignment vertical="center" wrapText="1"/>
    </xf>
    <xf numFmtId="208" fontId="15" fillId="20" borderId="97" xfId="0" applyNumberFormat="1" applyFont="1" applyFill="1" applyBorder="1" applyAlignment="1">
      <alignment vertical="center" wrapText="1"/>
    </xf>
    <xf numFmtId="0" fontId="15" fillId="55" borderId="0" xfId="0" applyFont="1" applyFill="1">
      <alignment vertical="center"/>
    </xf>
    <xf numFmtId="0" fontId="0" fillId="55" borderId="0" xfId="0" applyFill="1">
      <alignment vertical="center"/>
    </xf>
    <xf numFmtId="0" fontId="15" fillId="55" borderId="97" xfId="0" applyFont="1" applyFill="1" applyBorder="1">
      <alignment vertical="center"/>
    </xf>
    <xf numFmtId="0" fontId="15" fillId="55" borderId="97" xfId="0" applyFont="1" applyFill="1" applyBorder="1" applyAlignment="1">
      <alignment vertical="center" wrapText="1"/>
    </xf>
    <xf numFmtId="208" fontId="15" fillId="55" borderId="97"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7" fontId="15" fillId="22" borderId="0" xfId="0" applyNumberFormat="1" applyFont="1" applyFill="1">
      <alignment vertical="center"/>
    </xf>
    <xf numFmtId="0" fontId="45" fillId="22" borderId="0" xfId="33" applyFont="1" applyFill="1" applyAlignment="1">
      <alignment wrapText="1"/>
    </xf>
    <xf numFmtId="0" fontId="15" fillId="22" borderId="124" xfId="0" applyFont="1" applyFill="1" applyBorder="1">
      <alignment vertical="center"/>
    </xf>
    <xf numFmtId="207" fontId="15" fillId="22" borderId="124" xfId="0" applyNumberFormat="1" applyFont="1" applyFill="1" applyBorder="1">
      <alignment vertical="center"/>
    </xf>
    <xf numFmtId="0" fontId="15" fillId="22" borderId="0" xfId="0" applyFont="1" applyFill="1" applyBorder="1">
      <alignment vertical="center"/>
    </xf>
    <xf numFmtId="207" fontId="15" fillId="22" borderId="0" xfId="0" applyNumberFormat="1" applyFont="1" applyFill="1" applyBorder="1">
      <alignment vertical="center"/>
    </xf>
    <xf numFmtId="0" fontId="45" fillId="22" borderId="0" xfId="33" applyFont="1" applyFill="1"/>
    <xf numFmtId="0" fontId="46" fillId="22" borderId="0" xfId="33" applyFont="1" applyFill="1" applyAlignment="1">
      <alignment wrapText="1"/>
    </xf>
    <xf numFmtId="208" fontId="15" fillId="20" borderId="0" xfId="0" applyNumberFormat="1" applyFont="1" applyFill="1" applyBorder="1">
      <alignment vertical="center"/>
    </xf>
    <xf numFmtId="0" fontId="64" fillId="20" borderId="0" xfId="33" applyFont="1" applyFill="1" applyAlignment="1">
      <alignment vertical="top" wrapText="1"/>
    </xf>
    <xf numFmtId="0" fontId="63" fillId="0" borderId="0" xfId="33" applyFont="1" applyFill="1" applyAlignment="1"/>
    <xf numFmtId="0" fontId="63" fillId="0" borderId="0" xfId="33" applyFont="1" applyFill="1" applyAlignment="1">
      <alignment vertical="top" wrapText="1"/>
    </xf>
    <xf numFmtId="0" fontId="7" fillId="20" borderId="0" xfId="28" applyFill="1" applyAlignment="1" applyProtection="1">
      <alignment vertical="center"/>
    </xf>
    <xf numFmtId="207" fontId="15" fillId="20" borderId="0" xfId="0" applyNumberFormat="1" applyFont="1" applyFill="1">
      <alignment vertical="center"/>
    </xf>
    <xf numFmtId="0" fontId="52" fillId="20" borderId="0" xfId="0" applyFont="1" applyFill="1" applyAlignment="1">
      <alignment vertical="center" wrapText="1"/>
    </xf>
    <xf numFmtId="0" fontId="15" fillId="20" borderId="124" xfId="0" applyFont="1" applyFill="1" applyBorder="1">
      <alignment vertical="center"/>
    </xf>
    <xf numFmtId="208" fontId="15" fillId="20" borderId="124" xfId="0" applyNumberFormat="1" applyFont="1" applyFill="1" applyBorder="1">
      <alignment vertical="center"/>
    </xf>
    <xf numFmtId="0" fontId="45" fillId="20" borderId="0" xfId="0" applyFont="1" applyFill="1" applyAlignment="1">
      <alignment vertical="center" wrapText="1"/>
    </xf>
    <xf numFmtId="0" fontId="15" fillId="20" borderId="0" xfId="0" applyFont="1" applyFill="1" applyBorder="1">
      <alignment vertical="center"/>
    </xf>
    <xf numFmtId="0" fontId="52" fillId="20" borderId="0" xfId="0" applyFont="1" applyFill="1">
      <alignment vertical="center"/>
    </xf>
    <xf numFmtId="0" fontId="15" fillId="22" borderId="97" xfId="0" applyFont="1" applyFill="1" applyBorder="1" applyAlignment="1">
      <alignment vertical="center" wrapText="1"/>
    </xf>
    <xf numFmtId="208" fontId="15" fillId="22" borderId="97" xfId="0" applyNumberFormat="1" applyFont="1" applyFill="1" applyBorder="1" applyAlignment="1">
      <alignment vertical="center" wrapText="1"/>
    </xf>
    <xf numFmtId="0" fontId="7" fillId="56" borderId="0" xfId="28" applyFill="1" applyAlignment="1" applyProtection="1">
      <alignment vertical="center"/>
    </xf>
    <xf numFmtId="0" fontId="0" fillId="56" borderId="0" xfId="0" applyFill="1">
      <alignment vertical="center"/>
    </xf>
    <xf numFmtId="0" fontId="15" fillId="56" borderId="0" xfId="0" applyFont="1" applyFill="1">
      <alignment vertical="center"/>
    </xf>
    <xf numFmtId="208" fontId="15" fillId="56" borderId="0" xfId="0" applyNumberFormat="1" applyFont="1" applyFill="1">
      <alignment vertical="center"/>
    </xf>
    <xf numFmtId="0" fontId="65" fillId="56" borderId="0" xfId="33" applyFont="1" applyFill="1" applyAlignment="1">
      <alignment wrapText="1"/>
    </xf>
    <xf numFmtId="0" fontId="15" fillId="56" borderId="97" xfId="0" applyFont="1" applyFill="1" applyBorder="1">
      <alignment vertical="center"/>
    </xf>
    <xf numFmtId="0" fontId="15" fillId="56" borderId="97" xfId="0" applyFont="1" applyFill="1" applyBorder="1" applyAlignment="1">
      <alignment vertical="center" wrapText="1"/>
    </xf>
    <xf numFmtId="208" fontId="15" fillId="56" borderId="97" xfId="0" applyNumberFormat="1" applyFont="1" applyFill="1" applyBorder="1" applyAlignment="1">
      <alignment vertical="center" wrapText="1"/>
    </xf>
    <xf numFmtId="0" fontId="22" fillId="56" borderId="0" xfId="33" applyFont="1" applyFill="1"/>
    <xf numFmtId="0" fontId="15" fillId="56" borderId="124" xfId="0" applyFont="1" applyFill="1" applyBorder="1">
      <alignment vertical="center"/>
    </xf>
    <xf numFmtId="208" fontId="15" fillId="56" borderId="124" xfId="0" applyNumberFormat="1" applyFont="1" applyFill="1" applyBorder="1">
      <alignment vertical="center"/>
    </xf>
    <xf numFmtId="0" fontId="22" fillId="56" borderId="0" xfId="33" applyFont="1" applyFill="1" applyAlignment="1">
      <alignment wrapText="1"/>
    </xf>
    <xf numFmtId="177" fontId="10" fillId="29" borderId="9" xfId="33" applyNumberFormat="1" applyFont="1" applyFill="1" applyBorder="1" applyAlignment="1">
      <alignment vertical="center"/>
    </xf>
    <xf numFmtId="38" fontId="10" fillId="8" borderId="1" xfId="29" applyNumberFormat="1" applyFont="1" applyFill="1" applyBorder="1" applyAlignment="1">
      <alignment horizontal="right" vertical="center"/>
    </xf>
    <xf numFmtId="38" fontId="10" fillId="44" borderId="1" xfId="29" applyNumberFormat="1" applyFont="1" applyFill="1" applyBorder="1" applyAlignment="1">
      <alignment horizontal="right" vertical="center"/>
    </xf>
    <xf numFmtId="179" fontId="10" fillId="44" borderId="1" xfId="26" applyNumberFormat="1" applyFont="1" applyFill="1" applyBorder="1" applyAlignment="1">
      <alignment vertical="center"/>
    </xf>
    <xf numFmtId="10" fontId="10" fillId="44" borderId="1" xfId="26" applyNumberFormat="1" applyFont="1" applyFill="1" applyBorder="1" applyAlignment="1">
      <alignment vertical="center"/>
    </xf>
    <xf numFmtId="38" fontId="10" fillId="22" borderId="1" xfId="29" applyNumberFormat="1" applyFont="1" applyFill="1" applyBorder="1" applyAlignment="1">
      <alignment horizontal="right" vertical="center"/>
    </xf>
    <xf numFmtId="10" fontId="10" fillId="22" borderId="1" xfId="26" applyNumberFormat="1" applyFont="1" applyFill="1" applyBorder="1" applyAlignment="1">
      <alignment vertical="center"/>
    </xf>
    <xf numFmtId="38" fontId="10" fillId="22" borderId="1" xfId="29" applyFont="1" applyFill="1" applyBorder="1" applyAlignment="1">
      <alignment horizontal="right" vertical="center"/>
    </xf>
    <xf numFmtId="38" fontId="10" fillId="44" borderId="1" xfId="29" applyFont="1" applyFill="1" applyBorder="1" applyAlignment="1">
      <alignment horizontal="right" vertical="center"/>
    </xf>
    <xf numFmtId="211" fontId="10" fillId="8" borderId="1" xfId="26" applyNumberFormat="1" applyFont="1" applyFill="1" applyBorder="1" applyAlignment="1">
      <alignment horizontal="right" vertical="center"/>
    </xf>
    <xf numFmtId="213" fontId="10" fillId="20" borderId="1" xfId="26" applyNumberFormat="1" applyFont="1" applyFill="1" applyBorder="1" applyAlignment="1">
      <alignment vertical="center"/>
    </xf>
    <xf numFmtId="213" fontId="10" fillId="8" borderId="1" xfId="26" applyNumberFormat="1" applyFont="1" applyFill="1" applyBorder="1" applyAlignment="1">
      <alignment vertical="center"/>
    </xf>
    <xf numFmtId="213" fontId="10" fillId="21" borderId="52" xfId="26" applyNumberFormat="1" applyFont="1" applyFill="1" applyBorder="1" applyAlignment="1">
      <alignment vertical="center"/>
    </xf>
    <xf numFmtId="213" fontId="10" fillId="22" borderId="1" xfId="26" applyNumberFormat="1" applyFont="1" applyFill="1" applyBorder="1" applyAlignment="1">
      <alignment vertical="center"/>
    </xf>
    <xf numFmtId="213" fontId="10" fillId="44" borderId="1" xfId="26" applyNumberFormat="1" applyFont="1" applyFill="1" applyBorder="1" applyAlignment="1">
      <alignment vertical="center"/>
    </xf>
    <xf numFmtId="213" fontId="10" fillId="23" borderId="4" xfId="26" applyNumberFormat="1" applyFont="1" applyFill="1" applyBorder="1" applyAlignment="1">
      <alignment vertical="center"/>
    </xf>
    <xf numFmtId="9" fontId="10" fillId="8" borderId="9" xfId="26" applyNumberFormat="1" applyFont="1" applyFill="1" applyBorder="1" applyAlignment="1">
      <alignment vertical="center"/>
    </xf>
    <xf numFmtId="213" fontId="10" fillId="8" borderId="9" xfId="26" applyNumberFormat="1" applyFont="1" applyFill="1" applyBorder="1" applyAlignment="1">
      <alignment vertical="center"/>
    </xf>
    <xf numFmtId="177" fontId="55" fillId="8" borderId="1" xfId="33" applyNumberFormat="1" applyFont="1" applyFill="1" applyBorder="1" applyAlignment="1">
      <alignment vertical="center"/>
    </xf>
    <xf numFmtId="184" fontId="55" fillId="8" borderId="1" xfId="33" applyNumberFormat="1" applyFont="1" applyFill="1" applyBorder="1" applyAlignment="1">
      <alignment vertical="center"/>
    </xf>
    <xf numFmtId="176" fontId="10" fillId="8" borderId="40"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4" xfId="33" applyNumberFormat="1" applyFont="1" applyFill="1" applyBorder="1" applyAlignment="1">
      <alignment vertical="center"/>
    </xf>
    <xf numFmtId="176" fontId="10" fillId="8" borderId="31" xfId="33" applyNumberFormat="1" applyFont="1" applyFill="1" applyBorder="1" applyAlignment="1">
      <alignment vertical="center"/>
    </xf>
    <xf numFmtId="176" fontId="10" fillId="8" borderId="58" xfId="33" applyNumberFormat="1" applyFont="1" applyFill="1" applyBorder="1" applyAlignment="1">
      <alignment vertical="center"/>
    </xf>
    <xf numFmtId="176" fontId="10" fillId="8" borderId="161" xfId="33" applyNumberFormat="1" applyFont="1" applyFill="1" applyBorder="1" applyAlignment="1">
      <alignment vertical="center"/>
    </xf>
    <xf numFmtId="176" fontId="10" fillId="8" borderId="61" xfId="33" applyNumberFormat="1" applyFont="1" applyFill="1" applyBorder="1" applyAlignment="1">
      <alignment vertical="center"/>
    </xf>
    <xf numFmtId="184" fontId="10" fillId="8" borderId="76" xfId="33" applyNumberFormat="1" applyFont="1" applyFill="1" applyBorder="1" applyAlignment="1">
      <alignment vertical="center"/>
    </xf>
    <xf numFmtId="183" fontId="10" fillId="8" borderId="43" xfId="33" applyNumberFormat="1" applyFont="1" applyFill="1" applyBorder="1" applyAlignment="1">
      <alignment vertical="center"/>
    </xf>
    <xf numFmtId="9" fontId="10" fillId="20" borderId="1" xfId="26" applyNumberFormat="1" applyFont="1" applyFill="1" applyBorder="1" applyAlignment="1">
      <alignment vertical="center"/>
    </xf>
    <xf numFmtId="191" fontId="10" fillId="8" borderId="1" xfId="26" applyNumberFormat="1" applyFont="1" applyFill="1" applyBorder="1" applyAlignment="1">
      <alignment vertical="center"/>
    </xf>
    <xf numFmtId="213" fontId="10" fillId="22" borderId="52" xfId="26" applyNumberFormat="1" applyFont="1" applyFill="1" applyBorder="1" applyAlignment="1">
      <alignment vertical="center"/>
    </xf>
    <xf numFmtId="213" fontId="10" fillId="52" borderId="1" xfId="26" applyNumberFormat="1" applyFont="1" applyFill="1" applyBorder="1" applyAlignment="1">
      <alignment horizontal="right" vertical="center"/>
    </xf>
    <xf numFmtId="213" fontId="10" fillId="29" borderId="1" xfId="26" applyNumberFormat="1" applyFont="1" applyFill="1" applyBorder="1" applyAlignment="1">
      <alignment vertical="center"/>
    </xf>
    <xf numFmtId="213" fontId="10" fillId="29" borderId="1" xfId="33" applyNumberFormat="1" applyFont="1" applyFill="1" applyBorder="1" applyAlignment="1">
      <alignment vertical="center"/>
    </xf>
    <xf numFmtId="213" fontId="10" fillId="29" borderId="1" xfId="26" applyNumberFormat="1" applyFont="1" applyFill="1" applyBorder="1" applyAlignment="1">
      <alignment horizontal="right" vertical="center"/>
    </xf>
    <xf numFmtId="213" fontId="10" fillId="44" borderId="4" xfId="26" applyNumberFormat="1" applyFont="1" applyFill="1" applyBorder="1" applyAlignment="1">
      <alignment vertical="center"/>
    </xf>
    <xf numFmtId="191" fontId="10" fillId="29" borderId="1" xfId="26" applyNumberFormat="1" applyFont="1" applyFill="1" applyBorder="1" applyAlignment="1">
      <alignment vertical="center"/>
    </xf>
    <xf numFmtId="191" fontId="10" fillId="52" borderId="1" xfId="26" applyNumberFormat="1" applyFont="1" applyFill="1" applyBorder="1" applyAlignment="1">
      <alignment horizontal="right" vertical="center"/>
    </xf>
    <xf numFmtId="191" fontId="10" fillId="44" borderId="4" xfId="26" applyNumberFormat="1" applyFont="1" applyFill="1" applyBorder="1" applyAlignment="1">
      <alignment vertical="center"/>
    </xf>
    <xf numFmtId="191" fontId="10" fillId="29" borderId="9" xfId="26" applyNumberFormat="1" applyFont="1" applyFill="1" applyBorder="1" applyAlignment="1">
      <alignment vertical="center"/>
    </xf>
    <xf numFmtId="0" fontId="53"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3"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19" xfId="33" applyFont="1" applyFill="1" applyBorder="1" applyAlignment="1">
      <alignment vertical="center" wrapText="1"/>
    </xf>
    <xf numFmtId="0" fontId="53" fillId="29" borderId="0" xfId="33" applyFont="1" applyFill="1" applyAlignment="1">
      <alignment vertical="center"/>
    </xf>
    <xf numFmtId="0" fontId="68" fillId="8" borderId="0" xfId="33" applyFont="1" applyFill="1" applyAlignment="1">
      <alignment vertical="center"/>
    </xf>
    <xf numFmtId="0" fontId="10" fillId="8" borderId="0" xfId="33" applyFont="1" applyFill="1" applyBorder="1" applyAlignment="1">
      <alignment vertical="center" wrapText="1"/>
    </xf>
    <xf numFmtId="0" fontId="15" fillId="29" borderId="0" xfId="33" applyFont="1" applyFill="1"/>
    <xf numFmtId="0" fontId="15" fillId="8" borderId="0" xfId="33" applyFont="1" applyFill="1"/>
    <xf numFmtId="181" fontId="29" fillId="8" borderId="0" xfId="33" applyNumberFormat="1" applyFont="1" applyFill="1"/>
    <xf numFmtId="0" fontId="57" fillId="8" borderId="0" xfId="33" applyFont="1" applyFill="1"/>
    <xf numFmtId="0" fontId="10" fillId="5" borderId="108" xfId="33" applyFont="1" applyFill="1" applyBorder="1"/>
    <xf numFmtId="0" fontId="10" fillId="5" borderId="79" xfId="33" applyFont="1" applyFill="1" applyBorder="1" applyAlignment="1">
      <alignment horizontal="center" vertical="top" wrapText="1"/>
    </xf>
    <xf numFmtId="0" fontId="10" fillId="5" borderId="78" xfId="33" applyFont="1" applyFill="1" applyBorder="1" applyAlignment="1">
      <alignment horizontal="center" vertical="top" wrapText="1"/>
    </xf>
    <xf numFmtId="0" fontId="10" fillId="5" borderId="135" xfId="33" applyFont="1" applyFill="1" applyBorder="1" applyAlignment="1">
      <alignment horizontal="center" vertical="top" wrapText="1"/>
    </xf>
    <xf numFmtId="0" fontId="10" fillId="8" borderId="109" xfId="33" applyFont="1" applyFill="1" applyBorder="1" applyAlignment="1">
      <alignment vertical="center"/>
    </xf>
    <xf numFmtId="0" fontId="10" fillId="8" borderId="111" xfId="33" applyFont="1" applyFill="1" applyBorder="1" applyAlignment="1">
      <alignment vertical="center"/>
    </xf>
    <xf numFmtId="181" fontId="15" fillId="29" borderId="0" xfId="33" applyNumberFormat="1" applyFont="1" applyFill="1"/>
    <xf numFmtId="0" fontId="27" fillId="8" borderId="0" xfId="33" applyFont="1" applyFill="1"/>
    <xf numFmtId="0" fontId="15" fillId="29" borderId="0" xfId="33" applyFont="1" applyFill="1" applyAlignment="1"/>
    <xf numFmtId="0" fontId="69" fillId="8" borderId="0" xfId="33" applyFont="1" applyFill="1" applyAlignment="1">
      <alignment vertical="center"/>
    </xf>
    <xf numFmtId="0" fontId="69" fillId="29" borderId="0" xfId="33" applyFont="1" applyFill="1" applyAlignment="1">
      <alignment vertical="center"/>
    </xf>
    <xf numFmtId="0" fontId="10" fillId="5" borderId="57" xfId="33" applyFont="1" applyFill="1" applyBorder="1" applyAlignment="1">
      <alignment horizontal="left" vertical="center"/>
    </xf>
    <xf numFmtId="0" fontId="10" fillId="5" borderId="14" xfId="33" applyFont="1" applyFill="1" applyBorder="1" applyAlignment="1">
      <alignment horizontal="left" vertical="center"/>
    </xf>
    <xf numFmtId="0" fontId="10" fillId="5" borderId="14" xfId="33" applyFont="1" applyFill="1" applyBorder="1" applyAlignment="1">
      <alignment horizontal="center" vertical="center"/>
    </xf>
    <xf numFmtId="0" fontId="10" fillId="5" borderId="15" xfId="33" applyFont="1" applyFill="1" applyBorder="1" applyAlignment="1">
      <alignment horizontal="center" vertical="center" wrapText="1"/>
    </xf>
    <xf numFmtId="0" fontId="70" fillId="29" borderId="0" xfId="33" applyFont="1" applyFill="1" applyBorder="1" applyAlignment="1">
      <alignment vertical="center"/>
    </xf>
    <xf numFmtId="0" fontId="70" fillId="11" borderId="35" xfId="33" applyFont="1" applyFill="1" applyBorder="1" applyAlignment="1">
      <alignment vertical="center"/>
    </xf>
    <xf numFmtId="0" fontId="17" fillId="11" borderId="37" xfId="33" applyFont="1" applyFill="1" applyBorder="1" applyAlignment="1">
      <alignment horizontal="left" vertical="center"/>
    </xf>
    <xf numFmtId="0" fontId="17" fillId="11" borderId="42" xfId="33" applyFont="1" applyFill="1" applyBorder="1" applyAlignment="1">
      <alignment horizontal="center" vertical="center"/>
    </xf>
    <xf numFmtId="38" fontId="10" fillId="13" borderId="38" xfId="29" applyNumberFormat="1" applyFont="1" applyFill="1" applyBorder="1" applyAlignment="1">
      <alignmen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0" fillId="3" borderId="48" xfId="33" applyFont="1" applyFill="1" applyBorder="1" applyAlignment="1">
      <alignment vertical="center" wrapText="1"/>
    </xf>
    <xf numFmtId="38" fontId="10" fillId="14" borderId="21" xfId="29" applyNumberFormat="1" applyFont="1" applyFill="1" applyBorder="1" applyAlignment="1">
      <alignment vertical="center"/>
    </xf>
    <xf numFmtId="0" fontId="17" fillId="20" borderId="20" xfId="33" applyFont="1" applyFill="1" applyBorder="1" applyAlignment="1">
      <alignment vertical="center"/>
    </xf>
    <xf numFmtId="0" fontId="10" fillId="3" borderId="20" xfId="33" applyFont="1" applyFill="1" applyBorder="1" applyAlignment="1">
      <alignment vertical="center"/>
    </xf>
    <xf numFmtId="0" fontId="10" fillId="20" borderId="52" xfId="33" applyFont="1" applyFill="1" applyBorder="1" applyAlignment="1">
      <alignment vertical="center"/>
    </xf>
    <xf numFmtId="0" fontId="10" fillId="20" borderId="4" xfId="33" applyFont="1" applyFill="1" applyBorder="1" applyAlignment="1">
      <alignment vertical="center"/>
    </xf>
    <xf numFmtId="38" fontId="10" fillId="15" borderId="120" xfId="29" applyNumberFormat="1" applyFont="1" applyFill="1" applyBorder="1" applyAlignment="1">
      <alignment horizontal="left" vertical="center"/>
    </xf>
    <xf numFmtId="38" fontId="10" fillId="15" borderId="19" xfId="29" applyNumberFormat="1" applyFont="1" applyFill="1" applyBorder="1" applyAlignment="1">
      <alignment horizontal="right" vertical="center"/>
    </xf>
    <xf numFmtId="0" fontId="17" fillId="20" borderId="33" xfId="33" applyFont="1" applyFill="1" applyBorder="1" applyAlignment="1">
      <alignment vertical="center"/>
    </xf>
    <xf numFmtId="0" fontId="10" fillId="20" borderId="33" xfId="33" applyFont="1" applyFill="1" applyBorder="1" applyAlignment="1">
      <alignment vertical="center"/>
    </xf>
    <xf numFmtId="38" fontId="10" fillId="28"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48" xfId="33" applyFont="1" applyFill="1" applyBorder="1" applyAlignment="1">
      <alignment vertical="center"/>
    </xf>
    <xf numFmtId="38" fontId="10" fillId="9" borderId="21" xfId="29" applyNumberFormat="1" applyFont="1" applyFill="1" applyBorder="1" applyAlignment="1">
      <alignment vertical="center"/>
    </xf>
    <xf numFmtId="0" fontId="10" fillId="9" borderId="20" xfId="33" applyFont="1" applyFill="1" applyBorder="1" applyAlignment="1">
      <alignment vertical="center"/>
    </xf>
    <xf numFmtId="0" fontId="10" fillId="46" borderId="11" xfId="33" applyFont="1" applyFill="1" applyBorder="1" applyAlignment="1">
      <alignment vertical="center"/>
    </xf>
    <xf numFmtId="0" fontId="10" fillId="8" borderId="52" xfId="33" applyFont="1" applyFill="1" applyBorder="1" applyAlignment="1">
      <alignment vertical="center"/>
    </xf>
    <xf numFmtId="0" fontId="10" fillId="46" borderId="4" xfId="33" applyFont="1" applyFill="1" applyBorder="1" applyAlignment="1">
      <alignment vertical="center"/>
    </xf>
    <xf numFmtId="0" fontId="10" fillId="46" borderId="52" xfId="33" applyFont="1" applyFill="1" applyBorder="1" applyAlignment="1">
      <alignment vertical="center"/>
    </xf>
    <xf numFmtId="0" fontId="17" fillId="9" borderId="33" xfId="33" applyFont="1" applyFill="1" applyBorder="1" applyAlignment="1">
      <alignment vertical="center"/>
    </xf>
    <xf numFmtId="0" fontId="10" fillId="46" borderId="1" xfId="33" applyFont="1" applyFill="1" applyBorder="1" applyAlignment="1">
      <alignment vertical="center"/>
    </xf>
    <xf numFmtId="0" fontId="10" fillId="0" borderId="52" xfId="33" applyFont="1" applyFill="1" applyBorder="1" applyAlignment="1">
      <alignment vertical="center"/>
    </xf>
    <xf numFmtId="0" fontId="10" fillId="0" borderId="4" xfId="33" applyFont="1" applyFill="1" applyBorder="1" applyAlignment="1">
      <alignment vertical="center"/>
    </xf>
    <xf numFmtId="0" fontId="17" fillId="48" borderId="44" xfId="33" applyFont="1" applyFill="1" applyBorder="1" applyAlignment="1">
      <alignment vertical="center"/>
    </xf>
    <xf numFmtId="0" fontId="10" fillId="48" borderId="21" xfId="33" applyFont="1" applyFill="1" applyBorder="1" applyAlignment="1">
      <alignment vertical="center"/>
    </xf>
    <xf numFmtId="0" fontId="17" fillId="48" borderId="20" xfId="33" applyFont="1" applyFill="1" applyBorder="1" applyAlignment="1">
      <alignment vertical="center"/>
    </xf>
    <xf numFmtId="38" fontId="10" fillId="46" borderId="21" xfId="29" applyNumberFormat="1" applyFont="1" applyFill="1" applyBorder="1" applyAlignment="1">
      <alignment vertical="center"/>
    </xf>
    <xf numFmtId="0" fontId="10" fillId="48" borderId="20" xfId="33" applyFont="1" applyFill="1" applyBorder="1" applyAlignment="1">
      <alignment vertical="center"/>
    </xf>
    <xf numFmtId="0" fontId="10" fillId="48" borderId="32" xfId="33" applyFont="1" applyFill="1" applyBorder="1" applyAlignment="1">
      <alignment vertical="center"/>
    </xf>
    <xf numFmtId="0" fontId="17" fillId="10" borderId="44" xfId="33" applyFont="1" applyFill="1" applyBorder="1" applyAlignment="1">
      <alignment vertical="center"/>
    </xf>
    <xf numFmtId="0" fontId="17" fillId="10" borderId="48" xfId="33" applyFont="1" applyFill="1" applyBorder="1" applyAlignment="1">
      <alignment vertical="center"/>
    </xf>
    <xf numFmtId="38" fontId="10" fillId="10" borderId="21" xfId="29" applyNumberFormat="1" applyFont="1" applyFill="1" applyBorder="1" applyAlignment="1">
      <alignment vertical="center"/>
    </xf>
    <xf numFmtId="0" fontId="17" fillId="10" borderId="52" xfId="33" applyFont="1" applyFill="1" applyBorder="1" applyAlignment="1">
      <alignment vertical="center"/>
    </xf>
    <xf numFmtId="0" fontId="10" fillId="10" borderId="52" xfId="33" applyFont="1" applyFill="1" applyBorder="1" applyAlignment="1">
      <alignment vertical="center"/>
    </xf>
    <xf numFmtId="0" fontId="10" fillId="46" borderId="103" xfId="33" applyFont="1" applyFill="1" applyBorder="1" applyAlignment="1">
      <alignment vertical="center"/>
    </xf>
    <xf numFmtId="0" fontId="10" fillId="10" borderId="20" xfId="33" applyFont="1" applyFill="1" applyBorder="1" applyAlignment="1">
      <alignment vertical="center"/>
    </xf>
    <xf numFmtId="0" fontId="10" fillId="46" borderId="22" xfId="33" applyFont="1" applyFill="1" applyBorder="1" applyAlignment="1">
      <alignment vertical="center"/>
    </xf>
    <xf numFmtId="0" fontId="17" fillId="4" borderId="44" xfId="33" applyFont="1" applyFill="1" applyBorder="1" applyAlignment="1">
      <alignment vertical="center"/>
    </xf>
    <xf numFmtId="0" fontId="10" fillId="4" borderId="48" xfId="33" applyFont="1" applyFill="1" applyBorder="1" applyAlignment="1">
      <alignment vertical="center"/>
    </xf>
    <xf numFmtId="38" fontId="10" fillId="17" borderId="21" xfId="29" applyNumberFormat="1" applyFont="1" applyFill="1" applyBorder="1" applyAlignment="1">
      <alignment vertical="center"/>
    </xf>
    <xf numFmtId="0" fontId="17" fillId="4" borderId="52" xfId="33" applyFont="1" applyFill="1" applyBorder="1" applyAlignment="1">
      <alignment vertical="center"/>
    </xf>
    <xf numFmtId="1" fontId="71" fillId="8" borderId="45" xfId="0" applyNumberFormat="1" applyFont="1" applyFill="1" applyBorder="1" applyAlignment="1" applyProtection="1">
      <alignment horizontal="left" vertical="center" indent="1"/>
    </xf>
    <xf numFmtId="0" fontId="17" fillId="8" borderId="121" xfId="33" applyFont="1" applyFill="1" applyBorder="1" applyAlignment="1">
      <alignment vertical="center"/>
    </xf>
    <xf numFmtId="1" fontId="71" fillId="8" borderId="22" xfId="0" applyNumberFormat="1" applyFont="1" applyFill="1" applyBorder="1" applyAlignment="1" applyProtection="1">
      <alignment horizontal="left" vertical="center" indent="1"/>
    </xf>
    <xf numFmtId="0" fontId="17" fillId="8" borderId="99" xfId="33" applyFont="1" applyFill="1" applyBorder="1" applyAlignment="1">
      <alignment vertical="center"/>
    </xf>
    <xf numFmtId="0" fontId="17" fillId="4" borderId="43" xfId="33" applyFont="1" applyFill="1" applyBorder="1" applyAlignment="1">
      <alignment vertical="center"/>
    </xf>
    <xf numFmtId="0" fontId="10" fillId="8" borderId="158" xfId="33" applyFont="1" applyFill="1" applyBorder="1" applyAlignment="1">
      <alignment vertical="center"/>
    </xf>
    <xf numFmtId="0" fontId="17" fillId="8" borderId="100" xfId="33" applyFont="1" applyFill="1" applyBorder="1" applyAlignment="1">
      <alignment vertical="center"/>
    </xf>
    <xf numFmtId="0" fontId="10" fillId="20" borderId="21" xfId="33" applyFont="1" applyFill="1" applyBorder="1" applyAlignment="1">
      <alignment vertical="center"/>
    </xf>
    <xf numFmtId="0" fontId="10" fillId="29" borderId="73" xfId="33" applyFont="1" applyFill="1" applyBorder="1" applyAlignment="1">
      <alignment vertical="center"/>
    </xf>
    <xf numFmtId="0" fontId="17" fillId="23" borderId="20" xfId="33" applyFont="1" applyFill="1" applyBorder="1" applyAlignment="1">
      <alignment vertical="center"/>
    </xf>
    <xf numFmtId="0" fontId="17" fillId="23" borderId="47" xfId="33" applyFont="1" applyFill="1" applyBorder="1" applyAlignment="1">
      <alignment vertical="center"/>
    </xf>
    <xf numFmtId="0" fontId="10" fillId="23" borderId="52"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3" borderId="115" xfId="33" applyFont="1" applyFill="1" applyBorder="1" applyAlignment="1">
      <alignment vertical="center"/>
    </xf>
    <xf numFmtId="0" fontId="10" fillId="43" borderId="100"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6" xfId="33" applyFont="1" applyFill="1" applyBorder="1" applyAlignment="1">
      <alignment vertical="center"/>
    </xf>
    <xf numFmtId="0" fontId="10" fillId="29" borderId="117" xfId="33" applyFont="1" applyFill="1" applyBorder="1" applyAlignment="1">
      <alignment vertical="center"/>
    </xf>
    <xf numFmtId="0" fontId="17" fillId="50" borderId="37" xfId="33" applyFont="1" applyFill="1" applyBorder="1" applyAlignment="1">
      <alignment vertical="center"/>
    </xf>
    <xf numFmtId="0" fontId="17" fillId="50" borderId="68" xfId="33" applyFont="1" applyFill="1" applyBorder="1" applyAlignment="1">
      <alignment vertical="center" wrapText="1"/>
    </xf>
    <xf numFmtId="0" fontId="17" fillId="44" borderId="44" xfId="33" applyFont="1" applyFill="1" applyBorder="1" applyAlignment="1">
      <alignment vertical="center"/>
    </xf>
    <xf numFmtId="0" fontId="10" fillId="44" borderId="20" xfId="33" applyFont="1" applyFill="1" applyBorder="1" applyAlignment="1">
      <alignment vertical="center"/>
    </xf>
    <xf numFmtId="0" fontId="10" fillId="29" borderId="98" xfId="33" applyFont="1" applyFill="1" applyBorder="1" applyAlignment="1">
      <alignment vertical="center"/>
    </xf>
    <xf numFmtId="0" fontId="10" fillId="44" borderId="32" xfId="33" applyFont="1" applyFill="1" applyBorder="1" applyAlignment="1">
      <alignment vertical="center"/>
    </xf>
    <xf numFmtId="0" fontId="10" fillId="29" borderId="24" xfId="33" applyFont="1" applyFill="1" applyBorder="1" applyAlignment="1">
      <alignment vertical="center"/>
    </xf>
    <xf numFmtId="0" fontId="10" fillId="29" borderId="128" xfId="33" applyFont="1" applyFill="1" applyBorder="1" applyAlignment="1">
      <alignment vertical="center"/>
    </xf>
    <xf numFmtId="0" fontId="10" fillId="8" borderId="133" xfId="33" applyFont="1" applyFill="1" applyBorder="1" applyAlignment="1">
      <alignment vertical="center"/>
    </xf>
    <xf numFmtId="0" fontId="10" fillId="29" borderId="73" xfId="33" applyFont="1" applyFill="1" applyBorder="1" applyAlignment="1">
      <alignment vertical="center" wrapText="1"/>
    </xf>
    <xf numFmtId="0" fontId="17" fillId="11" borderId="38" xfId="33" applyFont="1" applyFill="1" applyBorder="1" applyAlignment="1">
      <alignment horizontal="center" vertical="center"/>
    </xf>
    <xf numFmtId="0" fontId="17" fillId="20" borderId="97" xfId="33" applyFont="1" applyFill="1" applyBorder="1" applyAlignment="1">
      <alignment vertical="center"/>
    </xf>
    <xf numFmtId="0" fontId="10" fillId="3" borderId="21" xfId="33" applyFont="1" applyFill="1" applyBorder="1" applyAlignment="1">
      <alignment vertical="center" wrapText="1"/>
    </xf>
    <xf numFmtId="0" fontId="10" fillId="8" borderId="52" xfId="33" applyFont="1" applyFill="1" applyBorder="1" applyAlignment="1">
      <alignment vertical="center" wrapText="1"/>
    </xf>
    <xf numFmtId="0" fontId="10" fillId="8" borderId="103" xfId="33" applyFont="1" applyFill="1" applyBorder="1" applyAlignment="1">
      <alignment vertical="center" wrapText="1"/>
    </xf>
    <xf numFmtId="0" fontId="17" fillId="9" borderId="97" xfId="33" applyFont="1" applyFill="1" applyBorder="1" applyAlignment="1">
      <alignment vertical="center"/>
    </xf>
    <xf numFmtId="0" fontId="10" fillId="9" borderId="49" xfId="33" applyFont="1" applyFill="1" applyBorder="1" applyAlignment="1">
      <alignment vertical="center" wrapText="1"/>
    </xf>
    <xf numFmtId="0" fontId="10" fillId="8" borderId="19" xfId="33" applyFont="1" applyFill="1" applyBorder="1" applyAlignment="1">
      <alignment vertical="center" wrapText="1"/>
    </xf>
    <xf numFmtId="0" fontId="17" fillId="48" borderId="97" xfId="33" applyFont="1" applyFill="1" applyBorder="1" applyAlignment="1">
      <alignment vertical="center"/>
    </xf>
    <xf numFmtId="0" fontId="10" fillId="48" borderId="49" xfId="33" applyFont="1" applyFill="1" applyBorder="1" applyAlignment="1">
      <alignment vertical="center" wrapText="1"/>
    </xf>
    <xf numFmtId="0" fontId="17" fillId="10" borderId="97"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0" fillId="44" borderId="21" xfId="33" applyFont="1" applyFill="1" applyBorder="1" applyAlignment="1">
      <alignment vertical="center" wrapText="1"/>
    </xf>
    <xf numFmtId="0" fontId="17" fillId="4" borderId="115" xfId="33" applyFont="1" applyFill="1" applyBorder="1" applyAlignment="1">
      <alignment vertical="center"/>
    </xf>
    <xf numFmtId="0" fontId="17" fillId="4" borderId="97" xfId="33" applyFont="1" applyFill="1" applyBorder="1" applyAlignment="1">
      <alignment vertical="center"/>
    </xf>
    <xf numFmtId="0" fontId="10" fillId="4" borderId="21" xfId="33" applyFont="1" applyFill="1" applyBorder="1" applyAlignment="1">
      <alignment vertical="center" wrapText="1"/>
    </xf>
    <xf numFmtId="0" fontId="10" fillId="20" borderId="44" xfId="33" applyFont="1" applyFill="1" applyBorder="1" applyAlignment="1">
      <alignment vertical="center"/>
    </xf>
    <xf numFmtId="0" fontId="10" fillId="23" borderId="100" xfId="33" applyFont="1" applyFill="1" applyBorder="1" applyAlignment="1">
      <alignment vertical="center" wrapText="1"/>
    </xf>
    <xf numFmtId="0" fontId="17" fillId="12" borderId="38" xfId="33" applyFont="1" applyFill="1" applyBorder="1" applyAlignment="1">
      <alignment vertical="center" wrapText="1"/>
    </xf>
    <xf numFmtId="0" fontId="10" fillId="29" borderId="154" xfId="33" applyFont="1" applyFill="1" applyBorder="1" applyAlignment="1">
      <alignment vertical="center"/>
    </xf>
    <xf numFmtId="0" fontId="10" fillId="29" borderId="72" xfId="33" applyFont="1" applyFill="1" applyBorder="1" applyAlignment="1">
      <alignment vertical="center" wrapText="1"/>
    </xf>
    <xf numFmtId="0" fontId="10" fillId="29" borderId="89" xfId="33" applyFont="1" applyFill="1" applyBorder="1" applyAlignment="1">
      <alignment vertical="center"/>
    </xf>
    <xf numFmtId="0" fontId="10" fillId="29" borderId="132" xfId="33" applyFont="1" applyFill="1" applyBorder="1" applyAlignment="1">
      <alignment vertical="center"/>
    </xf>
    <xf numFmtId="0" fontId="10" fillId="29" borderId="77" xfId="33" applyFont="1" applyFill="1" applyBorder="1" applyAlignment="1">
      <alignment vertical="center" wrapText="1"/>
    </xf>
    <xf numFmtId="0" fontId="10" fillId="5" borderId="1" xfId="33" applyFont="1" applyFill="1" applyBorder="1" applyAlignment="1">
      <alignment horizontal="left" vertical="center"/>
    </xf>
    <xf numFmtId="0" fontId="55" fillId="8" borderId="1" xfId="33" applyFont="1" applyFill="1" applyBorder="1" applyAlignment="1">
      <alignment vertical="center"/>
    </xf>
    <xf numFmtId="0" fontId="73" fillId="8" borderId="0" xfId="33" applyFont="1" applyFill="1" applyAlignment="1">
      <alignment vertical="center"/>
    </xf>
    <xf numFmtId="0" fontId="73" fillId="29" borderId="0" xfId="33" applyFont="1" applyFill="1" applyAlignment="1">
      <alignment vertical="center"/>
    </xf>
    <xf numFmtId="0" fontId="40" fillId="8" borderId="0" xfId="33" applyFont="1" applyFill="1" applyAlignment="1">
      <alignment horizontal="center" vertical="center"/>
    </xf>
    <xf numFmtId="0" fontId="74" fillId="29" borderId="0" xfId="33" applyFont="1" applyFill="1" applyBorder="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3" xfId="33" applyFont="1" applyFill="1" applyBorder="1" applyAlignment="1">
      <alignment vertical="center"/>
    </xf>
    <xf numFmtId="0" fontId="10" fillId="9" borderId="49"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2" xfId="33" applyFont="1" applyFill="1" applyBorder="1" applyAlignment="1">
      <alignment vertical="center"/>
    </xf>
    <xf numFmtId="0" fontId="10" fillId="8" borderId="24" xfId="33" applyFont="1" applyFill="1" applyBorder="1" applyAlignment="1">
      <alignment vertical="center"/>
    </xf>
    <xf numFmtId="0" fontId="10" fillId="48" borderId="49" xfId="33" applyFont="1" applyFill="1" applyBorder="1" applyAlignment="1">
      <alignment vertical="center"/>
    </xf>
    <xf numFmtId="0" fontId="17" fillId="10" borderId="21" xfId="33" applyFont="1" applyFill="1" applyBorder="1" applyAlignment="1">
      <alignment vertical="center"/>
    </xf>
    <xf numFmtId="0" fontId="10" fillId="52" borderId="103" xfId="33" applyFont="1" applyFill="1" applyBorder="1" applyAlignment="1">
      <alignment vertical="center"/>
    </xf>
    <xf numFmtId="38" fontId="10" fillId="54" borderId="19" xfId="29" applyNumberFormat="1" applyFont="1" applyFill="1" applyBorder="1" applyAlignment="1">
      <alignment vertical="center"/>
    </xf>
    <xf numFmtId="0" fontId="10" fillId="20" borderId="49" xfId="33" applyFont="1" applyFill="1" applyBorder="1" applyAlignment="1">
      <alignment vertical="center"/>
    </xf>
    <xf numFmtId="0" fontId="10" fillId="23" borderId="100" xfId="33" applyFont="1" applyFill="1" applyBorder="1" applyAlignment="1">
      <alignment vertical="center"/>
    </xf>
    <xf numFmtId="0" fontId="17" fillId="50" borderId="68" xfId="33" applyFont="1" applyFill="1" applyBorder="1" applyAlignment="1">
      <alignment vertical="center"/>
    </xf>
    <xf numFmtId="0" fontId="10" fillId="0" borderId="132" xfId="33" applyFont="1" applyFill="1" applyBorder="1" applyAlignment="1">
      <alignment vertical="center"/>
    </xf>
    <xf numFmtId="0" fontId="10" fillId="29" borderId="77" xfId="33" applyFont="1" applyFill="1" applyBorder="1" applyAlignment="1">
      <alignment vertical="center"/>
    </xf>
    <xf numFmtId="0" fontId="10" fillId="29" borderId="0" xfId="33" applyFont="1" applyFill="1" applyAlignment="1"/>
    <xf numFmtId="0" fontId="68" fillId="8" borderId="0" xfId="32" applyFont="1" applyFill="1" applyAlignment="1">
      <alignment vertical="center"/>
    </xf>
    <xf numFmtId="0" fontId="10" fillId="24" borderId="57" xfId="33" applyFont="1" applyFill="1" applyBorder="1" applyAlignment="1">
      <alignment horizontal="left" vertical="center"/>
    </xf>
    <xf numFmtId="0" fontId="10" fillId="29" borderId="35" xfId="33" applyFont="1" applyFill="1" applyBorder="1" applyAlignment="1">
      <alignment vertical="center"/>
    </xf>
    <xf numFmtId="0" fontId="10" fillId="8" borderId="38" xfId="33" applyFont="1" applyFill="1" applyBorder="1" applyAlignment="1">
      <alignment vertical="center" wrapText="1"/>
    </xf>
    <xf numFmtId="0" fontId="10" fillId="29" borderId="54" xfId="33" applyFont="1" applyFill="1" applyBorder="1" applyAlignment="1">
      <alignmen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29" borderId="55" xfId="33" applyFont="1" applyFill="1" applyBorder="1" applyAlignment="1">
      <alignment vertical="center"/>
    </xf>
    <xf numFmtId="0" fontId="10" fillId="8" borderId="56" xfId="33" applyFont="1" applyFill="1" applyBorder="1" applyAlignment="1">
      <alignment vertical="center" wrapText="1"/>
    </xf>
    <xf numFmtId="0" fontId="10" fillId="29" borderId="36" xfId="33" applyFont="1" applyFill="1" applyBorder="1" applyAlignment="1">
      <alignment vertical="center"/>
    </xf>
    <xf numFmtId="176" fontId="10" fillId="8" borderId="29" xfId="0" applyNumberFormat="1" applyFont="1" applyFill="1" applyBorder="1" applyAlignment="1">
      <alignment vertical="center" shrinkToFit="1"/>
    </xf>
    <xf numFmtId="0" fontId="10" fillId="29" borderId="59" xfId="33" applyFont="1" applyFill="1" applyBorder="1" applyAlignment="1">
      <alignment vertical="center"/>
    </xf>
    <xf numFmtId="0" fontId="10" fillId="29" borderId="71" xfId="33" applyFont="1" applyFill="1" applyBorder="1" applyAlignment="1">
      <alignment vertical="center" wrapText="1"/>
    </xf>
    <xf numFmtId="0" fontId="10" fillId="29" borderId="41" xfId="33" applyFont="1" applyFill="1" applyBorder="1" applyAlignment="1">
      <alignment vertical="center"/>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176" fontId="10" fillId="8" borderId="1" xfId="0" applyNumberFormat="1" applyFont="1" applyFill="1" applyBorder="1" applyAlignment="1">
      <alignment vertical="center" shrinkToFit="1"/>
    </xf>
    <xf numFmtId="0" fontId="10" fillId="8" borderId="65" xfId="33" applyFont="1" applyFill="1" applyBorder="1" applyAlignment="1">
      <alignment vertical="center" wrapText="1"/>
    </xf>
    <xf numFmtId="0" fontId="10" fillId="8" borderId="4" xfId="33" applyFont="1" applyFill="1" applyBorder="1" applyAlignment="1">
      <alignment vertical="center" wrapText="1"/>
    </xf>
    <xf numFmtId="184" fontId="10" fillId="29" borderId="1" xfId="33" applyNumberFormat="1" applyFont="1" applyFill="1" applyBorder="1" applyAlignment="1">
      <alignment vertical="center" wrapText="1"/>
    </xf>
    <xf numFmtId="184" fontId="10" fillId="29" borderId="11" xfId="33" applyNumberFormat="1" applyFont="1" applyFill="1" applyBorder="1" applyAlignment="1">
      <alignment vertical="center" wrapText="1"/>
    </xf>
    <xf numFmtId="0" fontId="10" fillId="29" borderId="9" xfId="33" applyFont="1" applyFill="1" applyBorder="1" applyAlignment="1">
      <alignment vertical="center" wrapText="1"/>
    </xf>
    <xf numFmtId="184" fontId="10" fillId="29" borderId="4" xfId="33" applyNumberFormat="1" applyFont="1" applyFill="1" applyBorder="1" applyAlignment="1">
      <alignment vertical="center" wrapText="1"/>
    </xf>
    <xf numFmtId="184" fontId="10" fillId="8" borderId="1" xfId="33" applyNumberFormat="1" applyFont="1" applyFill="1" applyBorder="1" applyAlignment="1">
      <alignment vertical="center" wrapText="1"/>
    </xf>
    <xf numFmtId="184" fontId="10" fillId="8" borderId="11" xfId="33" applyNumberFormat="1" applyFont="1" applyFill="1" applyBorder="1" applyAlignment="1">
      <alignment vertical="center" wrapText="1"/>
    </xf>
    <xf numFmtId="0" fontId="10" fillId="8" borderId="9" xfId="33" applyFont="1" applyFill="1" applyBorder="1" applyAlignment="1">
      <alignment vertical="center" wrapText="1"/>
    </xf>
    <xf numFmtId="184" fontId="10" fillId="8" borderId="4" xfId="33" applyNumberFormat="1" applyFont="1" applyFill="1" applyBorder="1" applyAlignment="1">
      <alignment vertical="center" wrapText="1"/>
    </xf>
    <xf numFmtId="0" fontId="10" fillId="8" borderId="35" xfId="33" applyFont="1" applyFill="1" applyBorder="1" applyAlignment="1">
      <alignment vertical="center"/>
    </xf>
    <xf numFmtId="0" fontId="10" fillId="8" borderId="54" xfId="33" applyFont="1" applyFill="1" applyBorder="1" applyAlignment="1">
      <alignment vertical="center"/>
    </xf>
    <xf numFmtId="0" fontId="10" fillId="8" borderId="55" xfId="33" applyFont="1" applyFill="1" applyBorder="1" applyAlignment="1">
      <alignment vertical="center"/>
    </xf>
    <xf numFmtId="0" fontId="10" fillId="8" borderId="41" xfId="33" applyFont="1" applyFill="1" applyBorder="1" applyAlignment="1">
      <alignment vertical="center"/>
    </xf>
    <xf numFmtId="0" fontId="10" fillId="8" borderId="66" xfId="33" applyFont="1" applyFill="1" applyBorder="1" applyAlignment="1">
      <alignment vertical="center" wrapText="1"/>
    </xf>
    <xf numFmtId="0" fontId="10" fillId="8" borderId="36" xfId="33" applyFont="1" applyFill="1" applyBorder="1" applyAlignment="1">
      <alignment vertical="center"/>
    </xf>
    <xf numFmtId="0" fontId="10" fillId="8" borderId="59" xfId="33" applyFont="1" applyFill="1" applyBorder="1" applyAlignment="1">
      <alignment vertical="center"/>
    </xf>
    <xf numFmtId="0" fontId="10" fillId="29" borderId="1" xfId="33" applyFont="1" applyFill="1" applyBorder="1" applyAlignment="1">
      <alignment vertical="center" wrapText="1"/>
    </xf>
    <xf numFmtId="0" fontId="10" fillId="29" borderId="11" xfId="33" applyFont="1" applyFill="1" applyBorder="1" applyAlignment="1">
      <alignment vertical="center" wrapText="1"/>
    </xf>
    <xf numFmtId="0" fontId="10" fillId="29" borderId="4" xfId="33" applyFont="1" applyFill="1" applyBorder="1" applyAlignment="1">
      <alignment vertical="center" wrapText="1"/>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21" borderId="44" xfId="33" applyFont="1" applyFill="1" applyBorder="1" applyAlignment="1">
      <alignment vertical="center"/>
    </xf>
    <xf numFmtId="0" fontId="10" fillId="21" borderId="49" xfId="33" applyFont="1" applyFill="1" applyBorder="1" applyAlignment="1">
      <alignment vertical="center"/>
    </xf>
    <xf numFmtId="0" fontId="10" fillId="21" borderId="52" xfId="33" applyFont="1" applyFill="1" applyBorder="1" applyAlignment="1">
      <alignment vertical="center"/>
    </xf>
    <xf numFmtId="0" fontId="10" fillId="21" borderId="20"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100" xfId="33" applyFont="1" applyFill="1" applyBorder="1" applyAlignment="1">
      <alignment vertical="center"/>
    </xf>
    <xf numFmtId="0" fontId="10" fillId="22" borderId="52" xfId="33" applyFont="1" applyFill="1" applyBorder="1" applyAlignment="1">
      <alignment vertical="center"/>
    </xf>
    <xf numFmtId="0" fontId="10" fillId="22" borderId="4" xfId="33" applyFont="1" applyFill="1" applyBorder="1" applyAlignment="1">
      <alignment vertical="center"/>
    </xf>
    <xf numFmtId="0" fontId="10" fillId="44" borderId="100" xfId="33" applyFont="1" applyFill="1" applyBorder="1" applyAlignment="1">
      <alignment vertical="center"/>
    </xf>
    <xf numFmtId="0" fontId="43" fillId="8" borderId="9" xfId="33" applyFont="1" applyFill="1" applyBorder="1" applyAlignment="1">
      <alignment vertical="center"/>
    </xf>
    <xf numFmtId="0" fontId="10" fillId="23" borderId="47" xfId="33" applyFont="1" applyFill="1" applyBorder="1" applyAlignment="1">
      <alignment vertical="center"/>
    </xf>
    <xf numFmtId="0" fontId="10" fillId="21" borderId="100" xfId="33" applyFont="1" applyFill="1" applyBorder="1" applyAlignment="1">
      <alignment vertical="center"/>
    </xf>
    <xf numFmtId="0" fontId="53"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75" fillId="29" borderId="0" xfId="0" applyFont="1" applyFill="1">
      <alignment vertical="center"/>
    </xf>
    <xf numFmtId="0" fontId="10" fillId="29" borderId="0" xfId="0" applyFont="1" applyFill="1" applyAlignment="1">
      <alignment vertical="center"/>
    </xf>
    <xf numFmtId="0" fontId="10" fillId="24" borderId="1" xfId="0" applyFont="1" applyFill="1" applyBorder="1" applyAlignment="1">
      <alignment horizontal="center" vertical="center"/>
    </xf>
    <xf numFmtId="0" fontId="77" fillId="49" borderId="33" xfId="0" applyFont="1" applyFill="1" applyBorder="1" applyAlignment="1">
      <alignment vertical="center"/>
    </xf>
    <xf numFmtId="0" fontId="77" fillId="49" borderId="48" xfId="0" applyFont="1" applyFill="1" applyBorder="1" applyAlignment="1">
      <alignment vertical="center"/>
    </xf>
    <xf numFmtId="0" fontId="10" fillId="49" borderId="48" xfId="0" applyFont="1" applyFill="1" applyBorder="1" applyAlignment="1">
      <alignment horizontal="center" vertical="center" wrapText="1"/>
    </xf>
    <xf numFmtId="0" fontId="10" fillId="49" borderId="21" xfId="0" applyFont="1" applyFill="1" applyBorder="1" applyAlignment="1">
      <alignment horizontal="center" vertical="center"/>
    </xf>
    <xf numFmtId="0" fontId="10" fillId="29" borderId="33" xfId="0" applyFont="1" applyFill="1" applyBorder="1">
      <alignment vertical="center"/>
    </xf>
    <xf numFmtId="0" fontId="10" fillId="29" borderId="48" xfId="0" applyFont="1" applyFill="1" applyBorder="1">
      <alignment vertical="center"/>
    </xf>
    <xf numFmtId="0" fontId="10" fillId="29" borderId="21" xfId="0" applyFont="1" applyFill="1" applyBorder="1" applyAlignment="1">
      <alignment vertical="center" wrapText="1"/>
    </xf>
    <xf numFmtId="0" fontId="10" fillId="29" borderId="44" xfId="0" applyFont="1" applyFill="1" applyBorder="1">
      <alignment vertical="center"/>
    </xf>
    <xf numFmtId="0" fontId="10" fillId="29" borderId="97" xfId="0" applyFont="1" applyFill="1" applyBorder="1">
      <alignment vertical="center"/>
    </xf>
    <xf numFmtId="0" fontId="10" fillId="29" borderId="90" xfId="0" applyFont="1" applyFill="1" applyBorder="1" applyAlignment="1">
      <alignment vertical="center"/>
    </xf>
    <xf numFmtId="0" fontId="10" fillId="29" borderId="107" xfId="0" applyFont="1" applyFill="1" applyBorder="1" applyAlignment="1">
      <alignment vertical="center"/>
    </xf>
    <xf numFmtId="0" fontId="10" fillId="29" borderId="88" xfId="0" applyFont="1" applyFill="1" applyBorder="1" applyAlignment="1">
      <alignment vertical="center"/>
    </xf>
    <xf numFmtId="0" fontId="10" fillId="29" borderId="33" xfId="0" applyFont="1" applyFill="1" applyBorder="1" applyAlignment="1">
      <alignment vertical="center"/>
    </xf>
    <xf numFmtId="0" fontId="10" fillId="29" borderId="48" xfId="0" applyFont="1" applyFill="1" applyBorder="1" applyAlignment="1">
      <alignment vertical="center"/>
    </xf>
    <xf numFmtId="0" fontId="10" fillId="29" borderId="87" xfId="0" applyFont="1" applyFill="1" applyBorder="1" applyAlignment="1">
      <alignment vertical="center"/>
    </xf>
    <xf numFmtId="0" fontId="10" fillId="29" borderId="91" xfId="0" applyFont="1" applyFill="1" applyBorder="1" applyAlignment="1">
      <alignment vertical="center"/>
    </xf>
    <xf numFmtId="0" fontId="10" fillId="29" borderId="46" xfId="0" applyFont="1" applyFill="1" applyBorder="1" applyAlignment="1">
      <alignment vertical="center"/>
    </xf>
    <xf numFmtId="0" fontId="10" fillId="29" borderId="32" xfId="0" applyFont="1" applyFill="1" applyBorder="1" applyAlignment="1">
      <alignment vertical="center"/>
    </xf>
    <xf numFmtId="0" fontId="10" fillId="29" borderId="47" xfId="0" applyFont="1" applyFill="1" applyBorder="1" applyAlignment="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68"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2" xfId="33" applyFont="1" applyFill="1" applyBorder="1" applyAlignment="1">
      <alignment vertical="center"/>
    </xf>
    <xf numFmtId="0" fontId="10" fillId="32" borderId="73" xfId="33" applyFont="1" applyFill="1" applyBorder="1" applyAlignment="1">
      <alignment vertical="center" wrapText="1"/>
    </xf>
    <xf numFmtId="0" fontId="10" fillId="32" borderId="72" xfId="33" applyFont="1" applyFill="1" applyBorder="1" applyAlignment="1">
      <alignment vertical="center" wrapText="1"/>
    </xf>
    <xf numFmtId="0" fontId="10" fillId="32" borderId="4" xfId="33" applyFont="1" applyFill="1" applyBorder="1" applyAlignment="1">
      <alignment vertical="center"/>
    </xf>
    <xf numFmtId="0" fontId="10" fillId="32" borderId="93" xfId="33" applyFont="1" applyFill="1" applyBorder="1" applyAlignment="1">
      <alignment vertical="center" wrapText="1"/>
    </xf>
    <xf numFmtId="0" fontId="10" fillId="20" borderId="47" xfId="33" applyFont="1" applyFill="1" applyBorder="1" applyAlignment="1">
      <alignment vertical="center" wrapText="1"/>
    </xf>
    <xf numFmtId="0" fontId="10" fillId="32" borderId="54" xfId="33" applyFont="1" applyFill="1" applyBorder="1" applyAlignment="1">
      <alignment vertical="center"/>
    </xf>
    <xf numFmtId="0" fontId="10" fillId="32" borderId="41" xfId="33" applyFont="1" applyFill="1" applyBorder="1" applyAlignment="1">
      <alignment vertical="center"/>
    </xf>
    <xf numFmtId="0" fontId="10" fillId="20" borderId="92" xfId="33" applyFont="1" applyFill="1" applyBorder="1" applyAlignment="1">
      <alignment vertical="center"/>
    </xf>
    <xf numFmtId="0" fontId="10" fillId="20" borderId="18" xfId="33" applyFont="1" applyFill="1" applyBorder="1" applyAlignment="1">
      <alignment vertical="center" wrapText="1"/>
    </xf>
    <xf numFmtId="0" fontId="10" fillId="32" borderId="94" xfId="33" applyFont="1" applyFill="1" applyBorder="1" applyAlignment="1">
      <alignment vertical="center"/>
    </xf>
    <xf numFmtId="0" fontId="10" fillId="32" borderId="70" xfId="33" applyFont="1" applyFill="1" applyBorder="1" applyAlignment="1">
      <alignment vertical="center" wrapText="1"/>
    </xf>
    <xf numFmtId="0" fontId="10" fillId="32" borderId="55" xfId="33" applyFont="1" applyFill="1" applyBorder="1" applyAlignment="1">
      <alignment vertical="center"/>
    </xf>
    <xf numFmtId="0" fontId="10" fillId="32" borderId="116" xfId="33" applyFont="1" applyFill="1" applyBorder="1" applyAlignment="1">
      <alignment vertical="center"/>
    </xf>
    <xf numFmtId="0" fontId="10" fillId="32" borderId="117" xfId="33" applyFont="1" applyFill="1" applyBorder="1" applyAlignment="1">
      <alignment vertical="center" wrapText="1"/>
    </xf>
    <xf numFmtId="0" fontId="10" fillId="32" borderId="95" xfId="33" applyFont="1" applyFill="1" applyBorder="1" applyAlignment="1">
      <alignment vertical="center"/>
    </xf>
    <xf numFmtId="0" fontId="10" fillId="32" borderId="92"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4" xfId="33" applyFont="1" applyFill="1" applyBorder="1" applyAlignment="1">
      <alignment vertical="center"/>
    </xf>
    <xf numFmtId="0" fontId="17" fillId="20" borderId="47" xfId="33" applyFont="1" applyFill="1" applyBorder="1" applyAlignment="1">
      <alignment vertical="center" wrapText="1"/>
    </xf>
    <xf numFmtId="0" fontId="10" fillId="32" borderId="126" xfId="33" applyFont="1" applyFill="1" applyBorder="1" applyAlignment="1">
      <alignment vertical="center"/>
    </xf>
    <xf numFmtId="0" fontId="10" fillId="32" borderId="127" xfId="33" applyFont="1" applyFill="1" applyBorder="1" applyAlignment="1">
      <alignment vertical="center" wrapText="1"/>
    </xf>
    <xf numFmtId="0" fontId="17" fillId="20" borderId="139" xfId="33" applyFont="1" applyFill="1" applyBorder="1" applyAlignment="1">
      <alignment vertical="center"/>
    </xf>
    <xf numFmtId="0" fontId="10" fillId="20" borderId="91" xfId="33" applyFont="1" applyFill="1" applyBorder="1" applyAlignment="1">
      <alignment vertical="center"/>
    </xf>
    <xf numFmtId="0" fontId="10" fillId="20" borderId="46" xfId="33" applyFont="1" applyFill="1" applyBorder="1" applyAlignment="1">
      <alignment vertical="center" wrapText="1"/>
    </xf>
    <xf numFmtId="0" fontId="17" fillId="20" borderId="140" xfId="33" applyFont="1" applyFill="1" applyBorder="1" applyAlignment="1">
      <alignment vertical="center"/>
    </xf>
    <xf numFmtId="0" fontId="10" fillId="20" borderId="141" xfId="33" applyFont="1" applyFill="1" applyBorder="1" applyAlignment="1">
      <alignment vertical="center"/>
    </xf>
    <xf numFmtId="0" fontId="10" fillId="20" borderId="142" xfId="33" applyFont="1" applyFill="1" applyBorder="1" applyAlignment="1">
      <alignment vertical="center" wrapText="1"/>
    </xf>
    <xf numFmtId="0" fontId="17" fillId="20" borderId="144" xfId="33" applyFont="1" applyFill="1" applyBorder="1" applyAlignment="1">
      <alignment vertical="center"/>
    </xf>
    <xf numFmtId="0" fontId="10" fillId="20" borderId="145" xfId="33" applyFont="1" applyFill="1" applyBorder="1" applyAlignment="1">
      <alignment vertical="center"/>
    </xf>
    <xf numFmtId="0" fontId="10" fillId="20" borderId="121" xfId="33" applyFont="1" applyFill="1" applyBorder="1" applyAlignment="1">
      <alignment vertical="center" wrapText="1"/>
    </xf>
    <xf numFmtId="0" fontId="17" fillId="20" borderId="146" xfId="33" applyFont="1" applyFill="1" applyBorder="1" applyAlignment="1">
      <alignment vertical="center"/>
    </xf>
    <xf numFmtId="0" fontId="10" fillId="20" borderId="147" xfId="33" applyFont="1" applyFill="1" applyBorder="1" applyAlignment="1">
      <alignment vertical="center"/>
    </xf>
    <xf numFmtId="0" fontId="10" fillId="20" borderId="148" xfId="33" applyFont="1" applyFill="1" applyBorder="1" applyAlignment="1">
      <alignment vertical="center" wrapText="1"/>
    </xf>
    <xf numFmtId="0" fontId="31"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53" fillId="29" borderId="0" xfId="0" applyFont="1" applyFill="1">
      <alignment vertical="center"/>
    </xf>
    <xf numFmtId="199" fontId="10" fillId="29" borderId="0" xfId="0" applyNumberFormat="1" applyFont="1" applyFill="1" applyAlignment="1">
      <alignment horizontal="right" vertical="center"/>
    </xf>
    <xf numFmtId="0" fontId="79"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71" fillId="29" borderId="0" xfId="34" applyFont="1" applyFill="1" applyBorder="1" applyAlignment="1">
      <alignment vertical="center"/>
    </xf>
    <xf numFmtId="0" fontId="71" fillId="29" borderId="0" xfId="34" applyFont="1" applyFill="1">
      <alignment vertical="center"/>
    </xf>
    <xf numFmtId="0" fontId="31" fillId="29" borderId="0" xfId="0" applyFont="1" applyFill="1">
      <alignment vertical="center"/>
    </xf>
    <xf numFmtId="0" fontId="71" fillId="29" borderId="1" xfId="34" applyFont="1" applyFill="1" applyBorder="1" applyAlignment="1">
      <alignment horizontal="center" vertical="center"/>
    </xf>
    <xf numFmtId="38" fontId="71" fillId="29" borderId="33" xfId="29" applyFont="1" applyFill="1" applyBorder="1" applyAlignment="1">
      <alignment horizontal="right" vertical="center"/>
    </xf>
    <xf numFmtId="0" fontId="71" fillId="29" borderId="1" xfId="34" applyFont="1" applyFill="1" applyBorder="1" applyAlignment="1">
      <alignment horizontal="right" vertical="center"/>
    </xf>
    <xf numFmtId="0" fontId="71" fillId="29" borderId="33" xfId="34" applyFont="1" applyFill="1" applyBorder="1" applyAlignment="1">
      <alignment horizontal="right" vertical="center"/>
    </xf>
    <xf numFmtId="0" fontId="71" fillId="29" borderId="1" xfId="34" applyFont="1" applyFill="1" applyBorder="1">
      <alignment vertical="center"/>
    </xf>
    <xf numFmtId="38" fontId="71" fillId="29" borderId="1" xfId="29" applyFont="1" applyFill="1" applyBorder="1" applyAlignment="1">
      <alignment horizontal="right" vertical="center"/>
    </xf>
    <xf numFmtId="38" fontId="71" fillId="29" borderId="1" xfId="29" applyFont="1" applyFill="1" applyBorder="1">
      <alignment vertical="center"/>
    </xf>
    <xf numFmtId="0" fontId="71" fillId="29" borderId="97"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0" fontId="27" fillId="5" borderId="82" xfId="33" applyFont="1" applyFill="1" applyBorder="1" applyAlignment="1">
      <alignment horizontal="left" vertical="center"/>
    </xf>
    <xf numFmtId="0" fontId="10" fillId="41" borderId="42" xfId="33" applyFont="1" applyFill="1" applyBorder="1" applyAlignment="1">
      <alignment vertical="center"/>
    </xf>
    <xf numFmtId="0" fontId="27" fillId="5" borderId="83" xfId="33" applyFont="1" applyFill="1" applyBorder="1" applyAlignment="1">
      <alignment horizontal="center" vertical="center"/>
    </xf>
    <xf numFmtId="0" fontId="10" fillId="5" borderId="38" xfId="33" applyFont="1" applyFill="1" applyBorder="1" applyAlignment="1">
      <alignment horizontal="center" vertical="center" wrapText="1"/>
    </xf>
    <xf numFmtId="0" fontId="27" fillId="5" borderId="39" xfId="33" applyFont="1" applyFill="1" applyBorder="1" applyAlignment="1">
      <alignment horizontal="center" vertical="center"/>
    </xf>
    <xf numFmtId="0" fontId="27" fillId="5" borderId="84" xfId="33" applyFont="1" applyFill="1" applyBorder="1" applyAlignment="1">
      <alignment horizontal="center" vertical="center"/>
    </xf>
    <xf numFmtId="0" fontId="27" fillId="5" borderId="42" xfId="33" applyFont="1" applyFill="1" applyBorder="1" applyAlignment="1">
      <alignment horizontal="center" vertical="center"/>
    </xf>
    <xf numFmtId="0" fontId="27" fillId="5" borderId="38" xfId="33" applyFont="1" applyFill="1" applyBorder="1" applyAlignment="1">
      <alignment horizontal="center" vertical="center"/>
    </xf>
    <xf numFmtId="0" fontId="10" fillId="5" borderId="40" xfId="33" applyFont="1" applyFill="1" applyBorder="1" applyAlignment="1">
      <alignment horizontal="center" vertical="center"/>
    </xf>
    <xf numFmtId="177" fontId="10" fillId="29" borderId="0" xfId="33" applyNumberFormat="1" applyFont="1" applyFill="1" applyAlignment="1">
      <alignment vertical="center"/>
    </xf>
    <xf numFmtId="177" fontId="10" fillId="8" borderId="0" xfId="33" applyNumberFormat="1" applyFont="1" applyFill="1" applyAlignment="1">
      <alignment vertical="center"/>
    </xf>
    <xf numFmtId="176" fontId="10" fillId="8" borderId="86" xfId="33" applyNumberFormat="1" applyFont="1" applyFill="1" applyBorder="1" applyAlignment="1">
      <alignment horizontal="center" vertical="center"/>
    </xf>
    <xf numFmtId="0" fontId="27" fillId="8" borderId="104" xfId="33" applyFont="1" applyFill="1" applyBorder="1" applyAlignment="1">
      <alignment vertical="center"/>
    </xf>
    <xf numFmtId="177" fontId="10" fillId="8" borderId="48" xfId="33" applyNumberFormat="1" applyFont="1" applyFill="1" applyBorder="1" applyAlignment="1">
      <alignment vertical="center"/>
    </xf>
    <xf numFmtId="176" fontId="27" fillId="8" borderId="86" xfId="33" applyNumberFormat="1" applyFont="1" applyFill="1" applyBorder="1" applyAlignment="1">
      <alignment horizontal="center" vertical="center"/>
    </xf>
    <xf numFmtId="177" fontId="27" fillId="8" borderId="21" xfId="33" applyNumberFormat="1" applyFont="1" applyFill="1" applyBorder="1" applyAlignment="1" applyProtection="1">
      <alignment horizontal="right" vertical="center"/>
    </xf>
    <xf numFmtId="177" fontId="27" fillId="30" borderId="1" xfId="33" applyNumberFormat="1" applyFont="1" applyFill="1" applyBorder="1" applyAlignment="1">
      <alignment vertical="center"/>
    </xf>
    <xf numFmtId="177" fontId="27" fillId="30" borderId="3" xfId="33" applyNumberFormat="1" applyFont="1" applyFill="1" applyBorder="1" applyAlignment="1">
      <alignment vertical="center"/>
    </xf>
    <xf numFmtId="0" fontId="27" fillId="8" borderId="54" xfId="33" applyFont="1" applyFill="1" applyBorder="1" applyAlignment="1">
      <alignment vertical="center"/>
    </xf>
    <xf numFmtId="177" fontId="10" fillId="8" borderId="105" xfId="33" applyNumberFormat="1" applyFont="1" applyFill="1" applyBorder="1" applyAlignment="1">
      <alignment vertical="center"/>
    </xf>
    <xf numFmtId="200" fontId="27" fillId="8" borderId="21" xfId="29" applyNumberFormat="1" applyFont="1" applyFill="1" applyBorder="1" applyAlignment="1" applyProtection="1">
      <alignment horizontal="right" vertical="center"/>
    </xf>
    <xf numFmtId="0" fontId="27" fillId="8" borderId="106" xfId="33" applyFont="1" applyFill="1" applyBorder="1" applyAlignment="1">
      <alignment vertical="center"/>
    </xf>
    <xf numFmtId="177" fontId="10" fillId="0" borderId="105" xfId="33" applyNumberFormat="1" applyFont="1" applyFill="1" applyBorder="1" applyAlignment="1">
      <alignment vertical="center"/>
    </xf>
    <xf numFmtId="0" fontId="27" fillId="8" borderId="85" xfId="33" applyFont="1" applyFill="1" applyBorder="1" applyAlignment="1">
      <alignment vertical="center"/>
    </xf>
    <xf numFmtId="177" fontId="27" fillId="8" borderId="1" xfId="33" applyNumberFormat="1" applyFont="1" applyFill="1" applyBorder="1" applyAlignment="1" applyProtection="1">
      <alignment vertical="center"/>
    </xf>
    <xf numFmtId="0" fontId="27" fillId="8" borderId="131" xfId="33" applyFont="1" applyFill="1" applyBorder="1" applyAlignment="1">
      <alignment vertical="center"/>
    </xf>
    <xf numFmtId="177" fontId="10" fillId="8" borderId="130" xfId="33" applyNumberFormat="1" applyFont="1" applyFill="1" applyBorder="1" applyAlignment="1">
      <alignment vertical="center"/>
    </xf>
    <xf numFmtId="177" fontId="27" fillId="8" borderId="21" xfId="33" applyNumberFormat="1" applyFont="1" applyFill="1" applyBorder="1" applyAlignment="1" applyProtection="1">
      <alignment vertical="center"/>
    </xf>
    <xf numFmtId="177" fontId="10" fillId="8" borderId="54" xfId="33" applyNumberFormat="1" applyFont="1" applyFill="1" applyBorder="1" applyAlignment="1">
      <alignment vertical="center"/>
    </xf>
    <xf numFmtId="0" fontId="10" fillId="8" borderId="130" xfId="33" applyFont="1" applyFill="1" applyBorder="1" applyAlignment="1">
      <alignment vertical="center" wrapText="1"/>
    </xf>
    <xf numFmtId="176" fontId="10" fillId="8" borderId="86" xfId="33" applyNumberFormat="1" applyFont="1" applyFill="1" applyBorder="1" applyAlignment="1">
      <alignment horizontal="center" vertical="center" wrapText="1"/>
    </xf>
    <xf numFmtId="0" fontId="27" fillId="8" borderId="130" xfId="33" applyFont="1" applyFill="1" applyBorder="1" applyAlignment="1">
      <alignment vertical="center"/>
    </xf>
    <xf numFmtId="177" fontId="10" fillId="8" borderId="59" xfId="33" applyNumberFormat="1" applyFont="1" applyFill="1" applyBorder="1" applyAlignment="1">
      <alignment vertical="center"/>
    </xf>
    <xf numFmtId="0" fontId="27" fillId="8" borderId="96" xfId="33" applyFont="1" applyFill="1" applyBorder="1" applyAlignment="1">
      <alignment vertical="center"/>
    </xf>
    <xf numFmtId="177" fontId="27" fillId="8" borderId="100" xfId="33" applyNumberFormat="1" applyFont="1" applyFill="1" applyBorder="1" applyAlignment="1" applyProtection="1">
      <alignment horizontal="right" vertical="center"/>
    </xf>
    <xf numFmtId="183" fontId="27" fillId="30" borderId="52" xfId="33" applyNumberFormat="1" applyFont="1" applyFill="1" applyBorder="1" applyAlignment="1">
      <alignment vertical="center"/>
    </xf>
    <xf numFmtId="177" fontId="27" fillId="30" borderId="52" xfId="33" applyNumberFormat="1" applyFont="1" applyFill="1" applyBorder="1" applyAlignment="1">
      <alignment vertical="center"/>
    </xf>
    <xf numFmtId="177" fontId="27" fillId="30" borderId="51" xfId="33" applyNumberFormat="1" applyFont="1" applyFill="1" applyBorder="1" applyAlignment="1">
      <alignment vertical="center"/>
    </xf>
    <xf numFmtId="0" fontId="27" fillId="20" borderId="159" xfId="33" applyFont="1" applyFill="1" applyBorder="1" applyAlignment="1">
      <alignment vertical="center"/>
    </xf>
    <xf numFmtId="177" fontId="10" fillId="20" borderId="7" xfId="33" applyNumberFormat="1" applyFont="1" applyFill="1" applyBorder="1" applyAlignment="1">
      <alignment vertical="center"/>
    </xf>
    <xf numFmtId="176" fontId="10" fillId="20" borderId="77" xfId="33" applyNumberFormat="1" applyFont="1" applyFill="1" applyBorder="1" applyAlignment="1">
      <alignment horizontal="center" vertical="center"/>
    </xf>
    <xf numFmtId="177" fontId="27" fillId="20" borderId="77" xfId="33" applyNumberFormat="1" applyFont="1" applyFill="1" applyBorder="1" applyAlignment="1" applyProtection="1">
      <alignment horizontal="right" vertical="center"/>
    </xf>
    <xf numFmtId="177" fontId="27" fillId="20" borderId="153" xfId="33" applyNumberFormat="1" applyFont="1" applyFill="1" applyBorder="1" applyAlignment="1">
      <alignment vertical="center"/>
    </xf>
    <xf numFmtId="176" fontId="10" fillId="8" borderId="0" xfId="33" applyNumberFormat="1" applyFont="1" applyFill="1" applyBorder="1" applyAlignment="1">
      <alignment horizontal="center" vertical="center"/>
    </xf>
    <xf numFmtId="0" fontId="27" fillId="8" borderId="0" xfId="33" applyFont="1" applyFill="1" applyBorder="1" applyAlignment="1">
      <alignment horizontal="left" vertical="center"/>
    </xf>
    <xf numFmtId="177" fontId="27"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7"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7"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05" xfId="33" applyFont="1" applyFill="1" applyBorder="1" applyAlignment="1">
      <alignment vertical="center"/>
    </xf>
    <xf numFmtId="177" fontId="10" fillId="41" borderId="48" xfId="33" applyNumberFormat="1" applyFont="1" applyFill="1" applyBorder="1" applyAlignment="1">
      <alignment vertical="center"/>
    </xf>
    <xf numFmtId="0" fontId="10" fillId="5" borderId="86"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8" xfId="33" applyFont="1" applyFill="1" applyBorder="1" applyAlignment="1">
      <alignment horizontal="center" vertical="center"/>
    </xf>
    <xf numFmtId="177" fontId="34" fillId="8" borderId="0" xfId="33" applyNumberFormat="1" applyFont="1" applyFill="1" applyAlignment="1">
      <alignment vertical="center"/>
    </xf>
    <xf numFmtId="177" fontId="34" fillId="8" borderId="0" xfId="33" applyNumberFormat="1" applyFont="1" applyFill="1" applyBorder="1" applyAlignment="1">
      <alignment vertical="center"/>
    </xf>
    <xf numFmtId="0" fontId="27" fillId="8" borderId="160" xfId="33" applyFont="1" applyFill="1" applyBorder="1" applyAlignment="1">
      <alignment vertical="center"/>
    </xf>
    <xf numFmtId="200" fontId="10" fillId="40" borderId="21" xfId="29" applyNumberFormat="1" applyFont="1" applyFill="1" applyBorder="1" applyAlignment="1">
      <alignment horizontal="right" vertical="center"/>
    </xf>
    <xf numFmtId="0" fontId="27" fillId="8" borderId="52" xfId="33" applyFont="1" applyFill="1" applyBorder="1" applyAlignment="1">
      <alignment vertical="center"/>
    </xf>
    <xf numFmtId="0" fontId="34" fillId="8" borderId="0" xfId="33" applyFont="1" applyFill="1" applyBorder="1" applyAlignment="1">
      <alignment horizontal="left" vertical="center"/>
    </xf>
    <xf numFmtId="179" fontId="34" fillId="8" borderId="0" xfId="33" applyNumberFormat="1" applyFont="1" applyFill="1" applyBorder="1" applyAlignment="1">
      <alignment vertical="center"/>
    </xf>
    <xf numFmtId="0" fontId="27" fillId="8" borderId="32" xfId="33" applyFont="1" applyFill="1" applyBorder="1" applyAlignment="1">
      <alignment vertical="center"/>
    </xf>
    <xf numFmtId="49" fontId="34" fillId="8" borderId="0" xfId="33" applyNumberFormat="1" applyFont="1" applyFill="1" applyBorder="1" applyAlignment="1">
      <alignment horizontal="left" vertical="center"/>
    </xf>
    <xf numFmtId="179" fontId="34" fillId="8" borderId="0" xfId="26" applyNumberFormat="1" applyFont="1" applyFill="1" applyBorder="1" applyAlignment="1">
      <alignment vertical="center"/>
    </xf>
    <xf numFmtId="0" fontId="27" fillId="8" borderId="105" xfId="33" applyFont="1" applyFill="1" applyBorder="1" applyAlignment="1">
      <alignment vertical="center"/>
    </xf>
    <xf numFmtId="0" fontId="10" fillId="8" borderId="0" xfId="33" applyFont="1" applyFill="1" applyBorder="1" applyAlignment="1">
      <alignment horizontal="center" vertical="center" wrapText="1"/>
    </xf>
    <xf numFmtId="0" fontId="27" fillId="8" borderId="0" xfId="33" applyFont="1" applyFill="1" applyBorder="1" applyAlignment="1">
      <alignment vertical="center"/>
    </xf>
    <xf numFmtId="176" fontId="27" fillId="8" borderId="0" xfId="33" applyNumberFormat="1" applyFont="1" applyFill="1" applyBorder="1" applyAlignment="1">
      <alignment horizontal="center" vertical="center"/>
    </xf>
    <xf numFmtId="177" fontId="27" fillId="8" borderId="0" xfId="33" applyNumberFormat="1" applyFont="1" applyFill="1" applyBorder="1" applyAlignment="1">
      <alignment vertical="center"/>
    </xf>
    <xf numFmtId="0" fontId="27" fillId="8" borderId="44" xfId="33" applyFont="1" applyFill="1" applyBorder="1" applyAlignment="1">
      <alignment vertical="center"/>
    </xf>
    <xf numFmtId="177" fontId="10" fillId="8" borderId="52" xfId="33" applyNumberFormat="1" applyFont="1" applyFill="1" applyBorder="1" applyAlignment="1">
      <alignment vertical="center"/>
    </xf>
    <xf numFmtId="10" fontId="34"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7" fillId="8" borderId="0" xfId="33" applyNumberFormat="1" applyFont="1" applyFill="1" applyBorder="1" applyAlignment="1">
      <alignment horizontal="center" vertical="center"/>
    </xf>
    <xf numFmtId="177" fontId="10" fillId="8" borderId="65" xfId="33" applyNumberFormat="1" applyFont="1" applyFill="1" applyBorder="1" applyAlignment="1">
      <alignment vertical="center"/>
    </xf>
    <xf numFmtId="200" fontId="10" fillId="40" borderId="9" xfId="29" applyNumberFormat="1" applyFont="1" applyFill="1" applyBorder="1" applyAlignment="1">
      <alignment horizontal="right" vertical="center"/>
    </xf>
    <xf numFmtId="211" fontId="10" fillId="8" borderId="9" xfId="26" applyNumberFormat="1" applyFont="1" applyFill="1" applyBorder="1" applyAlignment="1">
      <alignment horizontal="right" vertical="center"/>
    </xf>
    <xf numFmtId="191" fontId="10" fillId="8" borderId="9" xfId="26" applyNumberFormat="1" applyFont="1" applyFill="1" applyBorder="1" applyAlignment="1">
      <alignment horizontal="right" vertical="center"/>
    </xf>
    <xf numFmtId="177" fontId="10" fillId="8" borderId="124" xfId="33" applyNumberFormat="1" applyFont="1" applyFill="1" applyBorder="1" applyAlignment="1">
      <alignment vertical="center"/>
    </xf>
    <xf numFmtId="176" fontId="10" fillId="8" borderId="88" xfId="33" applyNumberFormat="1" applyFont="1" applyFill="1" applyBorder="1" applyAlignment="1">
      <alignment horizontal="centerContinuous" vertical="center"/>
    </xf>
    <xf numFmtId="200" fontId="10" fillId="40" borderId="47" xfId="29" applyNumberFormat="1" applyFont="1" applyFill="1" applyBorder="1" applyAlignment="1">
      <alignment horizontal="right" vertical="center"/>
    </xf>
    <xf numFmtId="191" fontId="10" fillId="8" borderId="76" xfId="26" applyNumberFormat="1" applyFont="1" applyFill="1" applyBorder="1" applyAlignment="1">
      <alignment horizontal="right" vertical="center"/>
    </xf>
    <xf numFmtId="206" fontId="36" fillId="8" borderId="0" xfId="33" applyNumberFormat="1" applyFont="1" applyFill="1" applyBorder="1" applyAlignment="1">
      <alignment vertical="center"/>
    </xf>
    <xf numFmtId="205" fontId="36" fillId="8" borderId="0" xfId="33" applyNumberFormat="1" applyFont="1" applyFill="1" applyBorder="1" applyAlignment="1">
      <alignment vertical="center"/>
    </xf>
    <xf numFmtId="204" fontId="36" fillId="8" borderId="0" xfId="33" applyNumberFormat="1" applyFont="1" applyFill="1" applyBorder="1" applyAlignment="1">
      <alignment vertical="center"/>
    </xf>
    <xf numFmtId="0" fontId="36" fillId="8" borderId="0" xfId="33" applyFont="1" applyFill="1" applyBorder="1" applyAlignment="1">
      <alignment vertical="center"/>
    </xf>
    <xf numFmtId="191" fontId="10" fillId="40" borderId="1" xfId="26" applyNumberFormat="1" applyFont="1" applyFill="1" applyBorder="1" applyAlignment="1">
      <alignment horizontal="right" vertical="center"/>
    </xf>
    <xf numFmtId="191" fontId="10" fillId="40" borderId="9" xfId="26" applyNumberFormat="1" applyFont="1" applyFill="1" applyBorder="1" applyAlignment="1">
      <alignment horizontal="right" vertical="center"/>
    </xf>
    <xf numFmtId="191" fontId="10" fillId="40" borderId="76"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1" fontId="10" fillId="8" borderId="1" xfId="33" applyNumberFormat="1" applyFont="1" applyFill="1" applyBorder="1" applyAlignment="1">
      <alignment vertical="center"/>
    </xf>
    <xf numFmtId="191" fontId="10" fillId="8" borderId="65" xfId="26" applyNumberFormat="1" applyFont="1" applyFill="1" applyBorder="1" applyAlignment="1">
      <alignment horizontal="right" vertical="center"/>
    </xf>
    <xf numFmtId="191" fontId="10" fillId="8" borderId="4" xfId="33" applyNumberFormat="1" applyFont="1" applyFill="1" applyBorder="1" applyAlignment="1">
      <alignment vertical="center"/>
    </xf>
    <xf numFmtId="49" fontId="71" fillId="29" borderId="0" xfId="34" applyNumberFormat="1" applyFont="1" applyFill="1">
      <alignment vertical="center"/>
    </xf>
    <xf numFmtId="38" fontId="10" fillId="20" borderId="21" xfId="29" applyNumberFormat="1" applyFont="1" applyFill="1" applyBorder="1" applyAlignment="1">
      <alignment vertical="center"/>
    </xf>
    <xf numFmtId="38" fontId="10" fillId="23" borderId="47" xfId="29" applyNumberFormat="1" applyFont="1" applyFill="1" applyBorder="1" applyAlignment="1">
      <alignment vertical="center"/>
    </xf>
    <xf numFmtId="38" fontId="10" fillId="25" borderId="21" xfId="29" applyNumberFormat="1" applyFont="1" applyFill="1" applyBorder="1" applyAlignment="1">
      <alignment vertical="center"/>
    </xf>
    <xf numFmtId="38" fontId="10" fillId="42" borderId="21" xfId="29" applyNumberFormat="1" applyFont="1" applyFill="1" applyBorder="1" applyAlignment="1">
      <alignment vertical="center"/>
    </xf>
    <xf numFmtId="38" fontId="10" fillId="43" borderId="100" xfId="29" applyNumberFormat="1" applyFont="1" applyFill="1" applyBorder="1" applyAlignment="1">
      <alignment vertical="center"/>
    </xf>
    <xf numFmtId="38" fontId="10" fillId="44" borderId="21" xfId="29" applyNumberFormat="1" applyFont="1" applyFill="1" applyBorder="1" applyAlignment="1">
      <alignment vertical="center"/>
    </xf>
    <xf numFmtId="10" fontId="10" fillId="29" borderId="0" xfId="33" applyNumberFormat="1" applyFont="1" applyFill="1" applyBorder="1" applyAlignment="1">
      <alignment vertical="center"/>
    </xf>
    <xf numFmtId="184" fontId="10" fillId="29" borderId="0" xfId="33" applyNumberFormat="1" applyFont="1" applyFill="1" applyBorder="1" applyAlignment="1">
      <alignment vertical="center"/>
    </xf>
    <xf numFmtId="0" fontId="10" fillId="0" borderId="0" xfId="33" applyFont="1" applyFill="1" applyBorder="1" applyAlignment="1">
      <alignment vertical="center"/>
    </xf>
    <xf numFmtId="0" fontId="10" fillId="0" borderId="0" xfId="33" applyFont="1" applyFill="1" applyBorder="1" applyAlignment="1">
      <alignment vertical="center" wrapText="1"/>
    </xf>
    <xf numFmtId="185" fontId="10" fillId="29" borderId="0" xfId="33" applyNumberFormat="1" applyFont="1" applyFill="1" applyBorder="1" applyAlignment="1">
      <alignment vertical="center"/>
    </xf>
    <xf numFmtId="0" fontId="0" fillId="0" borderId="0" xfId="0" applyBorder="1">
      <alignment vertical="center"/>
    </xf>
    <xf numFmtId="0" fontId="10" fillId="46" borderId="0" xfId="33" applyFont="1" applyFill="1" applyBorder="1" applyAlignment="1">
      <alignment horizontal="left" vertical="center"/>
    </xf>
    <xf numFmtId="0" fontId="10" fillId="46" borderId="0" xfId="33" applyFont="1" applyFill="1" applyBorder="1" applyAlignment="1">
      <alignment horizontal="center" vertical="center"/>
    </xf>
    <xf numFmtId="0" fontId="10" fillId="46" borderId="0" xfId="33" applyFont="1" applyFill="1" applyBorder="1" applyAlignment="1">
      <alignment horizontal="center" vertical="center" wrapText="1"/>
    </xf>
    <xf numFmtId="0" fontId="34" fillId="46" borderId="0" xfId="33" applyFont="1" applyFill="1" applyBorder="1" applyAlignment="1">
      <alignment horizontal="left" vertical="center"/>
    </xf>
    <xf numFmtId="0" fontId="16" fillId="46" borderId="0" xfId="33" applyFont="1" applyFill="1" applyBorder="1" applyAlignment="1">
      <alignment horizontal="left" vertical="center"/>
    </xf>
    <xf numFmtId="0" fontId="90" fillId="46" borderId="0" xfId="0" applyFont="1" applyFill="1" applyBorder="1" applyAlignment="1">
      <alignment horizontal="left" vertical="center" wrapText="1"/>
    </xf>
    <xf numFmtId="176" fontId="27" fillId="46" borderId="0" xfId="0" applyNumberFormat="1" applyFont="1" applyFill="1" applyBorder="1">
      <alignment vertical="center"/>
    </xf>
    <xf numFmtId="0" fontId="93" fillId="22" borderId="0" xfId="33" applyFont="1" applyFill="1" applyAlignment="1">
      <alignment wrapText="1"/>
    </xf>
    <xf numFmtId="0" fontId="93" fillId="22" borderId="0" xfId="33" applyFont="1" applyFill="1" applyAlignment="1"/>
    <xf numFmtId="176" fontId="15" fillId="22" borderId="124" xfId="0" applyNumberFormat="1" applyFont="1" applyFill="1" applyBorder="1">
      <alignment vertical="center"/>
    </xf>
    <xf numFmtId="0" fontId="10" fillId="46" borderId="0" xfId="33" applyFont="1" applyFill="1" applyBorder="1" applyAlignment="1">
      <alignment horizontal="left" vertical="center" wrapText="1"/>
    </xf>
    <xf numFmtId="0" fontId="88" fillId="20" borderId="0" xfId="33" applyFont="1" applyFill="1" applyBorder="1" applyAlignment="1">
      <alignment vertical="center" wrapText="1"/>
    </xf>
    <xf numFmtId="0" fontId="88" fillId="20" borderId="0" xfId="33" applyFont="1" applyFill="1" applyBorder="1" applyAlignment="1">
      <alignment vertical="center"/>
    </xf>
    <xf numFmtId="215" fontId="15" fillId="20" borderId="124" xfId="0" applyNumberFormat="1" applyFont="1" applyFill="1" applyBorder="1">
      <alignment vertical="center"/>
    </xf>
    <xf numFmtId="0" fontId="1" fillId="56" borderId="0" xfId="33" applyFont="1" applyFill="1" applyAlignment="1">
      <alignment wrapText="1"/>
    </xf>
    <xf numFmtId="177" fontId="15" fillId="0" borderId="0" xfId="0" applyNumberFormat="1" applyFont="1" applyBorder="1">
      <alignment vertical="center"/>
    </xf>
    <xf numFmtId="0" fontId="7" fillId="55" borderId="0" xfId="28" applyFill="1" applyAlignment="1" applyProtection="1">
      <alignment vertical="center"/>
    </xf>
    <xf numFmtId="0" fontId="15" fillId="55" borderId="0" xfId="0" applyFont="1" applyFill="1" applyBorder="1">
      <alignment vertical="center"/>
    </xf>
    <xf numFmtId="0" fontId="15" fillId="55" borderId="0" xfId="0" applyFont="1" applyFill="1" applyBorder="1" applyAlignment="1">
      <alignment vertical="center" wrapText="1"/>
    </xf>
    <xf numFmtId="208" fontId="15" fillId="55" borderId="0" xfId="0" applyNumberFormat="1" applyFont="1" applyFill="1" applyBorder="1" applyAlignment="1">
      <alignment vertical="center" wrapText="1"/>
    </xf>
    <xf numFmtId="0" fontId="15" fillId="55" borderId="124" xfId="0" applyFont="1" applyFill="1" applyBorder="1">
      <alignment vertical="center"/>
    </xf>
    <xf numFmtId="0" fontId="15" fillId="55" borderId="124" xfId="0" applyFont="1" applyFill="1" applyBorder="1" applyAlignment="1">
      <alignment vertical="center" wrapText="1"/>
    </xf>
    <xf numFmtId="208" fontId="15" fillId="55" borderId="124" xfId="0" applyNumberFormat="1" applyFont="1" applyFill="1" applyBorder="1" applyAlignment="1">
      <alignment vertical="center" wrapText="1"/>
    </xf>
    <xf numFmtId="0" fontId="15" fillId="55" borderId="0" xfId="0" applyFont="1" applyFill="1" applyAlignment="1">
      <alignment vertical="center" wrapText="1"/>
    </xf>
    <xf numFmtId="208" fontId="15" fillId="55" borderId="0" xfId="0" applyNumberFormat="1" applyFont="1" applyFill="1" applyAlignment="1">
      <alignment vertical="center" wrapText="1"/>
    </xf>
    <xf numFmtId="208" fontId="15" fillId="55" borderId="0" xfId="0" applyNumberFormat="1" applyFont="1" applyFill="1" applyBorder="1">
      <alignment vertical="center"/>
    </xf>
    <xf numFmtId="177" fontId="15" fillId="55" borderId="124" xfId="0" applyNumberFormat="1" applyFont="1" applyFill="1" applyBorder="1">
      <alignment vertical="center"/>
    </xf>
    <xf numFmtId="208" fontId="15" fillId="55" borderId="0" xfId="0" applyNumberFormat="1" applyFont="1" applyFill="1">
      <alignment vertical="center"/>
    </xf>
    <xf numFmtId="0" fontId="52" fillId="46" borderId="97" xfId="0" applyFont="1" applyFill="1" applyBorder="1">
      <alignment vertical="center"/>
    </xf>
    <xf numFmtId="210" fontId="59" fillId="46" borderId="0" xfId="0" applyNumberFormat="1" applyFont="1" applyFill="1" applyBorder="1" applyAlignment="1">
      <alignment horizontal="center" vertical="center" readingOrder="1"/>
    </xf>
    <xf numFmtId="206" fontId="59" fillId="46" borderId="0" xfId="0" applyNumberFormat="1" applyFont="1" applyFill="1" applyBorder="1" applyAlignment="1">
      <alignment horizontal="center" vertical="center" readingOrder="1"/>
    </xf>
    <xf numFmtId="176" fontId="59" fillId="46" borderId="0" xfId="0" applyNumberFormat="1" applyFont="1" applyFill="1" applyBorder="1" applyAlignment="1">
      <alignment horizontal="center" vertical="center" readingOrder="1"/>
    </xf>
    <xf numFmtId="216" fontId="59" fillId="46" borderId="0" xfId="0" applyNumberFormat="1" applyFont="1" applyFill="1" applyBorder="1" applyAlignment="1">
      <alignment horizontal="center" vertical="center" wrapText="1" readingOrder="1"/>
    </xf>
    <xf numFmtId="0" fontId="15" fillId="22" borderId="97" xfId="0" applyFont="1" applyFill="1" applyBorder="1">
      <alignment vertical="center"/>
    </xf>
    <xf numFmtId="0" fontId="52" fillId="22" borderId="97" xfId="0" applyFont="1" applyFill="1" applyBorder="1">
      <alignment vertical="center"/>
    </xf>
    <xf numFmtId="210" fontId="59" fillId="22" borderId="0" xfId="0" applyNumberFormat="1" applyFont="1" applyFill="1" applyBorder="1" applyAlignment="1">
      <alignment horizontal="center" vertical="center" readingOrder="1"/>
    </xf>
    <xf numFmtId="212" fontId="60" fillId="22" borderId="124" xfId="0" applyNumberFormat="1" applyFont="1" applyFill="1" applyBorder="1" applyAlignment="1">
      <alignment horizontal="center" vertical="center" readingOrder="1"/>
    </xf>
    <xf numFmtId="176" fontId="59" fillId="22" borderId="0" xfId="0" applyNumberFormat="1" applyFont="1" applyFill="1" applyBorder="1" applyAlignment="1">
      <alignment horizontal="center" vertical="center" readingOrder="1"/>
    </xf>
    <xf numFmtId="216" fontId="59" fillId="22" borderId="0" xfId="0" applyNumberFormat="1" applyFont="1" applyFill="1" applyBorder="1" applyAlignment="1">
      <alignment horizontal="center" vertical="center" wrapText="1" readingOrder="1"/>
    </xf>
    <xf numFmtId="0" fontId="71" fillId="29" borderId="20" xfId="34" applyFont="1" applyFill="1" applyBorder="1" applyAlignment="1">
      <alignment vertical="center"/>
    </xf>
    <xf numFmtId="3" fontId="71" fillId="29" borderId="20" xfId="34" applyNumberFormat="1" applyFont="1" applyFill="1" applyBorder="1" applyAlignment="1">
      <alignment vertical="center"/>
    </xf>
    <xf numFmtId="3" fontId="71" fillId="29" borderId="0" xfId="34" applyNumberFormat="1" applyFont="1" applyFill="1" applyBorder="1" applyAlignment="1">
      <alignment vertical="center"/>
    </xf>
    <xf numFmtId="0" fontId="71" fillId="29" borderId="0" xfId="34" applyFont="1" applyFill="1" applyBorder="1" applyAlignment="1">
      <alignment vertical="center" wrapText="1"/>
    </xf>
    <xf numFmtId="0" fontId="71" fillId="29" borderId="0" xfId="34" applyFont="1" applyFill="1" applyBorder="1">
      <alignment vertical="center"/>
    </xf>
    <xf numFmtId="0" fontId="10" fillId="29" borderId="150" xfId="33" applyFont="1" applyFill="1" applyBorder="1" applyAlignment="1">
      <alignment horizontal="center" vertical="center" wrapText="1"/>
    </xf>
    <xf numFmtId="38" fontId="10" fillId="38" borderId="150" xfId="29" applyNumberFormat="1" applyFont="1" applyFill="1" applyBorder="1" applyAlignment="1">
      <alignment vertical="center"/>
    </xf>
    <xf numFmtId="0" fontId="10" fillId="29" borderId="150" xfId="33" applyFont="1" applyFill="1" applyBorder="1" applyAlignment="1">
      <alignment vertical="center" wrapText="1"/>
    </xf>
    <xf numFmtId="38" fontId="17" fillId="38" borderId="150" xfId="29" applyNumberFormat="1" applyFont="1" applyFill="1" applyBorder="1" applyAlignment="1">
      <alignment vertical="center"/>
    </xf>
    <xf numFmtId="38" fontId="10" fillId="29" borderId="150" xfId="29" applyNumberFormat="1" applyFont="1" applyFill="1" applyBorder="1" applyAlignment="1">
      <alignment vertical="center"/>
    </xf>
    <xf numFmtId="38" fontId="10" fillId="38" borderId="150" xfId="29" applyNumberFormat="1" applyFont="1" applyFill="1" applyBorder="1" applyAlignment="1">
      <alignment horizontal="right" vertical="center"/>
    </xf>
    <xf numFmtId="38" fontId="10" fillId="38" borderId="45" xfId="29" applyNumberFormat="1" applyFont="1" applyFill="1" applyBorder="1" applyAlignment="1">
      <alignment horizontal="right" vertical="center"/>
    </xf>
    <xf numFmtId="38" fontId="10" fillId="30" borderId="45" xfId="29" applyNumberFormat="1" applyFont="1" applyFill="1" applyBorder="1" applyAlignment="1">
      <alignment vertical="center"/>
    </xf>
    <xf numFmtId="38" fontId="10" fillId="38" borderId="119" xfId="29" applyNumberFormat="1" applyFont="1" applyFill="1" applyBorder="1" applyAlignment="1">
      <alignment horizontal="right" vertical="center"/>
    </xf>
    <xf numFmtId="38" fontId="10" fillId="30" borderId="119" xfId="29" applyNumberFormat="1" applyFont="1" applyFill="1" applyBorder="1" applyAlignment="1">
      <alignment vertical="center"/>
    </xf>
    <xf numFmtId="38" fontId="10" fillId="8" borderId="45" xfId="29" applyNumberFormat="1" applyFont="1" applyFill="1" applyBorder="1" applyAlignment="1">
      <alignment vertical="center"/>
    </xf>
    <xf numFmtId="38" fontId="10" fillId="8" borderId="24" xfId="29" applyNumberFormat="1" applyFont="1" applyFill="1" applyBorder="1" applyAlignment="1">
      <alignment vertical="center"/>
    </xf>
    <xf numFmtId="38" fontId="10" fillId="38" borderId="22" xfId="29" applyNumberFormat="1" applyFont="1" applyFill="1" applyBorder="1" applyAlignment="1">
      <alignment horizontal="right" vertical="center"/>
    </xf>
    <xf numFmtId="38" fontId="10" fillId="8" borderId="22" xfId="29" applyNumberFormat="1" applyFont="1" applyFill="1" applyBorder="1" applyAlignment="1">
      <alignment vertical="center"/>
    </xf>
    <xf numFmtId="38" fontId="10" fillId="38" borderId="149" xfId="29" applyNumberFormat="1" applyFont="1" applyFill="1" applyBorder="1" applyAlignment="1">
      <alignment horizontal="right" vertical="center"/>
    </xf>
    <xf numFmtId="38" fontId="10" fillId="8" borderId="149" xfId="29" applyNumberFormat="1" applyFont="1" applyFill="1" applyBorder="1" applyAlignment="1">
      <alignment vertical="center"/>
    </xf>
    <xf numFmtId="0" fontId="10" fillId="29" borderId="1" xfId="0" applyFont="1" applyFill="1" applyBorder="1" applyAlignment="1">
      <alignment horizontal="center" vertical="center" wrapText="1"/>
    </xf>
    <xf numFmtId="187" fontId="10" fillId="19" borderId="1" xfId="33" applyNumberFormat="1" applyFont="1" applyFill="1" applyBorder="1" applyAlignment="1">
      <alignment vertical="center" wrapText="1"/>
    </xf>
    <xf numFmtId="187" fontId="10" fillId="37"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08" xfId="33" applyFont="1" applyFill="1" applyBorder="1" applyAlignment="1">
      <alignment vertical="center"/>
    </xf>
    <xf numFmtId="0" fontId="10" fillId="5" borderId="79" xfId="33" applyFont="1" applyFill="1" applyBorder="1" applyAlignment="1">
      <alignment horizontal="center" vertical="center" wrapText="1"/>
    </xf>
    <xf numFmtId="0" fontId="10" fillId="41" borderId="78" xfId="33" applyFont="1" applyFill="1" applyBorder="1" applyAlignment="1">
      <alignment horizontal="center" vertical="center" wrapText="1"/>
    </xf>
    <xf numFmtId="0" fontId="10" fillId="41" borderId="42" xfId="33" applyFont="1" applyFill="1" applyBorder="1" applyAlignment="1">
      <alignment horizontal="center" vertical="center" wrapText="1"/>
    </xf>
    <xf numFmtId="0" fontId="10" fillId="8" borderId="5" xfId="33" applyFont="1" applyFill="1" applyBorder="1"/>
    <xf numFmtId="0" fontId="10" fillId="8" borderId="110" xfId="33" applyFont="1" applyFill="1" applyBorder="1"/>
    <xf numFmtId="0" fontId="10" fillId="8" borderId="41" xfId="33" applyFont="1" applyFill="1" applyBorder="1"/>
    <xf numFmtId="0" fontId="10" fillId="5" borderId="151" xfId="33" applyFont="1" applyFill="1" applyBorder="1"/>
    <xf numFmtId="0" fontId="15" fillId="8" borderId="36" xfId="33" applyFont="1" applyFill="1" applyBorder="1"/>
    <xf numFmtId="0" fontId="94" fillId="29" borderId="0" xfId="33" applyFont="1" applyFill="1" applyAlignment="1"/>
    <xf numFmtId="0" fontId="95" fillId="29" borderId="0" xfId="33" applyFont="1" applyFill="1" applyAlignment="1"/>
    <xf numFmtId="0" fontId="95" fillId="29" borderId="0" xfId="33" applyFont="1" applyFill="1"/>
    <xf numFmtId="176" fontId="27" fillId="8" borderId="0" xfId="33" applyNumberFormat="1" applyFont="1" applyFill="1"/>
    <xf numFmtId="0" fontId="15" fillId="8" borderId="0" xfId="33" applyFont="1" applyFill="1" applyAlignment="1">
      <alignment wrapText="1"/>
    </xf>
    <xf numFmtId="0" fontId="10" fillId="52" borderId="35" xfId="33" applyFont="1" applyFill="1" applyBorder="1" applyAlignment="1">
      <alignment vertical="center"/>
    </xf>
    <xf numFmtId="0" fontId="10" fillId="52" borderId="38" xfId="33" applyFont="1" applyFill="1" applyBorder="1" applyAlignment="1">
      <alignment vertical="center" wrapText="1"/>
    </xf>
    <xf numFmtId="0" fontId="10" fillId="52" borderId="54" xfId="33" applyFont="1" applyFill="1" applyBorder="1" applyAlignment="1">
      <alignment vertical="center"/>
    </xf>
    <xf numFmtId="0" fontId="10" fillId="52" borderId="27" xfId="33" applyFont="1" applyFill="1" applyBorder="1" applyAlignment="1">
      <alignment vertical="center" wrapText="1"/>
    </xf>
    <xf numFmtId="0" fontId="10" fillId="52" borderId="29" xfId="33" applyFont="1" applyFill="1" applyBorder="1" applyAlignment="1">
      <alignment vertical="center" wrapText="1"/>
    </xf>
    <xf numFmtId="0" fontId="10" fillId="52" borderId="55" xfId="33" applyFont="1" applyFill="1" applyBorder="1" applyAlignment="1">
      <alignment vertical="center"/>
    </xf>
    <xf numFmtId="0" fontId="10" fillId="52" borderId="56" xfId="33" applyFont="1" applyFill="1" applyBorder="1" applyAlignment="1">
      <alignment vertical="center" wrapText="1"/>
    </xf>
    <xf numFmtId="0" fontId="10" fillId="52" borderId="36" xfId="33" applyFont="1" applyFill="1" applyBorder="1" applyAlignment="1">
      <alignment vertical="center"/>
    </xf>
    <xf numFmtId="0" fontId="10" fillId="52" borderId="47" xfId="33" applyFont="1" applyFill="1" applyBorder="1" applyAlignment="1">
      <alignment vertical="center" wrapText="1"/>
    </xf>
    <xf numFmtId="0" fontId="10" fillId="52" borderId="27" xfId="33" applyFont="1" applyFill="1" applyBorder="1" applyAlignment="1">
      <alignment vertical="center"/>
    </xf>
    <xf numFmtId="0" fontId="10" fillId="52" borderId="29" xfId="33" applyFont="1" applyFill="1" applyBorder="1" applyAlignment="1">
      <alignment vertical="center"/>
    </xf>
    <xf numFmtId="0" fontId="10" fillId="52" borderId="73" xfId="33" applyFont="1" applyFill="1" applyBorder="1" applyAlignment="1">
      <alignment vertical="center"/>
    </xf>
    <xf numFmtId="0" fontId="10" fillId="52" borderId="59" xfId="33" applyFont="1" applyFill="1" applyBorder="1" applyAlignment="1">
      <alignment vertical="center"/>
    </xf>
    <xf numFmtId="0" fontId="10" fillId="52" borderId="71" xfId="33" applyFont="1" applyFill="1" applyBorder="1" applyAlignment="1">
      <alignment vertical="center"/>
    </xf>
    <xf numFmtId="0" fontId="10" fillId="52" borderId="41" xfId="33" applyFont="1" applyFill="1" applyBorder="1" applyAlignment="1">
      <alignment vertical="center"/>
    </xf>
    <xf numFmtId="0" fontId="10" fillId="52" borderId="18" xfId="33" applyFont="1" applyFill="1" applyBorder="1" applyAlignment="1">
      <alignment vertical="center" wrapText="1"/>
    </xf>
    <xf numFmtId="0" fontId="10" fillId="8" borderId="65" xfId="33" applyFont="1" applyFill="1" applyBorder="1" applyAlignment="1">
      <alignment vertical="center"/>
    </xf>
    <xf numFmtId="0" fontId="10" fillId="52" borderId="45" xfId="33" applyFont="1" applyFill="1" applyBorder="1" applyAlignment="1">
      <alignment vertical="center" wrapText="1"/>
    </xf>
    <xf numFmtId="0" fontId="10" fillId="52" borderId="22" xfId="33" applyFont="1" applyFill="1" applyBorder="1" applyAlignment="1">
      <alignment vertical="center" wrapText="1"/>
    </xf>
    <xf numFmtId="0" fontId="10" fillId="52" borderId="119" xfId="33" applyFont="1" applyFill="1" applyBorder="1" applyAlignment="1">
      <alignment vertical="center" wrapText="1"/>
    </xf>
    <xf numFmtId="0" fontId="10" fillId="52" borderId="32" xfId="33" applyFont="1" applyFill="1" applyBorder="1" applyAlignment="1">
      <alignment vertical="center"/>
    </xf>
    <xf numFmtId="0" fontId="10" fillId="52" borderId="1" xfId="33" applyFont="1" applyFill="1" applyBorder="1" applyAlignment="1">
      <alignment vertical="center" wrapText="1"/>
    </xf>
    <xf numFmtId="0" fontId="10" fillId="52" borderId="1" xfId="0" applyFont="1" applyFill="1" applyBorder="1" applyAlignment="1">
      <alignment horizontal="center" vertical="center"/>
    </xf>
    <xf numFmtId="186" fontId="10" fillId="52" borderId="1" xfId="33" applyNumberFormat="1" applyFont="1" applyFill="1" applyBorder="1" applyAlignment="1">
      <alignment horizontal="center" vertical="center"/>
    </xf>
    <xf numFmtId="176" fontId="10" fillId="52" borderId="1" xfId="0" applyNumberFormat="1" applyFont="1" applyFill="1" applyBorder="1" applyAlignment="1">
      <alignment horizontal="center" vertical="center"/>
    </xf>
    <xf numFmtId="179" fontId="10" fillId="29" borderId="0" xfId="33" applyNumberFormat="1" applyFont="1" applyFill="1" applyBorder="1" applyAlignment="1">
      <alignment vertical="center"/>
    </xf>
    <xf numFmtId="0" fontId="10" fillId="52" borderId="1" xfId="0" applyFont="1" applyFill="1" applyBorder="1" applyAlignment="1">
      <alignment horizontal="center" vertical="center" wrapText="1"/>
    </xf>
    <xf numFmtId="0" fontId="96" fillId="29" borderId="0" xfId="33" applyFont="1" applyFill="1" applyAlignment="1">
      <alignment vertical="center"/>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97" xfId="33" applyFont="1" applyFill="1" applyBorder="1" applyAlignment="1">
      <alignment vertical="center" wrapText="1"/>
    </xf>
    <xf numFmtId="0" fontId="17" fillId="3" borderId="20" xfId="33" applyFont="1" applyFill="1" applyBorder="1" applyAlignment="1">
      <alignment vertical="center"/>
    </xf>
    <xf numFmtId="0" fontId="10" fillId="29" borderId="52" xfId="33" applyFont="1" applyFill="1" applyBorder="1" applyAlignment="1">
      <alignment vertical="center"/>
    </xf>
    <xf numFmtId="38" fontId="10" fillId="30" borderId="22" xfId="29" applyNumberFormat="1" applyFont="1" applyFill="1" applyBorder="1" applyAlignment="1">
      <alignment vertical="center"/>
    </xf>
    <xf numFmtId="0" fontId="10" fillId="29" borderId="4" xfId="33" applyFont="1" applyFill="1" applyBorder="1" applyAlignment="1">
      <alignment vertical="center"/>
    </xf>
    <xf numFmtId="38" fontId="10" fillId="30" borderId="24" xfId="29" applyNumberFormat="1" applyFont="1" applyFill="1" applyBorder="1" applyAlignment="1">
      <alignment vertical="center"/>
    </xf>
    <xf numFmtId="0" fontId="10" fillId="46" borderId="44" xfId="33" applyFont="1" applyFill="1" applyBorder="1" applyAlignment="1">
      <alignment vertical="center"/>
    </xf>
    <xf numFmtId="0" fontId="17" fillId="20" borderId="48" xfId="33" applyFont="1" applyFill="1" applyBorder="1" applyAlignment="1">
      <alignment vertical="center"/>
    </xf>
    <xf numFmtId="0" fontId="10" fillId="8" borderId="154" xfId="33" applyFont="1" applyFill="1" applyBorder="1" applyAlignment="1">
      <alignment vertical="center"/>
    </xf>
    <xf numFmtId="0" fontId="10" fillId="8" borderId="170" xfId="33" applyFont="1" applyFill="1" applyBorder="1" applyAlignment="1">
      <alignment vertical="center"/>
    </xf>
    <xf numFmtId="0" fontId="17" fillId="23" borderId="124" xfId="33" applyFont="1" applyFill="1" applyBorder="1" applyAlignment="1">
      <alignment vertical="center"/>
    </xf>
    <xf numFmtId="0" fontId="17" fillId="25" borderId="48" xfId="33" applyFont="1" applyFill="1" applyBorder="1" applyAlignment="1">
      <alignment vertical="center"/>
    </xf>
    <xf numFmtId="0" fontId="17" fillId="43" borderId="7" xfId="33" applyFont="1" applyFill="1" applyBorder="1" applyAlignment="1">
      <alignment vertical="center"/>
    </xf>
    <xf numFmtId="0" fontId="17" fillId="12" borderId="42" xfId="33" applyFont="1" applyFill="1" applyBorder="1" applyAlignment="1">
      <alignment vertical="center" wrapText="1"/>
    </xf>
    <xf numFmtId="0" fontId="17" fillId="44" borderId="48" xfId="33" applyFont="1" applyFill="1" applyBorder="1" applyAlignment="1">
      <alignment vertical="center"/>
    </xf>
    <xf numFmtId="0" fontId="10" fillId="8" borderId="166" xfId="33" applyFont="1" applyFill="1" applyBorder="1" applyAlignment="1">
      <alignment vertical="center"/>
    </xf>
    <xf numFmtId="0" fontId="10" fillId="29" borderId="157" xfId="33" applyFont="1" applyFill="1" applyBorder="1" applyAlignment="1">
      <alignment vertical="center" wrapText="1"/>
    </xf>
    <xf numFmtId="0" fontId="17" fillId="3" borderId="97" xfId="33" applyFont="1" applyFill="1" applyBorder="1" applyAlignment="1">
      <alignment vertical="center"/>
    </xf>
    <xf numFmtId="0" fontId="17" fillId="3" borderId="21" xfId="33" applyFont="1" applyFill="1" applyBorder="1" applyAlignment="1">
      <alignment vertical="center" wrapText="1"/>
    </xf>
    <xf numFmtId="0" fontId="17" fillId="3" borderId="49" xfId="33" applyFont="1" applyFill="1" applyBorder="1" applyAlignment="1">
      <alignment vertical="center" wrapText="1"/>
    </xf>
    <xf numFmtId="0" fontId="17" fillId="9" borderId="48" xfId="33" applyFont="1" applyFill="1" applyBorder="1" applyAlignment="1">
      <alignment vertical="center"/>
    </xf>
    <xf numFmtId="0" fontId="17" fillId="20" borderId="49" xfId="33" applyFont="1" applyFill="1" applyBorder="1" applyAlignment="1">
      <alignment vertical="center" wrapText="1"/>
    </xf>
    <xf numFmtId="0" fontId="17" fillId="23" borderId="0" xfId="33" applyFont="1" applyFill="1" applyBorder="1" applyAlignment="1">
      <alignment vertical="center"/>
    </xf>
    <xf numFmtId="0" fontId="17" fillId="25" borderId="21" xfId="33" applyFont="1" applyFill="1" applyBorder="1" applyAlignment="1">
      <alignment vertical="center" wrapText="1"/>
    </xf>
    <xf numFmtId="0" fontId="17" fillId="42" borderId="47" xfId="33" applyFont="1" applyFill="1" applyBorder="1" applyAlignment="1">
      <alignment vertical="center" wrapText="1"/>
    </xf>
    <xf numFmtId="0" fontId="17" fillId="43" borderId="0" xfId="33" applyFont="1" applyFill="1" applyBorder="1" applyAlignment="1">
      <alignment vertical="center"/>
    </xf>
    <xf numFmtId="0" fontId="17" fillId="43" borderId="100" xfId="33" applyFont="1" applyFill="1" applyBorder="1" applyAlignment="1">
      <alignment vertical="center" wrapText="1"/>
    </xf>
    <xf numFmtId="0" fontId="10" fillId="29" borderId="166" xfId="33" applyFont="1" applyFill="1" applyBorder="1" applyAlignment="1">
      <alignment vertical="center"/>
    </xf>
    <xf numFmtId="0" fontId="17" fillId="44" borderId="97" xfId="33" applyFont="1" applyFill="1" applyBorder="1" applyAlignment="1">
      <alignment vertical="center"/>
    </xf>
    <xf numFmtId="0" fontId="10" fillId="8" borderId="7" xfId="33" applyFont="1" applyFill="1" applyBorder="1" applyAlignment="1">
      <alignment vertical="center"/>
    </xf>
    <xf numFmtId="0" fontId="55" fillId="29" borderId="1" xfId="33" applyFont="1" applyFill="1" applyBorder="1" applyAlignment="1">
      <alignment horizontal="left" vertical="center"/>
    </xf>
    <xf numFmtId="214" fontId="55" fillId="29" borderId="1" xfId="33" applyNumberFormat="1" applyFont="1" applyFill="1" applyBorder="1" applyAlignment="1">
      <alignment vertical="center"/>
    </xf>
    <xf numFmtId="0" fontId="17" fillId="9" borderId="1" xfId="33" applyFont="1" applyFill="1" applyBorder="1" applyAlignment="1">
      <alignment vertical="center"/>
    </xf>
    <xf numFmtId="0" fontId="10" fillId="8" borderId="100" xfId="33" applyFont="1" applyFill="1" applyBorder="1" applyAlignment="1">
      <alignment horizontal="left" vertical="center"/>
    </xf>
    <xf numFmtId="0" fontId="10" fillId="8" borderId="120" xfId="33" applyFont="1" applyFill="1" applyBorder="1" applyAlignment="1">
      <alignment horizontal="left" vertical="center"/>
    </xf>
    <xf numFmtId="0" fontId="10" fillId="52" borderId="147" xfId="33" applyFont="1" applyFill="1" applyBorder="1" applyAlignment="1">
      <alignment vertical="center"/>
    </xf>
    <xf numFmtId="0" fontId="10" fillId="0" borderId="89" xfId="33" applyFont="1" applyFill="1" applyBorder="1" applyAlignment="1">
      <alignment vertical="center"/>
    </xf>
    <xf numFmtId="0" fontId="10" fillId="8" borderId="89" xfId="33" applyFont="1" applyFill="1" applyBorder="1" applyAlignment="1">
      <alignment vertical="center"/>
    </xf>
    <xf numFmtId="0" fontId="10" fillId="5" borderId="151" xfId="33" applyFont="1" applyFill="1" applyBorder="1" applyAlignment="1">
      <alignment vertical="center"/>
    </xf>
    <xf numFmtId="0" fontId="10" fillId="5" borderId="163" xfId="33" applyFont="1" applyFill="1" applyBorder="1" applyAlignment="1">
      <alignment vertical="center"/>
    </xf>
    <xf numFmtId="0" fontId="10" fillId="8" borderId="130" xfId="33" applyFont="1" applyFill="1" applyBorder="1" applyAlignment="1">
      <alignment vertical="center"/>
    </xf>
    <xf numFmtId="0" fontId="10" fillId="8" borderId="162" xfId="33" applyFont="1" applyFill="1" applyBorder="1" applyAlignment="1">
      <alignment vertical="center"/>
    </xf>
    <xf numFmtId="0" fontId="10" fillId="8" borderId="106"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5" xfId="33" applyFont="1" applyFill="1" applyBorder="1" applyAlignment="1">
      <alignment vertical="center"/>
    </xf>
    <xf numFmtId="177" fontId="10" fillId="8" borderId="164" xfId="33" applyNumberFormat="1" applyFont="1" applyFill="1" applyBorder="1" applyAlignment="1">
      <alignment vertical="center"/>
    </xf>
    <xf numFmtId="0" fontId="10" fillId="8" borderId="165"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29" xfId="33" applyNumberFormat="1" applyFont="1" applyFill="1" applyBorder="1" applyAlignment="1">
      <alignment vertical="center"/>
    </xf>
    <xf numFmtId="0" fontId="10" fillId="8" borderId="107" xfId="33" applyFont="1" applyFill="1" applyBorder="1" applyAlignment="1">
      <alignment horizontal="centerContinuous" vertical="center"/>
    </xf>
    <xf numFmtId="0" fontId="71" fillId="29" borderId="0" xfId="34" applyFont="1" applyFill="1" applyAlignment="1">
      <alignment vertical="center"/>
    </xf>
    <xf numFmtId="0" fontId="71" fillId="29" borderId="124" xfId="34" applyFont="1" applyFill="1" applyBorder="1">
      <alignment vertical="center"/>
    </xf>
    <xf numFmtId="0" fontId="71" fillId="29" borderId="124" xfId="34" applyFont="1" applyFill="1" applyBorder="1" applyAlignment="1">
      <alignment vertical="center" wrapText="1"/>
    </xf>
    <xf numFmtId="38" fontId="71" fillId="29" borderId="20" xfId="29" applyFont="1" applyFill="1" applyBorder="1" applyAlignment="1">
      <alignment vertical="center"/>
    </xf>
    <xf numFmtId="38" fontId="71" fillId="29" borderId="0" xfId="29" applyFont="1" applyFill="1" applyBorder="1" applyAlignment="1">
      <alignment vertical="center"/>
    </xf>
    <xf numFmtId="0" fontId="71" fillId="29" borderId="97" xfId="34" applyFont="1" applyFill="1" applyBorder="1">
      <alignment vertical="center"/>
    </xf>
    <xf numFmtId="0" fontId="71" fillId="29" borderId="97" xfId="34" applyFont="1" applyFill="1" applyBorder="1" applyAlignment="1">
      <alignment vertical="center"/>
    </xf>
    <xf numFmtId="184" fontId="10" fillId="8" borderId="173" xfId="33" applyNumberFormat="1" applyFont="1" applyFill="1" applyBorder="1" applyAlignment="1">
      <alignment vertical="center"/>
    </xf>
    <xf numFmtId="38" fontId="10" fillId="8" borderId="76" xfId="29" applyFont="1" applyFill="1" applyBorder="1" applyAlignment="1">
      <alignment vertical="center"/>
    </xf>
    <xf numFmtId="9" fontId="10" fillId="8" borderId="76" xfId="33" applyNumberFormat="1" applyFont="1" applyFill="1" applyBorder="1" applyAlignment="1">
      <alignment vertical="center"/>
    </xf>
    <xf numFmtId="0" fontId="10" fillId="57" borderId="20" xfId="31" applyFont="1" applyFill="1" applyBorder="1" applyAlignment="1">
      <alignment vertical="center"/>
    </xf>
    <xf numFmtId="0" fontId="10" fillId="29" borderId="0" xfId="31" applyFont="1" applyFill="1" applyBorder="1"/>
    <xf numFmtId="0" fontId="10" fillId="57" borderId="0" xfId="31" applyFont="1" applyFill="1" applyBorder="1" applyAlignment="1">
      <alignment vertical="center"/>
    </xf>
    <xf numFmtId="0" fontId="10" fillId="29" borderId="0" xfId="31" applyFont="1" applyFill="1" applyBorder="1" applyAlignment="1">
      <alignment vertical="center"/>
    </xf>
    <xf numFmtId="0" fontId="10" fillId="39" borderId="21" xfId="31" applyFont="1" applyFill="1" applyBorder="1" applyAlignment="1">
      <alignment vertical="center"/>
    </xf>
    <xf numFmtId="0" fontId="10" fillId="20" borderId="21" xfId="31" applyFont="1" applyFill="1" applyBorder="1" applyAlignment="1">
      <alignment vertical="center"/>
    </xf>
    <xf numFmtId="0" fontId="88" fillId="8" borderId="0" xfId="32" applyFont="1" applyFill="1"/>
    <xf numFmtId="0" fontId="88" fillId="8" borderId="0" xfId="32" applyFont="1" applyFill="1" applyAlignment="1">
      <alignment horizontal="left"/>
    </xf>
    <xf numFmtId="0" fontId="88" fillId="5" borderId="1" xfId="32" applyFont="1" applyFill="1" applyBorder="1" applyAlignment="1">
      <alignment horizontal="center"/>
    </xf>
    <xf numFmtId="0" fontId="88" fillId="8" borderId="1" xfId="32" applyFont="1" applyFill="1" applyBorder="1"/>
    <xf numFmtId="0" fontId="91" fillId="8" borderId="0" xfId="32" applyFont="1" applyFill="1" applyAlignment="1">
      <alignment vertical="center"/>
    </xf>
    <xf numFmtId="0" fontId="88" fillId="29" borderId="0" xfId="32" applyFont="1" applyFill="1"/>
    <xf numFmtId="0" fontId="88" fillId="29" borderId="0" xfId="32" applyFont="1" applyFill="1" applyAlignment="1">
      <alignment vertical="center"/>
    </xf>
    <xf numFmtId="0" fontId="10" fillId="20" borderId="49" xfId="31" applyFont="1" applyFill="1" applyBorder="1" applyAlignment="1">
      <alignment vertical="center"/>
    </xf>
    <xf numFmtId="0" fontId="10" fillId="8" borderId="11" xfId="31" applyFont="1" applyFill="1" applyBorder="1" applyAlignment="1">
      <alignment vertical="center"/>
    </xf>
    <xf numFmtId="0" fontId="10" fillId="8" borderId="52" xfId="31" applyFont="1" applyFill="1" applyBorder="1" applyAlignment="1">
      <alignment vertical="center"/>
    </xf>
    <xf numFmtId="0" fontId="10" fillId="39" borderId="49"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2" xfId="31" applyFont="1" applyFill="1" applyBorder="1" applyAlignment="1">
      <alignment vertical="center"/>
    </xf>
    <xf numFmtId="184" fontId="29" fillId="29" borderId="1" xfId="0" applyNumberFormat="1" applyFont="1" applyFill="1" applyBorder="1" applyAlignment="1">
      <alignment vertical="top" wrapText="1"/>
    </xf>
    <xf numFmtId="184" fontId="29" fillId="29" borderId="9" xfId="0" applyNumberFormat="1" applyFont="1" applyFill="1" applyBorder="1" applyAlignment="1">
      <alignment vertical="top" wrapText="1"/>
    </xf>
    <xf numFmtId="176" fontId="10" fillId="8" borderId="153" xfId="0" applyNumberFormat="1" applyFont="1" applyFill="1" applyBorder="1" applyAlignment="1">
      <alignment vertical="center" wrapText="1"/>
    </xf>
    <xf numFmtId="176" fontId="10" fillId="8" borderId="175" xfId="0" applyNumberFormat="1" applyFont="1" applyFill="1" applyBorder="1" applyAlignment="1">
      <alignment vertical="center" wrapText="1"/>
    </xf>
    <xf numFmtId="176" fontId="10" fillId="8" borderId="23" xfId="0" applyNumberFormat="1" applyFont="1" applyFill="1" applyBorder="1" applyAlignment="1">
      <alignment vertical="center" wrapText="1"/>
    </xf>
    <xf numFmtId="176" fontId="10" fillId="8" borderId="171" xfId="0" applyNumberFormat="1" applyFont="1" applyFill="1" applyBorder="1" applyAlignment="1">
      <alignment vertical="center" wrapText="1"/>
    </xf>
    <xf numFmtId="176" fontId="10" fillId="8" borderId="45" xfId="33" applyNumberFormat="1" applyFont="1" applyFill="1" applyBorder="1" applyAlignment="1">
      <alignment vertical="center"/>
    </xf>
    <xf numFmtId="176" fontId="10" fillId="8" borderId="50" xfId="0" applyNumberFormat="1" applyFont="1" applyFill="1" applyBorder="1" applyAlignment="1">
      <alignment vertical="center" wrapText="1"/>
    </xf>
    <xf numFmtId="176" fontId="10" fillId="8" borderId="149" xfId="33" applyNumberFormat="1" applyFont="1" applyFill="1" applyBorder="1" applyAlignment="1">
      <alignment vertical="center"/>
    </xf>
    <xf numFmtId="176" fontId="10" fillId="8" borderId="172" xfId="0" applyNumberFormat="1" applyFont="1" applyFill="1" applyBorder="1" applyAlignment="1">
      <alignment vertical="center" wrapText="1"/>
    </xf>
    <xf numFmtId="0" fontId="75" fillId="29" borderId="0" xfId="0" applyFont="1" applyFill="1" applyAlignment="1">
      <alignment vertical="center"/>
    </xf>
    <xf numFmtId="201" fontId="10" fillId="29" borderId="76" xfId="38" applyNumberFormat="1" applyFont="1" applyFill="1" applyBorder="1" applyAlignment="1">
      <alignment horizontal="right" vertical="center" indent="1"/>
    </xf>
    <xf numFmtId="0" fontId="97" fillId="29" borderId="0" xfId="0" applyFont="1" applyFill="1" applyAlignment="1">
      <alignment vertical="center" wrapText="1"/>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1"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18"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5" xfId="29" applyNumberFormat="1" applyFont="1" applyFill="1" applyBorder="1" applyAlignment="1">
      <alignment vertical="center" wrapText="1"/>
    </xf>
    <xf numFmtId="40" fontId="10" fillId="20" borderId="51"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30" xfId="29" applyNumberFormat="1" applyFont="1" applyFill="1" applyBorder="1" applyAlignment="1">
      <alignment vertical="center"/>
    </xf>
    <xf numFmtId="38" fontId="10" fillId="35" borderId="61" xfId="29" applyNumberFormat="1" applyFont="1" applyFill="1" applyBorder="1" applyAlignment="1">
      <alignment vertical="center"/>
    </xf>
    <xf numFmtId="40" fontId="10" fillId="20" borderId="58" xfId="29" applyNumberFormat="1" applyFont="1" applyFill="1" applyBorder="1" applyAlignment="1">
      <alignment vertical="center" wrapText="1"/>
    </xf>
    <xf numFmtId="40" fontId="10" fillId="20" borderId="161" xfId="29" applyNumberFormat="1" applyFont="1" applyFill="1" applyBorder="1" applyAlignment="1">
      <alignment vertical="center" wrapText="1"/>
    </xf>
    <xf numFmtId="0" fontId="40" fillId="20" borderId="141" xfId="33" applyFont="1" applyFill="1" applyBorder="1" applyAlignment="1">
      <alignment vertical="center"/>
    </xf>
    <xf numFmtId="40" fontId="17" fillId="20" borderId="174" xfId="29" applyNumberFormat="1" applyFont="1" applyFill="1" applyBorder="1" applyAlignment="1">
      <alignment vertical="center" wrapText="1"/>
    </xf>
    <xf numFmtId="0" fontId="40" fillId="20" borderId="145" xfId="33" applyFont="1" applyFill="1" applyBorder="1" applyAlignment="1">
      <alignment vertical="center"/>
    </xf>
    <xf numFmtId="40" fontId="17" fillId="20" borderId="23" xfId="29" applyNumberFormat="1" applyFont="1" applyFill="1" applyBorder="1" applyAlignment="1">
      <alignment vertical="center" wrapText="1"/>
    </xf>
    <xf numFmtId="0" fontId="40" fillId="20" borderId="147" xfId="33" applyFont="1" applyFill="1" applyBorder="1" applyAlignment="1">
      <alignment vertical="center"/>
    </xf>
    <xf numFmtId="40" fontId="17" fillId="20" borderId="172" xfId="29" applyNumberFormat="1" applyFont="1" applyFill="1" applyBorder="1" applyAlignment="1">
      <alignment vertical="center" wrapText="1"/>
    </xf>
    <xf numFmtId="0" fontId="98" fillId="8" borderId="0" xfId="33" applyFont="1" applyFill="1" applyAlignment="1">
      <alignment vertical="center"/>
    </xf>
    <xf numFmtId="0" fontId="10" fillId="21" borderId="32" xfId="33" applyFont="1" applyFill="1" applyBorder="1" applyAlignment="1">
      <alignment vertical="center"/>
    </xf>
    <xf numFmtId="0" fontId="10" fillId="8" borderId="63"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7"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213" fontId="10" fillId="29" borderId="1" xfId="33" applyNumberFormat="1" applyFont="1" applyFill="1" applyBorder="1" applyAlignment="1">
      <alignment horizontal="right" vertical="center"/>
    </xf>
    <xf numFmtId="213" fontId="10" fillId="29" borderId="9" xfId="26" applyNumberFormat="1" applyFont="1" applyFill="1" applyBorder="1" applyAlignment="1">
      <alignment horizontal="right" vertical="center"/>
    </xf>
    <xf numFmtId="176" fontId="10" fillId="8" borderId="30" xfId="0" applyNumberFormat="1" applyFont="1" applyFill="1" applyBorder="1" applyAlignment="1">
      <alignment vertical="center" shrinkToFit="1"/>
    </xf>
    <xf numFmtId="176" fontId="10" fillId="8" borderId="161" xfId="0" applyNumberFormat="1" applyFont="1" applyFill="1" applyBorder="1" applyAlignment="1">
      <alignment vertical="center" wrapText="1"/>
    </xf>
    <xf numFmtId="0" fontId="10" fillId="20" borderId="1" xfId="33" applyFont="1" applyFill="1" applyBorder="1" applyAlignment="1">
      <alignment vertical="center"/>
    </xf>
    <xf numFmtId="0" fontId="10" fillId="29" borderId="0" xfId="33" applyFont="1" applyFill="1" applyBorder="1" applyAlignment="1">
      <alignment horizontal="center" vertical="center" wrapText="1"/>
    </xf>
    <xf numFmtId="0" fontId="71" fillId="29" borderId="0" xfId="34" applyFont="1" applyFill="1" applyBorder="1" applyAlignment="1">
      <alignment vertical="top"/>
    </xf>
    <xf numFmtId="0" fontId="71" fillId="29" borderId="0" xfId="34" applyFont="1" applyFill="1" applyAlignment="1">
      <alignment vertical="top"/>
    </xf>
    <xf numFmtId="49" fontId="71" fillId="29" borderId="0" xfId="34" applyNumberFormat="1" applyFont="1" applyFill="1" applyBorder="1" applyAlignment="1">
      <alignment vertical="top"/>
    </xf>
    <xf numFmtId="49" fontId="71" fillId="29" borderId="0" xfId="34" applyNumberFormat="1" applyFont="1" applyFill="1" applyAlignment="1">
      <alignment vertical="top"/>
    </xf>
    <xf numFmtId="181" fontId="15" fillId="8" borderId="0" xfId="33" applyNumberFormat="1" applyFont="1" applyFill="1" applyAlignment="1">
      <alignment horizontal="left" vertical="top"/>
    </xf>
    <xf numFmtId="49" fontId="31" fillId="29" borderId="0" xfId="0" applyNumberFormat="1" applyFont="1" applyFill="1" applyAlignment="1">
      <alignment vertical="top"/>
    </xf>
    <xf numFmtId="0" fontId="31" fillId="29" borderId="0" xfId="0" applyFont="1" applyFill="1" applyAlignment="1">
      <alignment vertical="top"/>
    </xf>
    <xf numFmtId="0" fontId="71" fillId="29" borderId="1" xfId="34" applyFont="1" applyFill="1" applyBorder="1" applyAlignment="1">
      <alignment horizontal="center" vertical="top"/>
    </xf>
    <xf numFmtId="0" fontId="71" fillId="29" borderId="33" xfId="34" applyFont="1" applyFill="1" applyBorder="1" applyAlignment="1">
      <alignment horizontal="right" vertical="top"/>
    </xf>
    <xf numFmtId="0" fontId="71" fillId="29" borderId="1" xfId="34" applyFont="1" applyFill="1" applyBorder="1" applyAlignment="1">
      <alignment horizontal="right" vertical="top"/>
    </xf>
    <xf numFmtId="0" fontId="71" fillId="29" borderId="0" xfId="34" applyFont="1" applyFill="1" applyAlignment="1">
      <alignment horizontal="right" vertical="top"/>
    </xf>
    <xf numFmtId="49" fontId="74" fillId="29" borderId="0" xfId="0" applyNumberFormat="1" applyFont="1" applyFill="1" applyAlignment="1">
      <alignment vertical="top"/>
    </xf>
    <xf numFmtId="49" fontId="99" fillId="29" borderId="0" xfId="34" applyNumberFormat="1" applyFont="1" applyFill="1" applyBorder="1" applyAlignment="1">
      <alignment vertical="top"/>
    </xf>
    <xf numFmtId="0" fontId="49" fillId="29" borderId="0" xfId="34" applyFont="1" applyFill="1" applyBorder="1" applyAlignment="1">
      <alignment vertical="top"/>
    </xf>
    <xf numFmtId="0" fontId="100" fillId="29" borderId="0" xfId="0" applyFont="1" applyFill="1" applyAlignment="1">
      <alignment vertical="top"/>
    </xf>
    <xf numFmtId="38" fontId="10" fillId="16" borderId="52" xfId="29" applyNumberFormat="1" applyFont="1" applyFill="1" applyBorder="1" applyAlignment="1">
      <alignment vertical="center" wrapText="1"/>
    </xf>
    <xf numFmtId="38" fontId="10" fillId="16" borderId="19" xfId="29" applyNumberFormat="1" applyFont="1" applyFill="1" applyBorder="1" applyAlignment="1">
      <alignment vertical="center" wrapText="1"/>
    </xf>
    <xf numFmtId="0" fontId="83"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0" fontId="10" fillId="52" borderId="92" xfId="33" applyFont="1" applyFill="1" applyBorder="1" applyAlignment="1">
      <alignment vertical="center"/>
    </xf>
    <xf numFmtId="0" fontId="10" fillId="52" borderId="7" xfId="33" applyFont="1" applyFill="1" applyBorder="1" applyAlignment="1">
      <alignment vertical="center" wrapText="1"/>
    </xf>
    <xf numFmtId="0" fontId="101" fillId="29" borderId="0" xfId="33" applyFont="1" applyFill="1"/>
    <xf numFmtId="0" fontId="55" fillId="29" borderId="1" xfId="33" applyFont="1" applyFill="1" applyBorder="1" applyAlignment="1">
      <alignment horizontal="left" vertical="center" wrapText="1"/>
    </xf>
    <xf numFmtId="0" fontId="10" fillId="8" borderId="0" xfId="33" applyFont="1" applyFill="1" applyAlignment="1"/>
    <xf numFmtId="0" fontId="88" fillId="29" borderId="0" xfId="32" applyFont="1" applyFill="1" applyAlignment="1"/>
    <xf numFmtId="38" fontId="17" fillId="58" borderId="1" xfId="29" applyNumberFormat="1" applyFont="1" applyFill="1" applyBorder="1" applyAlignment="1">
      <alignment vertical="center"/>
    </xf>
    <xf numFmtId="38" fontId="17" fillId="59" borderId="1" xfId="29" applyNumberFormat="1" applyFont="1" applyFill="1" applyBorder="1" applyAlignment="1">
      <alignment vertical="center"/>
    </xf>
    <xf numFmtId="0" fontId="56" fillId="46" borderId="0" xfId="0" applyFont="1" applyFill="1" applyBorder="1" applyAlignment="1">
      <alignment horizontal="left" vertical="top" wrapText="1"/>
    </xf>
    <xf numFmtId="0" fontId="102" fillId="46" borderId="0" xfId="0" applyFont="1" applyFill="1" applyBorder="1" applyAlignment="1">
      <alignment horizontal="left" vertical="top" wrapText="1"/>
    </xf>
    <xf numFmtId="0" fontId="53" fillId="29" borderId="0" xfId="33" applyFont="1" applyFill="1" applyAlignment="1">
      <alignment horizontal="left" vertical="top" wrapText="1"/>
    </xf>
    <xf numFmtId="177" fontId="27" fillId="30" borderId="33" xfId="33" applyNumberFormat="1" applyFont="1" applyFill="1" applyBorder="1" applyAlignment="1">
      <alignment vertical="center"/>
    </xf>
    <xf numFmtId="38" fontId="17" fillId="13" borderId="84" xfId="29" applyNumberFormat="1" applyFont="1" applyFill="1" applyBorder="1" applyAlignment="1">
      <alignment vertical="center"/>
    </xf>
    <xf numFmtId="38" fontId="17" fillId="3" borderId="33" xfId="29" applyNumberFormat="1" applyFont="1" applyFill="1" applyBorder="1" applyAlignment="1">
      <alignment vertical="center"/>
    </xf>
    <xf numFmtId="38" fontId="10" fillId="16" borderId="20" xfId="29" applyNumberFormat="1" applyFont="1" applyFill="1" applyBorder="1" applyAlignment="1">
      <alignment vertical="center"/>
    </xf>
    <xf numFmtId="38" fontId="10" fillId="16" borderId="123" xfId="29" applyNumberFormat="1" applyFont="1" applyFill="1" applyBorder="1" applyAlignment="1">
      <alignment vertical="center"/>
    </xf>
    <xf numFmtId="38" fontId="10" fillId="45" borderId="33" xfId="29" applyNumberFormat="1" applyFont="1" applyFill="1" applyBorder="1" applyAlignment="1">
      <alignment vertical="center"/>
    </xf>
    <xf numFmtId="38" fontId="17" fillId="9" borderId="33" xfId="29" applyNumberFormat="1" applyFont="1" applyFill="1" applyBorder="1" applyAlignment="1">
      <alignment vertical="center"/>
    </xf>
    <xf numFmtId="38" fontId="17" fillId="59" borderId="33" xfId="29" applyNumberFormat="1" applyFont="1" applyFill="1" applyBorder="1" applyAlignment="1">
      <alignment vertical="center"/>
    </xf>
    <xf numFmtId="38" fontId="17" fillId="10" borderId="33" xfId="29" applyNumberFormat="1" applyFont="1" applyFill="1" applyBorder="1" applyAlignment="1">
      <alignment vertical="center"/>
    </xf>
    <xf numFmtId="38" fontId="17" fillId="4" borderId="33" xfId="29" applyNumberFormat="1" applyFont="1" applyFill="1" applyBorder="1" applyAlignment="1">
      <alignment vertical="center"/>
    </xf>
    <xf numFmtId="38" fontId="17" fillId="20" borderId="33" xfId="29" applyNumberFormat="1" applyFont="1" applyFill="1" applyBorder="1" applyAlignment="1">
      <alignment vertical="center"/>
    </xf>
    <xf numFmtId="38" fontId="17" fillId="23" borderId="32" xfId="29" applyNumberFormat="1" applyFont="1" applyFill="1" applyBorder="1" applyAlignment="1">
      <alignment vertical="center"/>
    </xf>
    <xf numFmtId="38" fontId="17" fillId="25" borderId="33" xfId="29" applyNumberFormat="1" applyFont="1" applyFill="1" applyBorder="1" applyAlignment="1">
      <alignment vertical="center"/>
    </xf>
    <xf numFmtId="38" fontId="17" fillId="18" borderId="84" xfId="29" applyNumberFormat="1" applyFont="1" applyFill="1" applyBorder="1" applyAlignment="1">
      <alignment vertical="center"/>
    </xf>
    <xf numFmtId="38" fontId="17" fillId="27" borderId="176" xfId="29" applyNumberFormat="1" applyFont="1" applyFill="1" applyBorder="1" applyAlignment="1">
      <alignment vertical="center"/>
    </xf>
    <xf numFmtId="38" fontId="17" fillId="44" borderId="33" xfId="29" applyNumberFormat="1" applyFont="1" applyFill="1" applyBorder="1" applyAlignment="1">
      <alignment vertical="center"/>
    </xf>
    <xf numFmtId="38" fontId="10" fillId="29" borderId="98" xfId="29" applyNumberFormat="1" applyFont="1" applyFill="1" applyBorder="1" applyAlignment="1">
      <alignment vertical="center"/>
    </xf>
    <xf numFmtId="38" fontId="10" fillId="29" borderId="155" xfId="29" applyNumberFormat="1" applyFont="1" applyFill="1" applyBorder="1" applyAlignment="1">
      <alignment vertical="center"/>
    </xf>
    <xf numFmtId="38" fontId="17" fillId="0" borderId="152" xfId="29" applyNumberFormat="1" applyFont="1" applyFill="1" applyBorder="1" applyAlignment="1">
      <alignment vertical="center"/>
    </xf>
    <xf numFmtId="38" fontId="17" fillId="42" borderId="21" xfId="29" applyNumberFormat="1" applyFont="1" applyFill="1" applyBorder="1" applyAlignment="1">
      <alignment vertical="center"/>
    </xf>
    <xf numFmtId="38" fontId="10" fillId="33" borderId="33" xfId="29" applyNumberFormat="1" applyFont="1" applyFill="1" applyBorder="1" applyAlignment="1">
      <alignment vertical="center"/>
    </xf>
    <xf numFmtId="38" fontId="10" fillId="16" borderId="98" xfId="29" applyNumberFormat="1" applyFont="1" applyFill="1" applyBorder="1" applyAlignment="1">
      <alignment vertical="center"/>
    </xf>
    <xf numFmtId="38" fontId="17" fillId="48" borderId="48" xfId="29" applyNumberFormat="1" applyFont="1" applyFill="1" applyBorder="1" applyAlignment="1">
      <alignment vertical="center"/>
    </xf>
    <xf numFmtId="38" fontId="17" fillId="53" borderId="33" xfId="29" applyNumberFormat="1" applyFont="1" applyFill="1" applyBorder="1" applyAlignment="1">
      <alignment vertical="center"/>
    </xf>
    <xf numFmtId="38" fontId="17" fillId="42" borderId="32" xfId="29" applyNumberFormat="1" applyFont="1" applyFill="1" applyBorder="1" applyAlignment="1">
      <alignment vertical="center"/>
    </xf>
    <xf numFmtId="38" fontId="17" fillId="27" borderId="84" xfId="29" applyNumberFormat="1" applyFont="1" applyFill="1" applyBorder="1" applyAlignment="1">
      <alignment vertical="center"/>
    </xf>
    <xf numFmtId="38" fontId="10" fillId="29" borderId="32" xfId="29" applyNumberFormat="1" applyFont="1" applyFill="1" applyBorder="1" applyAlignment="1">
      <alignment vertical="center"/>
    </xf>
    <xf numFmtId="38" fontId="17" fillId="29" borderId="152" xfId="29" applyNumberFormat="1" applyFont="1" applyFill="1" applyBorder="1" applyAlignment="1">
      <alignment vertical="center"/>
    </xf>
    <xf numFmtId="38" fontId="10" fillId="47" borderId="33" xfId="29" applyNumberFormat="1" applyFont="1" applyFill="1" applyBorder="1" applyAlignment="1">
      <alignment vertical="center"/>
    </xf>
    <xf numFmtId="38" fontId="10" fillId="16" borderId="155" xfId="29" applyNumberFormat="1" applyFont="1" applyFill="1" applyBorder="1" applyAlignment="1">
      <alignment vertical="center"/>
    </xf>
    <xf numFmtId="38" fontId="10" fillId="47" borderId="32" xfId="29" applyNumberFormat="1" applyFont="1" applyFill="1" applyBorder="1" applyAlignment="1">
      <alignment vertical="center"/>
    </xf>
    <xf numFmtId="38" fontId="10" fillId="16" borderId="122" xfId="29" applyNumberFormat="1" applyFont="1" applyFill="1" applyBorder="1" applyAlignment="1">
      <alignment vertical="center"/>
    </xf>
    <xf numFmtId="38" fontId="10" fillId="0" borderId="122" xfId="29" applyNumberFormat="1" applyFont="1" applyFill="1" applyBorder="1" applyAlignment="1">
      <alignment vertical="center"/>
    </xf>
    <xf numFmtId="38" fontId="10" fillId="0" borderId="155" xfId="29" applyNumberFormat="1" applyFont="1" applyFill="1" applyBorder="1" applyAlignment="1">
      <alignment vertical="center"/>
    </xf>
    <xf numFmtId="38" fontId="17" fillId="48" borderId="33" xfId="29" applyNumberFormat="1" applyFont="1" applyFill="1" applyBorder="1" applyAlignment="1">
      <alignment vertical="center"/>
    </xf>
    <xf numFmtId="38" fontId="10" fillId="46" borderId="33" xfId="29" applyNumberFormat="1" applyFont="1" applyFill="1" applyBorder="1" applyAlignment="1">
      <alignment vertical="center"/>
    </xf>
    <xf numFmtId="38" fontId="10" fillId="47" borderId="20" xfId="29" applyNumberFormat="1" applyFont="1" applyFill="1" applyBorder="1" applyAlignment="1">
      <alignment vertical="center"/>
    </xf>
    <xf numFmtId="38" fontId="10" fillId="47" borderId="123" xfId="29" applyNumberFormat="1" applyFont="1" applyFill="1" applyBorder="1" applyAlignment="1">
      <alignment vertical="center"/>
    </xf>
    <xf numFmtId="38" fontId="10" fillId="47" borderId="122" xfId="29" applyNumberFormat="1" applyFont="1" applyFill="1" applyBorder="1" applyAlignment="1">
      <alignment vertical="center"/>
    </xf>
    <xf numFmtId="38" fontId="17" fillId="17" borderId="33" xfId="29" applyNumberFormat="1" applyFont="1" applyFill="1" applyBorder="1" applyAlignment="1">
      <alignment vertical="center"/>
    </xf>
    <xf numFmtId="38" fontId="10" fillId="8" borderId="122" xfId="29" applyFont="1" applyFill="1" applyBorder="1" applyAlignment="1">
      <alignment vertical="center"/>
    </xf>
    <xf numFmtId="38" fontId="10" fillId="8" borderId="20" xfId="29" applyFont="1" applyFill="1" applyBorder="1" applyAlignment="1">
      <alignment vertical="center"/>
    </xf>
    <xf numFmtId="38" fontId="10" fillId="8" borderId="98" xfId="29" applyNumberFormat="1" applyFont="1" applyFill="1" applyBorder="1" applyAlignment="1">
      <alignment vertical="center"/>
    </xf>
    <xf numFmtId="38" fontId="10" fillId="8" borderId="122" xfId="29" applyNumberFormat="1" applyFont="1" applyFill="1" applyBorder="1" applyAlignment="1">
      <alignment vertical="center"/>
    </xf>
    <xf numFmtId="38" fontId="10" fillId="8" borderId="155" xfId="29" applyNumberFormat="1" applyFont="1" applyFill="1" applyBorder="1" applyAlignment="1">
      <alignment vertical="center"/>
    </xf>
    <xf numFmtId="38" fontId="17" fillId="23" borderId="33" xfId="29" applyNumberFormat="1" applyFont="1" applyFill="1" applyBorder="1" applyAlignment="1">
      <alignment vertical="center"/>
    </xf>
    <xf numFmtId="38" fontId="10" fillId="8" borderId="158" xfId="29" applyNumberFormat="1" applyFont="1" applyFill="1" applyBorder="1" applyAlignment="1">
      <alignment vertical="center"/>
    </xf>
    <xf numFmtId="38" fontId="17" fillId="44" borderId="32" xfId="29" applyNumberFormat="1" applyFont="1" applyFill="1" applyBorder="1" applyAlignment="1">
      <alignment vertical="center"/>
    </xf>
    <xf numFmtId="38" fontId="10" fillId="30" borderId="98" xfId="29" applyNumberFormat="1" applyFont="1" applyFill="1" applyBorder="1" applyAlignment="1">
      <alignment vertical="center"/>
    </xf>
    <xf numFmtId="38" fontId="10" fillId="30" borderId="167" xfId="29" applyNumberFormat="1" applyFont="1" applyFill="1" applyBorder="1" applyAlignment="1">
      <alignment vertical="center"/>
    </xf>
    <xf numFmtId="176" fontId="10" fillId="8" borderId="84" xfId="33" applyNumberFormat="1" applyFont="1" applyFill="1" applyBorder="1" applyAlignment="1">
      <alignment vertical="center"/>
    </xf>
    <xf numFmtId="176" fontId="10" fillId="8" borderId="94" xfId="33" applyNumberFormat="1" applyFont="1" applyFill="1" applyBorder="1" applyAlignment="1">
      <alignment vertical="center"/>
    </xf>
    <xf numFmtId="176" fontId="10" fillId="8" borderId="95" xfId="33" applyNumberFormat="1" applyFont="1" applyFill="1" applyBorder="1" applyAlignment="1">
      <alignment vertical="center"/>
    </xf>
    <xf numFmtId="176" fontId="10" fillId="8" borderId="126" xfId="33" applyNumberFormat="1" applyFont="1" applyFill="1" applyBorder="1" applyAlignment="1">
      <alignment vertical="center"/>
    </xf>
    <xf numFmtId="176" fontId="10" fillId="8" borderId="116" xfId="33" applyNumberFormat="1" applyFont="1" applyFill="1" applyBorder="1" applyAlignment="1">
      <alignment vertical="center"/>
    </xf>
    <xf numFmtId="176" fontId="10" fillId="8" borderId="32" xfId="33" applyNumberFormat="1" applyFont="1" applyFill="1" applyBorder="1" applyAlignment="1">
      <alignment vertical="center"/>
    </xf>
    <xf numFmtId="176" fontId="10" fillId="8" borderId="129" xfId="33" applyNumberFormat="1" applyFont="1" applyFill="1" applyBorder="1" applyAlignment="1">
      <alignment vertical="center"/>
    </xf>
    <xf numFmtId="176" fontId="10" fillId="8" borderId="92" xfId="33" applyNumberFormat="1" applyFont="1" applyFill="1" applyBorder="1" applyAlignment="1">
      <alignment vertical="center"/>
    </xf>
    <xf numFmtId="183" fontId="10" fillId="8" borderId="92" xfId="33" applyNumberFormat="1" applyFont="1" applyFill="1" applyBorder="1" applyAlignment="1">
      <alignment vertical="center"/>
    </xf>
    <xf numFmtId="176" fontId="10" fillId="8" borderId="20" xfId="33" applyNumberFormat="1" applyFont="1" applyFill="1" applyBorder="1" applyAlignment="1">
      <alignment vertical="center"/>
    </xf>
    <xf numFmtId="176" fontId="10" fillId="8" borderId="101" xfId="33" applyNumberFormat="1" applyFont="1" applyFill="1" applyBorder="1" applyAlignment="1">
      <alignment vertical="center"/>
    </xf>
    <xf numFmtId="0" fontId="10" fillId="20" borderId="89" xfId="33" applyFont="1" applyFill="1" applyBorder="1" applyAlignment="1">
      <alignment vertical="center"/>
    </xf>
    <xf numFmtId="0" fontId="10" fillId="20" borderId="132" xfId="33" applyFont="1" applyFill="1" applyBorder="1" applyAlignment="1">
      <alignment vertical="center"/>
    </xf>
    <xf numFmtId="0" fontId="10" fillId="20" borderId="77" xfId="33" applyFont="1" applyFill="1" applyBorder="1" applyAlignment="1">
      <alignment vertical="center"/>
    </xf>
    <xf numFmtId="0" fontId="103" fillId="8" borderId="0" xfId="33" applyFont="1" applyFill="1" applyAlignment="1">
      <alignment vertical="center"/>
    </xf>
    <xf numFmtId="0" fontId="104" fillId="8" borderId="0" xfId="33" applyFont="1" applyFill="1" applyAlignment="1">
      <alignment vertical="center"/>
    </xf>
    <xf numFmtId="0" fontId="53" fillId="8" borderId="0" xfId="33" applyFont="1" applyFill="1" applyAlignment="1">
      <alignment vertical="center" wrapText="1"/>
    </xf>
    <xf numFmtId="0" fontId="86" fillId="8" borderId="0" xfId="33" applyFont="1" applyFill="1" applyAlignment="1">
      <alignment vertical="center" wrapText="1"/>
    </xf>
    <xf numFmtId="0" fontId="17" fillId="8" borderId="0" xfId="33" applyFont="1" applyFill="1"/>
    <xf numFmtId="0" fontId="53" fillId="8" borderId="0" xfId="31" applyFont="1" applyFill="1" applyAlignment="1">
      <alignment vertical="top" wrapText="1"/>
    </xf>
    <xf numFmtId="0" fontId="53" fillId="29" borderId="0" xfId="32" applyFont="1" applyFill="1" applyAlignment="1">
      <alignment vertical="top" wrapText="1"/>
    </xf>
    <xf numFmtId="0" fontId="91" fillId="29" borderId="0" xfId="32" applyFont="1" applyFill="1" applyAlignment="1">
      <alignment vertical="top" wrapText="1"/>
    </xf>
    <xf numFmtId="0" fontId="10" fillId="29" borderId="0" xfId="33" applyFont="1" applyFill="1" applyAlignment="1">
      <alignment vertical="top"/>
    </xf>
    <xf numFmtId="0" fontId="10" fillId="8" borderId="0" xfId="32" applyFont="1" applyFill="1" applyAlignment="1">
      <alignment horizontal="left" vertical="top" wrapText="1"/>
    </xf>
    <xf numFmtId="0" fontId="88" fillId="8" borderId="0" xfId="32" applyFont="1" applyFill="1" applyAlignment="1">
      <alignment horizontal="left" vertical="top" wrapText="1"/>
    </xf>
    <xf numFmtId="0" fontId="53" fillId="29" borderId="0" xfId="32" applyFont="1" applyFill="1" applyAlignment="1">
      <alignment horizontal="left" vertical="top" wrapText="1"/>
    </xf>
    <xf numFmtId="0" fontId="11" fillId="8" borderId="9" xfId="33" applyFont="1" applyFill="1" applyBorder="1" applyAlignment="1">
      <alignment vertical="center" wrapText="1"/>
    </xf>
    <xf numFmtId="0" fontId="11" fillId="8" borderId="9" xfId="33" applyFont="1" applyFill="1" applyBorder="1" applyAlignment="1">
      <alignment vertical="center"/>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09" xfId="33" applyFont="1" applyFill="1" applyBorder="1" applyAlignment="1">
      <alignment vertical="center"/>
    </xf>
    <xf numFmtId="0" fontId="11" fillId="8" borderId="1" xfId="33" applyFont="1" applyFill="1" applyBorder="1" applyAlignment="1">
      <alignment vertical="center"/>
    </xf>
    <xf numFmtId="38" fontId="10" fillId="30" borderId="122" xfId="29" applyNumberFormat="1" applyFont="1" applyFill="1" applyBorder="1" applyAlignment="1">
      <alignment vertical="center"/>
    </xf>
    <xf numFmtId="38" fontId="10" fillId="30" borderId="149" xfId="29" applyNumberFormat="1" applyFont="1" applyFill="1" applyBorder="1" applyAlignment="1">
      <alignment vertical="center"/>
    </xf>
    <xf numFmtId="38" fontId="10" fillId="30" borderId="158" xfId="29" applyNumberFormat="1" applyFont="1" applyFill="1" applyBorder="1" applyAlignment="1">
      <alignment vertical="center"/>
    </xf>
    <xf numFmtId="0" fontId="10" fillId="8" borderId="24" xfId="33" applyFont="1" applyFill="1" applyBorder="1" applyAlignment="1">
      <alignment vertical="center" wrapText="1"/>
    </xf>
    <xf numFmtId="38" fontId="10" fillId="15" borderId="24" xfId="29" applyNumberFormat="1" applyFont="1" applyFill="1" applyBorder="1" applyAlignment="1">
      <alignment horizontal="right" vertical="center"/>
    </xf>
    <xf numFmtId="0" fontId="10" fillId="8" borderId="24" xfId="33" applyFont="1" applyFill="1" applyBorder="1" applyAlignment="1">
      <alignment horizontal="left" vertical="top" wrapText="1"/>
    </xf>
    <xf numFmtId="179" fontId="10" fillId="8" borderId="136" xfId="33" applyNumberFormat="1" applyFont="1" applyFill="1" applyBorder="1" applyAlignment="1">
      <alignment vertical="center"/>
    </xf>
    <xf numFmtId="179" fontId="10" fillId="8" borderId="81" xfId="33" applyNumberFormat="1" applyFont="1" applyFill="1" applyBorder="1" applyAlignment="1">
      <alignment vertical="center"/>
    </xf>
    <xf numFmtId="0" fontId="99" fillId="29" borderId="0" xfId="34" applyFont="1" applyFill="1" applyAlignment="1">
      <alignment vertical="top"/>
    </xf>
    <xf numFmtId="177" fontId="10" fillId="29" borderId="0" xfId="33" applyNumberFormat="1" applyFont="1" applyFill="1" applyBorder="1" applyAlignment="1">
      <alignment vertical="center"/>
    </xf>
    <xf numFmtId="213" fontId="10" fillId="29" borderId="0" xfId="33" applyNumberFormat="1" applyFont="1" applyFill="1" applyBorder="1" applyAlignment="1">
      <alignment vertical="center"/>
    </xf>
    <xf numFmtId="213" fontId="10" fillId="29" borderId="0" xfId="33" applyNumberFormat="1" applyFont="1" applyFill="1" applyBorder="1" applyAlignment="1">
      <alignment horizontal="right" vertical="center"/>
    </xf>
    <xf numFmtId="213" fontId="10" fillId="29" borderId="0" xfId="26" applyNumberFormat="1" applyFont="1" applyFill="1" applyBorder="1" applyAlignment="1">
      <alignment vertical="center"/>
    </xf>
    <xf numFmtId="213" fontId="10" fillId="29" borderId="0" xfId="26" applyNumberFormat="1" applyFont="1" applyFill="1" applyBorder="1" applyAlignment="1">
      <alignment horizontal="right" vertical="center"/>
    </xf>
    <xf numFmtId="0" fontId="10" fillId="29" borderId="0" xfId="33" applyFont="1" applyFill="1" applyBorder="1" applyAlignment="1">
      <alignment horizontal="center" vertical="center"/>
    </xf>
    <xf numFmtId="9" fontId="10" fillId="29" borderId="0" xfId="26" applyNumberFormat="1" applyFont="1" applyFill="1" applyBorder="1" applyAlignment="1">
      <alignment horizontal="right" vertical="center"/>
    </xf>
    <xf numFmtId="9" fontId="10" fillId="29" borderId="0" xfId="26" applyNumberFormat="1" applyFont="1" applyFill="1" applyBorder="1" applyAlignment="1">
      <alignmen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3" fontId="10" fillId="29" borderId="0" xfId="26" applyNumberFormat="1" applyFont="1" applyFill="1" applyBorder="1" applyAlignment="1">
      <alignment vertical="center"/>
    </xf>
    <xf numFmtId="203"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vertical="center"/>
    </xf>
    <xf numFmtId="9" fontId="10" fillId="29" borderId="0" xfId="33" applyNumberFormat="1" applyFont="1" applyFill="1" applyBorder="1" applyAlignment="1">
      <alignment vertical="center"/>
    </xf>
    <xf numFmtId="177" fontId="27" fillId="30" borderId="0" xfId="33" applyNumberFormat="1" applyFont="1" applyFill="1" applyBorder="1" applyAlignment="1">
      <alignment vertical="center"/>
    </xf>
    <xf numFmtId="0" fontId="10" fillId="29" borderId="0" xfId="33" applyFont="1" applyFill="1" applyAlignment="1">
      <alignment horizontal="right" vertical="center"/>
    </xf>
    <xf numFmtId="177" fontId="27" fillId="29" borderId="0" xfId="33" applyNumberFormat="1" applyFont="1" applyFill="1" applyBorder="1" applyAlignment="1">
      <alignment vertical="center"/>
    </xf>
    <xf numFmtId="211" fontId="10" fillId="29" borderId="0" xfId="26" applyNumberFormat="1" applyFont="1" applyFill="1" applyBorder="1" applyAlignment="1">
      <alignment horizontal="right" vertical="center"/>
    </xf>
    <xf numFmtId="191" fontId="10" fillId="29" borderId="0" xfId="33" applyNumberFormat="1" applyFont="1" applyFill="1" applyBorder="1" applyAlignment="1">
      <alignment vertical="center"/>
    </xf>
    <xf numFmtId="38" fontId="10" fillId="30" borderId="0" xfId="29" applyNumberFormat="1" applyFont="1" applyFill="1" applyBorder="1" applyAlignment="1">
      <alignment vertical="center"/>
    </xf>
    <xf numFmtId="38" fontId="10" fillId="29" borderId="0" xfId="29" applyNumberFormat="1" applyFont="1" applyFill="1" applyBorder="1" applyAlignment="1">
      <alignment vertical="center"/>
    </xf>
    <xf numFmtId="40" fontId="10" fillId="29" borderId="0" xfId="29" applyNumberFormat="1" applyFont="1" applyFill="1" applyBorder="1" applyAlignment="1">
      <alignment horizontal="center" vertical="center"/>
    </xf>
    <xf numFmtId="38" fontId="17" fillId="30" borderId="0" xfId="29" applyNumberFormat="1" applyFont="1" applyFill="1" applyBorder="1" applyAlignment="1">
      <alignment vertical="center"/>
    </xf>
    <xf numFmtId="183" fontId="10" fillId="29" borderId="0" xfId="33" applyNumberFormat="1" applyFont="1" applyFill="1" applyBorder="1" applyAlignment="1">
      <alignment vertical="center"/>
    </xf>
    <xf numFmtId="38" fontId="17" fillId="38" borderId="0" xfId="29" applyNumberFormat="1" applyFont="1" applyFill="1" applyBorder="1" applyAlignment="1">
      <alignment vertical="center"/>
    </xf>
    <xf numFmtId="177" fontId="55" fillId="29" borderId="0" xfId="33" applyNumberFormat="1" applyFont="1" applyFill="1" applyBorder="1" applyAlignment="1">
      <alignment vertical="center"/>
    </xf>
    <xf numFmtId="184" fontId="55" fillId="29" borderId="0" xfId="33" applyNumberFormat="1" applyFont="1" applyFill="1" applyBorder="1" applyAlignment="1">
      <alignment vertical="center"/>
    </xf>
    <xf numFmtId="0" fontId="31"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57" xfId="33" applyFont="1" applyFill="1" applyBorder="1" applyAlignment="1">
      <alignment vertical="center" wrapText="1"/>
    </xf>
    <xf numFmtId="0" fontId="10" fillId="8" borderId="121" xfId="33" applyFont="1" applyFill="1" applyBorder="1" applyAlignment="1">
      <alignment vertical="center" wrapText="1"/>
    </xf>
    <xf numFmtId="0" fontId="10" fillId="29" borderId="121" xfId="33" applyFont="1" applyFill="1" applyBorder="1" applyAlignment="1">
      <alignment vertical="center" wrapText="1"/>
    </xf>
    <xf numFmtId="0" fontId="10" fillId="8" borderId="156" xfId="33" applyFont="1" applyFill="1" applyBorder="1" applyAlignment="1">
      <alignment vertical="center" wrapText="1"/>
    </xf>
    <xf numFmtId="0" fontId="10" fillId="23" borderId="44" xfId="33" applyFont="1" applyFill="1" applyBorder="1" applyAlignment="1">
      <alignment vertical="center"/>
    </xf>
    <xf numFmtId="0" fontId="10" fillId="4" borderId="49" xfId="33" applyFont="1" applyFill="1" applyBorder="1" applyAlignment="1">
      <alignment vertical="center" wrapText="1"/>
    </xf>
    <xf numFmtId="38" fontId="17" fillId="4" borderId="11" xfId="29" applyNumberFormat="1" applyFont="1" applyFill="1" applyBorder="1" applyAlignment="1">
      <alignment vertical="center"/>
    </xf>
    <xf numFmtId="38" fontId="17" fillId="4" borderId="44" xfId="29" applyNumberFormat="1" applyFont="1" applyFill="1" applyBorder="1" applyAlignment="1">
      <alignment vertical="center"/>
    </xf>
    <xf numFmtId="0" fontId="10" fillId="4" borderId="49" xfId="33" applyFont="1" applyFill="1" applyBorder="1" applyAlignment="1">
      <alignment vertical="center"/>
    </xf>
    <xf numFmtId="0" fontId="17" fillId="5" borderId="124" xfId="33" applyFont="1" applyFill="1" applyBorder="1" applyAlignment="1">
      <alignment vertical="center"/>
    </xf>
    <xf numFmtId="0" fontId="17" fillId="5" borderId="47" xfId="33" applyFont="1" applyFill="1" applyBorder="1" applyAlignment="1">
      <alignment vertical="center"/>
    </xf>
    <xf numFmtId="0" fontId="17" fillId="60" borderId="42" xfId="33" applyFont="1" applyFill="1" applyBorder="1" applyAlignment="1">
      <alignment vertical="center"/>
    </xf>
    <xf numFmtId="0" fontId="10" fillId="60" borderId="38" xfId="33" applyFont="1" applyFill="1" applyBorder="1" applyAlignment="1">
      <alignment vertical="center"/>
    </xf>
    <xf numFmtId="0" fontId="10" fillId="52" borderId="148" xfId="33" applyFont="1" applyFill="1" applyBorder="1" applyAlignment="1">
      <alignment vertical="center"/>
    </xf>
    <xf numFmtId="38" fontId="10" fillId="0" borderId="45" xfId="29" applyNumberFormat="1" applyFont="1" applyFill="1" applyBorder="1" applyAlignment="1">
      <alignment vertical="center"/>
    </xf>
    <xf numFmtId="38" fontId="10" fillId="0" borderId="98" xfId="29" applyNumberFormat="1" applyFont="1" applyFill="1" applyBorder="1" applyAlignment="1">
      <alignment vertical="center"/>
    </xf>
    <xf numFmtId="0" fontId="10" fillId="29" borderId="157" xfId="33" applyFont="1" applyFill="1" applyBorder="1" applyAlignment="1">
      <alignment vertical="center"/>
    </xf>
    <xf numFmtId="0" fontId="10" fillId="29" borderId="122" xfId="33" applyFont="1" applyFill="1" applyBorder="1" applyAlignment="1">
      <alignment vertical="center"/>
    </xf>
    <xf numFmtId="0" fontId="10" fillId="29" borderId="121" xfId="33" applyFont="1" applyFill="1" applyBorder="1" applyAlignment="1">
      <alignment vertical="center"/>
    </xf>
    <xf numFmtId="0" fontId="10" fillId="29" borderId="158" xfId="33" applyFont="1" applyFill="1" applyBorder="1" applyAlignment="1">
      <alignment vertical="center"/>
    </xf>
    <xf numFmtId="0" fontId="10" fillId="29" borderId="147" xfId="33" applyFont="1" applyFill="1" applyBorder="1" applyAlignment="1">
      <alignment vertical="center"/>
    </xf>
    <xf numFmtId="0" fontId="10" fillId="29" borderId="148" xfId="33" applyFont="1" applyFill="1" applyBorder="1" applyAlignment="1">
      <alignment vertical="center"/>
    </xf>
    <xf numFmtId="0" fontId="10" fillId="29" borderId="120" xfId="33" applyFont="1" applyFill="1" applyBorder="1" applyAlignment="1">
      <alignment vertical="center"/>
    </xf>
    <xf numFmtId="0" fontId="10" fillId="44" borderId="52" xfId="33" applyFont="1" applyFill="1" applyBorder="1" applyAlignment="1">
      <alignment vertical="center"/>
    </xf>
    <xf numFmtId="0" fontId="10" fillId="44" borderId="4" xfId="33" applyFont="1" applyFill="1" applyBorder="1" applyAlignment="1">
      <alignment vertical="center"/>
    </xf>
    <xf numFmtId="0" fontId="10" fillId="29" borderId="169" xfId="33" applyFont="1" applyFill="1" applyBorder="1" applyAlignment="1">
      <alignment vertical="center" wrapText="1"/>
    </xf>
    <xf numFmtId="0" fontId="10" fillId="29" borderId="168" xfId="33" applyFont="1" applyFill="1" applyBorder="1" applyAlignment="1">
      <alignment vertical="center"/>
    </xf>
    <xf numFmtId="0" fontId="10" fillId="29" borderId="167" xfId="33" applyFont="1" applyFill="1" applyBorder="1" applyAlignment="1">
      <alignment vertical="center"/>
    </xf>
    <xf numFmtId="0" fontId="10" fillId="8" borderId="132" xfId="33" applyFont="1" applyFill="1" applyBorder="1" applyAlignment="1">
      <alignment vertical="center"/>
    </xf>
    <xf numFmtId="0" fontId="10" fillId="8" borderId="155" xfId="33" applyFont="1" applyFill="1" applyBorder="1" applyAlignment="1">
      <alignment vertical="center"/>
    </xf>
    <xf numFmtId="0" fontId="10" fillId="29" borderId="155" xfId="33" applyFont="1" applyFill="1" applyBorder="1" applyAlignment="1">
      <alignment vertical="center"/>
    </xf>
    <xf numFmtId="0" fontId="10" fillId="29" borderId="101" xfId="33" applyFont="1" applyFill="1" applyBorder="1" applyAlignment="1">
      <alignment vertical="center"/>
    </xf>
    <xf numFmtId="0" fontId="10" fillId="8" borderId="98" xfId="33" applyFont="1" applyFill="1" applyBorder="1" applyAlignment="1">
      <alignment vertical="center"/>
    </xf>
    <xf numFmtId="0" fontId="10" fillId="8" borderId="122" xfId="33" applyFont="1" applyFill="1" applyBorder="1" applyAlignment="1">
      <alignment vertical="center"/>
    </xf>
    <xf numFmtId="0" fontId="10" fillId="29" borderId="102" xfId="33" applyFont="1" applyFill="1" applyBorder="1" applyAlignment="1">
      <alignment vertical="center"/>
    </xf>
    <xf numFmtId="0" fontId="10" fillId="44" borderId="49" xfId="33" applyFont="1" applyFill="1" applyBorder="1" applyAlignment="1">
      <alignment vertical="center"/>
    </xf>
    <xf numFmtId="0" fontId="10" fillId="29" borderId="45" xfId="33" applyFont="1" applyFill="1" applyBorder="1" applyAlignment="1">
      <alignment vertical="center"/>
    </xf>
    <xf numFmtId="0" fontId="17" fillId="5" borderId="47" xfId="33" applyFont="1" applyFill="1" applyBorder="1" applyAlignment="1">
      <alignment vertical="center" wrapText="1"/>
    </xf>
    <xf numFmtId="38" fontId="17" fillId="5" borderId="4" xfId="29" applyNumberFormat="1" applyFont="1" applyFill="1" applyBorder="1" applyAlignment="1">
      <alignment vertical="center"/>
    </xf>
    <xf numFmtId="38" fontId="17" fillId="5" borderId="32" xfId="29" applyNumberFormat="1" applyFont="1" applyFill="1" applyBorder="1" applyAlignment="1">
      <alignment vertical="center"/>
    </xf>
    <xf numFmtId="38" fontId="17" fillId="5" borderId="58" xfId="29" applyNumberFormat="1" applyFont="1" applyFill="1" applyBorder="1" applyAlignment="1">
      <alignment vertical="center"/>
    </xf>
    <xf numFmtId="0" fontId="10" fillId="60" borderId="38" xfId="33" applyFont="1" applyFill="1" applyBorder="1" applyAlignment="1">
      <alignment vertical="center" wrapText="1"/>
    </xf>
    <xf numFmtId="38" fontId="17" fillId="60" borderId="39" xfId="29" applyNumberFormat="1" applyFont="1" applyFill="1" applyBorder="1" applyAlignment="1">
      <alignment vertical="center"/>
    </xf>
    <xf numFmtId="38" fontId="17" fillId="60" borderId="40" xfId="29" applyNumberFormat="1" applyFont="1" applyFill="1" applyBorder="1" applyAlignment="1">
      <alignment vertical="center"/>
    </xf>
    <xf numFmtId="0" fontId="17" fillId="5" borderId="0" xfId="33" applyFont="1" applyFill="1" applyBorder="1" applyAlignment="1">
      <alignment vertical="center"/>
    </xf>
    <xf numFmtId="0" fontId="10" fillId="5" borderId="100"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100" xfId="33" applyFont="1" applyFill="1" applyBorder="1" applyAlignment="1">
      <alignment vertical="center"/>
    </xf>
    <xf numFmtId="0" fontId="10" fillId="12" borderId="18" xfId="33" applyFont="1" applyFill="1" applyBorder="1" applyAlignment="1">
      <alignment vertical="center"/>
    </xf>
    <xf numFmtId="0" fontId="10" fillId="50" borderId="0" xfId="33" applyFont="1" applyFill="1" applyBorder="1" applyAlignment="1">
      <alignment vertical="center"/>
    </xf>
    <xf numFmtId="0" fontId="17" fillId="60" borderId="54" xfId="33" applyFont="1" applyFill="1" applyBorder="1" applyAlignment="1">
      <alignment vertical="center"/>
    </xf>
    <xf numFmtId="0" fontId="10" fillId="60" borderId="54" xfId="33" applyFont="1" applyFill="1" applyBorder="1" applyAlignment="1">
      <alignment vertical="center"/>
    </xf>
    <xf numFmtId="0" fontId="10" fillId="60" borderId="59" xfId="33" applyFont="1" applyFill="1" applyBorder="1" applyAlignment="1">
      <alignment vertical="center"/>
    </xf>
    <xf numFmtId="0" fontId="25" fillId="5" borderId="0" xfId="33" applyFont="1" applyFill="1" applyBorder="1" applyAlignment="1">
      <alignment vertical="center"/>
    </xf>
    <xf numFmtId="0" fontId="10" fillId="5" borderId="0" xfId="33" applyFont="1" applyFill="1" applyBorder="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Border="1" applyAlignment="1">
      <alignment vertical="center"/>
    </xf>
    <xf numFmtId="0" fontId="25" fillId="60" borderId="54" xfId="33" applyFont="1" applyFill="1" applyBorder="1" applyAlignment="1">
      <alignment vertical="center"/>
    </xf>
    <xf numFmtId="0" fontId="70" fillId="60" borderId="54" xfId="33" applyFont="1" applyFill="1" applyBorder="1" applyAlignment="1">
      <alignment vertical="center"/>
    </xf>
    <xf numFmtId="38" fontId="10" fillId="5" borderId="4" xfId="29" applyNumberFormat="1" applyFont="1" applyFill="1" applyBorder="1" applyAlignment="1">
      <alignment vertical="center"/>
    </xf>
    <xf numFmtId="0" fontId="10" fillId="12" borderId="7" xfId="33" applyFont="1" applyFill="1" applyBorder="1" applyAlignment="1">
      <alignment vertical="center"/>
    </xf>
    <xf numFmtId="0" fontId="10" fillId="50" borderId="96" xfId="33" applyFont="1" applyFill="1" applyBorder="1" applyAlignment="1">
      <alignment vertical="center"/>
    </xf>
    <xf numFmtId="0" fontId="53" fillId="29" borderId="0" xfId="33" applyFont="1" applyFill="1" applyAlignment="1">
      <alignment horizontal="left" vertical="top" wrapText="1"/>
    </xf>
    <xf numFmtId="217" fontId="59" fillId="46" borderId="0" xfId="0" applyNumberFormat="1" applyFont="1" applyFill="1" applyBorder="1" applyAlignment="1">
      <alignment horizontal="center" vertical="center" readingOrder="1"/>
    </xf>
    <xf numFmtId="217" fontId="59" fillId="22" borderId="0" xfId="0" applyNumberFormat="1" applyFont="1" applyFill="1" applyBorder="1" applyAlignment="1">
      <alignment horizontal="center" vertical="center" readingOrder="1"/>
    </xf>
    <xf numFmtId="0" fontId="11" fillId="32" borderId="22" xfId="33" applyFont="1" applyFill="1" applyBorder="1" applyAlignment="1">
      <alignment vertical="center" wrapText="1"/>
    </xf>
    <xf numFmtId="0" fontId="107" fillId="8" borderId="0" xfId="31" applyFont="1" applyFill="1"/>
    <xf numFmtId="0" fontId="53" fillId="29" borderId="0" xfId="33" applyFont="1" applyFill="1" applyAlignment="1">
      <alignment vertical="top"/>
    </xf>
    <xf numFmtId="0" fontId="10" fillId="8" borderId="90" xfId="33" applyFont="1" applyFill="1" applyBorder="1" applyAlignment="1">
      <alignment horizontal="left" vertical="center"/>
    </xf>
    <xf numFmtId="0" fontId="104" fillId="8" borderId="0" xfId="33" applyFont="1" applyFill="1" applyAlignment="1">
      <alignment horizontal="left" vertical="center"/>
    </xf>
    <xf numFmtId="199" fontId="10" fillId="29" borderId="0" xfId="0" quotePrefix="1" applyNumberFormat="1" applyFont="1" applyFill="1" applyAlignment="1">
      <alignment horizontal="right" vertical="center"/>
    </xf>
    <xf numFmtId="0" fontId="10" fillId="29" borderId="1" xfId="0" applyFont="1" applyFill="1" applyBorder="1">
      <alignment vertical="center"/>
    </xf>
    <xf numFmtId="0" fontId="10" fillId="0" borderId="1" xfId="0" applyFont="1" applyFill="1" applyBorder="1">
      <alignment vertical="center"/>
    </xf>
    <xf numFmtId="0" fontId="79" fillId="29" borderId="1" xfId="28" applyFont="1" applyFill="1" applyBorder="1" applyAlignment="1" applyProtection="1">
      <alignment vertical="center" wrapText="1"/>
    </xf>
    <xf numFmtId="0" fontId="79" fillId="29" borderId="1" xfId="28" applyFont="1" applyFill="1" applyBorder="1" applyAlignment="1" applyProtection="1">
      <alignment vertical="center"/>
    </xf>
    <xf numFmtId="0" fontId="10" fillId="0" borderId="1" xfId="0" quotePrefix="1" applyFont="1" applyFill="1" applyBorder="1">
      <alignment vertical="center"/>
    </xf>
    <xf numFmtId="0" fontId="10" fillId="36" borderId="1" xfId="0" applyFont="1" applyFill="1" applyBorder="1" applyAlignment="1">
      <alignment vertical="center" wrapText="1"/>
    </xf>
    <xf numFmtId="0" fontId="10" fillId="29" borderId="0" xfId="0" applyFont="1" applyFill="1" applyBorder="1" applyAlignment="1">
      <alignment vertical="center" wrapText="1"/>
    </xf>
    <xf numFmtId="0" fontId="79" fillId="29" borderId="0" xfId="28" applyFont="1" applyFill="1" applyBorder="1" applyAlignment="1" applyProtection="1">
      <alignment vertical="center" wrapText="1"/>
    </xf>
    <xf numFmtId="0" fontId="25" fillId="60" borderId="36" xfId="33" applyFont="1" applyFill="1" applyBorder="1" applyAlignment="1">
      <alignment vertical="center"/>
    </xf>
    <xf numFmtId="0" fontId="10" fillId="60" borderId="36" xfId="33" applyFont="1" applyFill="1" applyBorder="1" applyAlignment="1">
      <alignment vertical="center"/>
    </xf>
    <xf numFmtId="0" fontId="10" fillId="5" borderId="20" xfId="33" applyFont="1" applyFill="1" applyBorder="1" applyAlignment="1">
      <alignment vertical="center"/>
    </xf>
    <xf numFmtId="0" fontId="10" fillId="5" borderId="92" xfId="33" applyFont="1" applyFill="1" applyBorder="1" applyAlignment="1">
      <alignment vertical="center"/>
    </xf>
    <xf numFmtId="0" fontId="17" fillId="60" borderId="36" xfId="33" applyFont="1" applyFill="1" applyBorder="1" applyAlignment="1">
      <alignment vertical="center"/>
    </xf>
    <xf numFmtId="0" fontId="17" fillId="26" borderId="176" xfId="33" applyFont="1" applyFill="1" applyBorder="1" applyAlignment="1">
      <alignment vertical="center"/>
    </xf>
    <xf numFmtId="0" fontId="10" fillId="12" borderId="20" xfId="33" applyFont="1" applyFill="1" applyBorder="1" applyAlignment="1">
      <alignment vertical="center"/>
    </xf>
    <xf numFmtId="0" fontId="10" fillId="12" borderId="92" xfId="33" applyFont="1" applyFill="1" applyBorder="1" applyAlignment="1">
      <alignment vertical="center"/>
    </xf>
    <xf numFmtId="0" fontId="70" fillId="60" borderId="36" xfId="33" applyFont="1" applyFill="1" applyBorder="1" applyAlignment="1">
      <alignment vertical="center"/>
    </xf>
    <xf numFmtId="0" fontId="10" fillId="60" borderId="164" xfId="33" applyFont="1" applyFill="1" applyBorder="1" applyAlignment="1">
      <alignment vertical="center"/>
    </xf>
    <xf numFmtId="0" fontId="17" fillId="50" borderId="176" xfId="33" applyFont="1" applyFill="1" applyBorder="1" applyAlignment="1">
      <alignment vertical="center"/>
    </xf>
    <xf numFmtId="0" fontId="10" fillId="50" borderId="20" xfId="33" applyFont="1" applyFill="1" applyBorder="1" applyAlignment="1">
      <alignment vertical="center"/>
    </xf>
    <xf numFmtId="0" fontId="10" fillId="50" borderId="65" xfId="33" applyFont="1" applyFill="1" applyBorder="1" applyAlignment="1">
      <alignment vertical="center"/>
    </xf>
    <xf numFmtId="0" fontId="17" fillId="60" borderId="37" xfId="33" applyFont="1" applyFill="1" applyBorder="1" applyAlignment="1">
      <alignment vertical="center"/>
    </xf>
    <xf numFmtId="0" fontId="10" fillId="60" borderId="68" xfId="33" applyFont="1" applyFill="1" applyBorder="1" applyAlignment="1">
      <alignment vertical="center" wrapText="1"/>
    </xf>
    <xf numFmtId="38" fontId="17" fillId="60" borderId="68" xfId="33" applyNumberFormat="1" applyFont="1" applyFill="1" applyBorder="1" applyAlignment="1">
      <alignment vertical="center" wrapText="1"/>
    </xf>
    <xf numFmtId="0" fontId="17" fillId="5" borderId="44" xfId="33" applyFont="1" applyFill="1" applyBorder="1" applyAlignment="1">
      <alignment vertical="center"/>
    </xf>
    <xf numFmtId="0" fontId="17" fillId="5" borderId="48" xfId="33" applyFont="1" applyFill="1" applyBorder="1" applyAlignment="1">
      <alignment vertical="center"/>
    </xf>
    <xf numFmtId="38" fontId="10" fillId="5" borderId="1" xfId="29" applyNumberFormat="1" applyFont="1" applyFill="1" applyBorder="1" applyAlignment="1">
      <alignment vertical="center"/>
    </xf>
    <xf numFmtId="38" fontId="17" fillId="5" borderId="1" xfId="29" applyNumberFormat="1" applyFont="1" applyFill="1" applyBorder="1" applyAlignment="1">
      <alignment vertical="center"/>
    </xf>
    <xf numFmtId="0" fontId="10" fillId="60" borderId="68" xfId="33" applyFont="1" applyFill="1" applyBorder="1" applyAlignment="1">
      <alignment vertical="center"/>
    </xf>
    <xf numFmtId="0" fontId="25" fillId="5" borderId="44" xfId="33" applyFont="1" applyFill="1" applyBorder="1" applyAlignment="1">
      <alignment vertical="center"/>
    </xf>
    <xf numFmtId="0" fontId="17" fillId="5" borderId="21" xfId="33" applyFont="1" applyFill="1" applyBorder="1" applyAlignment="1">
      <alignment vertical="center"/>
    </xf>
    <xf numFmtId="38" fontId="17" fillId="60" borderId="39" xfId="33" applyNumberFormat="1" applyFont="1" applyFill="1" applyBorder="1" applyAlignment="1">
      <alignment vertical="center" wrapText="1"/>
    </xf>
    <xf numFmtId="0" fontId="27" fillId="8" borderId="0" xfId="33" applyFont="1" applyFill="1" applyAlignment="1">
      <alignment vertical="center"/>
    </xf>
    <xf numFmtId="176" fontId="27" fillId="20" borderId="53" xfId="33" applyNumberFormat="1" applyFont="1" applyFill="1" applyBorder="1" applyAlignment="1">
      <alignment vertical="center"/>
    </xf>
    <xf numFmtId="183" fontId="27" fillId="30" borderId="20" xfId="33" applyNumberFormat="1" applyFont="1" applyFill="1" applyBorder="1" applyAlignment="1">
      <alignment vertical="center"/>
    </xf>
    <xf numFmtId="176" fontId="27" fillId="30" borderId="1" xfId="33" applyNumberFormat="1" applyFont="1" applyFill="1" applyBorder="1" applyAlignment="1">
      <alignment vertical="center"/>
    </xf>
    <xf numFmtId="176" fontId="27" fillId="30" borderId="33" xfId="33" applyNumberFormat="1" applyFont="1" applyFill="1" applyBorder="1" applyAlignment="1">
      <alignment vertical="center"/>
    </xf>
    <xf numFmtId="176" fontId="27" fillId="20" borderId="152" xfId="33" applyNumberFormat="1" applyFont="1" applyFill="1" applyBorder="1" applyAlignment="1">
      <alignment vertical="center"/>
    </xf>
    <xf numFmtId="211" fontId="10" fillId="8" borderId="1" xfId="33" applyNumberFormat="1" applyFont="1" applyFill="1" applyBorder="1" applyAlignment="1">
      <alignment vertical="center"/>
    </xf>
    <xf numFmtId="0" fontId="10" fillId="44" borderId="21" xfId="33" applyFont="1" applyFill="1" applyBorder="1" applyAlignment="1">
      <alignment vertical="center"/>
    </xf>
    <xf numFmtId="0" fontId="10" fillId="8" borderId="73" xfId="33" applyFont="1" applyFill="1" applyBorder="1" applyAlignment="1">
      <alignment vertical="center"/>
    </xf>
    <xf numFmtId="0" fontId="10" fillId="29" borderId="71" xfId="33" applyFont="1" applyFill="1" applyBorder="1" applyAlignment="1">
      <alignment vertical="center"/>
    </xf>
    <xf numFmtId="218" fontId="10" fillId="8" borderId="1" xfId="33" applyNumberFormat="1" applyFont="1" applyFill="1" applyBorder="1" applyAlignment="1">
      <alignment vertical="center"/>
    </xf>
    <xf numFmtId="183" fontId="55" fillId="8" borderId="1" xfId="33" applyNumberFormat="1" applyFont="1" applyFill="1" applyBorder="1" applyAlignment="1">
      <alignment vertical="center"/>
    </xf>
    <xf numFmtId="218" fontId="10" fillId="29" borderId="9" xfId="33" applyNumberFormat="1" applyFont="1" applyFill="1" applyBorder="1" applyAlignment="1">
      <alignment vertical="center"/>
    </xf>
    <xf numFmtId="218" fontId="10" fillId="29" borderId="1" xfId="33" applyNumberFormat="1" applyFont="1" applyFill="1" applyBorder="1" applyAlignment="1">
      <alignment vertical="center"/>
    </xf>
    <xf numFmtId="218" fontId="10" fillId="8" borderId="4" xfId="33" applyNumberFormat="1" applyFont="1" applyFill="1" applyBorder="1" applyAlignment="1">
      <alignment vertical="center"/>
    </xf>
    <xf numFmtId="191" fontId="10" fillId="20" borderId="1" xfId="26" applyNumberFormat="1" applyFont="1" applyFill="1" applyBorder="1" applyAlignment="1">
      <alignment vertical="center"/>
    </xf>
    <xf numFmtId="177" fontId="10" fillId="8" borderId="11" xfId="33" applyNumberFormat="1" applyFont="1" applyFill="1" applyBorder="1" applyAlignment="1">
      <alignment vertical="center"/>
    </xf>
    <xf numFmtId="179" fontId="10" fillId="8" borderId="9" xfId="26" applyNumberFormat="1" applyFont="1" applyFill="1" applyBorder="1" applyAlignment="1">
      <alignment vertical="center"/>
    </xf>
    <xf numFmtId="191" fontId="10" fillId="22" borderId="52" xfId="26" applyNumberFormat="1" applyFont="1" applyFill="1" applyBorder="1" applyAlignment="1">
      <alignment vertical="center"/>
    </xf>
    <xf numFmtId="191" fontId="10" fillId="21" borderId="52" xfId="26" applyNumberFormat="1" applyFont="1" applyFill="1" applyBorder="1" applyAlignment="1">
      <alignment vertical="center"/>
    </xf>
    <xf numFmtId="191" fontId="10" fillId="44" borderId="1" xfId="26" applyNumberFormat="1" applyFont="1" applyFill="1" applyBorder="1" applyAlignment="1">
      <alignment vertical="center"/>
    </xf>
    <xf numFmtId="191" fontId="10" fillId="8" borderId="9" xfId="26" applyNumberFormat="1" applyFont="1" applyFill="1" applyBorder="1" applyAlignment="1">
      <alignment vertical="center"/>
    </xf>
    <xf numFmtId="191" fontId="10" fillId="23" borderId="4" xfId="26" applyNumberFormat="1" applyFont="1" applyFill="1" applyBorder="1" applyAlignment="1">
      <alignment vertical="center"/>
    </xf>
    <xf numFmtId="191" fontId="10" fillId="22" borderId="1" xfId="26" applyNumberFormat="1" applyFont="1" applyFill="1" applyBorder="1" applyAlignment="1">
      <alignment vertical="center"/>
    </xf>
    <xf numFmtId="211" fontId="10" fillId="22" borderId="52" xfId="26" applyNumberFormat="1" applyFont="1" applyFill="1" applyBorder="1" applyAlignment="1">
      <alignment vertical="center"/>
    </xf>
    <xf numFmtId="0" fontId="25" fillId="25" borderId="33" xfId="33" applyFont="1" applyFill="1" applyBorder="1" applyAlignment="1">
      <alignment vertical="center"/>
    </xf>
    <xf numFmtId="213" fontId="10" fillId="8" borderId="1" xfId="26" applyNumberFormat="1" applyFont="1" applyFill="1" applyBorder="1" applyAlignment="1">
      <alignment horizontal="right" vertical="center"/>
    </xf>
    <xf numFmtId="211" fontId="10" fillId="20" borderId="1" xfId="26" applyNumberFormat="1"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2" borderId="72" xfId="33" applyFont="1" applyFill="1" applyBorder="1" applyAlignment="1">
      <alignment vertical="center" wrapText="1"/>
    </xf>
    <xf numFmtId="0" fontId="83" fillId="8" borderId="1" xfId="33" applyFont="1" applyFill="1" applyBorder="1" applyAlignment="1">
      <alignment vertical="center" wrapText="1"/>
    </xf>
    <xf numFmtId="177" fontId="10" fillId="8" borderId="29" xfId="33" applyNumberFormat="1" applyFont="1" applyFill="1" applyBorder="1" applyAlignment="1">
      <alignment vertical="center"/>
    </xf>
    <xf numFmtId="177" fontId="10" fillId="8" borderId="95" xfId="33" applyNumberFormat="1" applyFont="1" applyFill="1" applyBorder="1" applyAlignment="1">
      <alignment vertical="center"/>
    </xf>
    <xf numFmtId="177" fontId="10" fillId="8" borderId="56" xfId="33" applyNumberFormat="1" applyFont="1" applyFill="1" applyBorder="1" applyAlignment="1">
      <alignment vertical="center"/>
    </xf>
    <xf numFmtId="177" fontId="10" fillId="8" borderId="116" xfId="33" applyNumberFormat="1" applyFont="1" applyFill="1" applyBorder="1" applyAlignment="1">
      <alignment vertical="center"/>
    </xf>
    <xf numFmtId="177" fontId="10" fillId="8" borderId="39" xfId="33" applyNumberFormat="1" applyFont="1" applyFill="1" applyBorder="1" applyAlignment="1">
      <alignment vertical="center"/>
    </xf>
    <xf numFmtId="177" fontId="10" fillId="8" borderId="84" xfId="33" applyNumberFormat="1" applyFont="1" applyFill="1" applyBorder="1" applyAlignment="1">
      <alignment vertical="center"/>
    </xf>
    <xf numFmtId="177" fontId="10" fillId="8" borderId="27" xfId="33" applyNumberFormat="1" applyFont="1" applyFill="1" applyBorder="1" applyAlignment="1">
      <alignment vertical="center"/>
    </xf>
    <xf numFmtId="177" fontId="10" fillId="8" borderId="94" xfId="33" applyNumberFormat="1" applyFont="1" applyFill="1" applyBorder="1" applyAlignment="1">
      <alignment vertical="center"/>
    </xf>
    <xf numFmtId="220" fontId="10" fillId="37" borderId="1" xfId="31" applyNumberFormat="1" applyFont="1" applyFill="1" applyBorder="1" applyAlignment="1">
      <alignment vertical="center"/>
    </xf>
    <xf numFmtId="220" fontId="10" fillId="0" borderId="1" xfId="31" applyNumberFormat="1" applyFont="1" applyFill="1" applyBorder="1" applyAlignment="1">
      <alignment vertical="center"/>
    </xf>
    <xf numFmtId="9" fontId="10" fillId="20" borderId="1" xfId="27" applyNumberFormat="1" applyFont="1" applyFill="1" applyBorder="1" applyAlignment="1">
      <alignment vertical="center"/>
    </xf>
    <xf numFmtId="9" fontId="10" fillId="20" borderId="1" xfId="31" applyNumberFormat="1" applyFont="1" applyFill="1" applyBorder="1" applyAlignment="1">
      <alignment vertical="center"/>
    </xf>
    <xf numFmtId="186" fontId="10" fillId="37" borderId="1" xfId="31" applyNumberFormat="1" applyFont="1" applyFill="1" applyBorder="1" applyAlignment="1">
      <alignment vertical="center"/>
    </xf>
    <xf numFmtId="186" fontId="10" fillId="0" borderId="1" xfId="31" applyNumberFormat="1" applyFont="1" applyFill="1" applyBorder="1" applyAlignment="1">
      <alignment vertical="center"/>
    </xf>
    <xf numFmtId="221" fontId="10" fillId="35" borderId="29" xfId="29" applyNumberFormat="1" applyFont="1" applyFill="1" applyBorder="1" applyAlignment="1">
      <alignment vertical="center"/>
    </xf>
    <xf numFmtId="221" fontId="10" fillId="35" borderId="43" xfId="29" applyNumberFormat="1" applyFont="1" applyFill="1" applyBorder="1" applyAlignment="1">
      <alignment vertical="center"/>
    </xf>
    <xf numFmtId="200" fontId="10" fillId="35" borderId="56" xfId="29" applyNumberFormat="1" applyFont="1" applyFill="1" applyBorder="1" applyAlignment="1">
      <alignment vertical="center"/>
    </xf>
    <xf numFmtId="200"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13" fontId="10" fillId="8" borderId="76" xfId="26" applyNumberFormat="1" applyFont="1" applyFill="1" applyBorder="1" applyAlignment="1">
      <alignment horizontal="right" vertical="center"/>
    </xf>
    <xf numFmtId="213" fontId="10" fillId="8" borderId="9" xfId="26" applyNumberFormat="1" applyFont="1" applyFill="1" applyBorder="1" applyAlignment="1">
      <alignment horizontal="right" vertical="center"/>
    </xf>
    <xf numFmtId="200" fontId="17" fillId="43" borderId="20" xfId="29" applyNumberFormat="1" applyFont="1" applyFill="1" applyBorder="1" applyAlignment="1">
      <alignment vertical="center"/>
    </xf>
    <xf numFmtId="200" fontId="10" fillId="33" borderId="1" xfId="29" applyNumberFormat="1" applyFont="1" applyFill="1" applyBorder="1" applyAlignment="1">
      <alignment vertical="center"/>
    </xf>
    <xf numFmtId="200" fontId="10" fillId="16" borderId="24" xfId="29" applyNumberFormat="1" applyFont="1" applyFill="1" applyBorder="1" applyAlignment="1">
      <alignment vertical="center"/>
    </xf>
    <xf numFmtId="200" fontId="10" fillId="16" borderId="155" xfId="29" applyNumberFormat="1" applyFont="1" applyFill="1" applyBorder="1" applyAlignment="1">
      <alignment vertical="center"/>
    </xf>
    <xf numFmtId="200" fontId="17" fillId="43" borderId="52" xfId="29" applyNumberFormat="1" applyFont="1" applyFill="1" applyBorder="1" applyAlignment="1">
      <alignment vertical="center"/>
    </xf>
    <xf numFmtId="200" fontId="10" fillId="29" borderId="4" xfId="29" applyNumberFormat="1" applyFont="1" applyFill="1" applyBorder="1" applyAlignment="1">
      <alignment vertical="center"/>
    </xf>
    <xf numFmtId="200" fontId="10" fillId="8" borderId="24" xfId="29" applyNumberFormat="1" applyFont="1" applyFill="1" applyBorder="1" applyAlignment="1">
      <alignment vertical="center"/>
    </xf>
    <xf numFmtId="200" fontId="10" fillId="16" borderId="22" xfId="29" applyNumberFormat="1" applyFont="1" applyFill="1" applyBorder="1" applyAlignment="1">
      <alignment vertical="center"/>
    </xf>
    <xf numFmtId="200" fontId="10" fillId="16" borderId="122" xfId="29" applyNumberFormat="1" applyFont="1" applyFill="1" applyBorder="1" applyAlignment="1">
      <alignment vertical="center"/>
    </xf>
    <xf numFmtId="200" fontId="10" fillId="16" borderId="19" xfId="29" applyNumberFormat="1" applyFont="1" applyFill="1" applyBorder="1" applyAlignment="1">
      <alignment vertical="center"/>
    </xf>
    <xf numFmtId="200" fontId="10" fillId="16" borderId="123" xfId="29"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19" xfId="26" applyNumberFormat="1" applyFont="1" applyFill="1" applyBorder="1" applyAlignment="1">
      <alignment vertical="center"/>
    </xf>
    <xf numFmtId="10" fontId="10" fillId="29" borderId="22" xfId="26" applyNumberFormat="1" applyFont="1" applyFill="1" applyBorder="1" applyAlignment="1">
      <alignment vertical="center"/>
    </xf>
    <xf numFmtId="0" fontId="83" fillId="29" borderId="0" xfId="0" applyFont="1" applyFill="1">
      <alignment vertical="center"/>
    </xf>
    <xf numFmtId="0" fontId="11" fillId="29" borderId="0" xfId="0" applyFont="1" applyFill="1">
      <alignment vertical="center"/>
    </xf>
    <xf numFmtId="0" fontId="10" fillId="49" borderId="1" xfId="0" applyFont="1" applyFill="1" applyBorder="1" applyAlignment="1">
      <alignment horizontal="center" vertical="center"/>
    </xf>
    <xf numFmtId="0" fontId="11" fillId="29" borderId="21" xfId="0" applyFont="1" applyFill="1" applyBorder="1" applyAlignment="1">
      <alignment vertical="center" wrapText="1"/>
    </xf>
    <xf numFmtId="179" fontId="10" fillId="29" borderId="1" xfId="38" applyNumberFormat="1" applyFont="1" applyFill="1" applyBorder="1" applyAlignment="1">
      <alignment vertical="center"/>
    </xf>
    <xf numFmtId="179" fontId="10" fillId="29" borderId="76" xfId="0" applyNumberFormat="1" applyFont="1" applyFill="1" applyBorder="1" applyAlignment="1">
      <alignment vertical="center"/>
    </xf>
    <xf numFmtId="0" fontId="10" fillId="49" borderId="1" xfId="0" applyFont="1" applyFill="1" applyBorder="1" applyAlignment="1">
      <alignment vertical="center"/>
    </xf>
    <xf numFmtId="179" fontId="10" fillId="29" borderId="11" xfId="38" applyNumberFormat="1" applyFont="1" applyFill="1" applyBorder="1" applyAlignment="1">
      <alignment vertical="center"/>
    </xf>
    <xf numFmtId="179" fontId="10" fillId="29" borderId="9" xfId="38" applyNumberFormat="1" applyFont="1" applyFill="1" applyBorder="1" applyAlignment="1">
      <alignment vertical="center"/>
    </xf>
    <xf numFmtId="179" fontId="10" fillId="29" borderId="4" xfId="38" applyNumberFormat="1" applyFont="1" applyFill="1" applyBorder="1" applyAlignment="1">
      <alignment vertical="center"/>
    </xf>
    <xf numFmtId="0" fontId="83" fillId="29" borderId="48" xfId="0" applyFont="1" applyFill="1" applyBorder="1" applyAlignment="1">
      <alignment vertical="center"/>
    </xf>
    <xf numFmtId="0" fontId="83" fillId="29" borderId="21" xfId="0" applyFont="1" applyFill="1" applyBorder="1" applyAlignment="1">
      <alignment vertical="center" wrapText="1"/>
    </xf>
    <xf numFmtId="0" fontId="11" fillId="32" borderId="73" xfId="33" applyFont="1" applyFill="1" applyBorder="1" applyAlignment="1">
      <alignment vertical="center" wrapText="1"/>
    </xf>
    <xf numFmtId="0" fontId="11" fillId="32" borderId="72" xfId="33" applyFont="1" applyFill="1" applyBorder="1" applyAlignment="1">
      <alignment vertical="center" wrapText="1"/>
    </xf>
    <xf numFmtId="0" fontId="11" fillId="32" borderId="93" xfId="33" applyFont="1" applyFill="1" applyBorder="1" applyAlignment="1">
      <alignment vertical="center" wrapText="1"/>
    </xf>
    <xf numFmtId="0" fontId="25" fillId="20" borderId="44" xfId="33" applyFont="1" applyFill="1" applyBorder="1" applyAlignment="1">
      <alignment vertical="center"/>
    </xf>
    <xf numFmtId="0" fontId="17" fillId="8" borderId="0" xfId="33" applyFont="1" applyFill="1" applyAlignment="1">
      <alignment vertical="center"/>
    </xf>
    <xf numFmtId="0" fontId="53" fillId="29" borderId="0" xfId="31" applyFont="1" applyFill="1" applyAlignment="1">
      <alignment vertical="top"/>
    </xf>
    <xf numFmtId="0" fontId="10" fillId="39" borderId="97"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2" borderId="44" xfId="41" applyFont="1" applyFill="1" applyBorder="1"/>
    <xf numFmtId="0" fontId="10" fillId="52" borderId="1" xfId="41" applyFont="1" applyFill="1" applyBorder="1"/>
    <xf numFmtId="0" fontId="10" fillId="52" borderId="20" xfId="41" applyFont="1" applyFill="1" applyBorder="1"/>
    <xf numFmtId="0" fontId="10" fillId="52" borderId="20" xfId="41" applyFont="1" applyFill="1" applyBorder="1" applyAlignment="1">
      <alignment wrapText="1"/>
    </xf>
    <xf numFmtId="0" fontId="10" fillId="52" borderId="1" xfId="31" applyFont="1" applyFill="1" applyBorder="1"/>
    <xf numFmtId="0" fontId="10" fillId="8" borderId="0" xfId="31" applyFont="1" applyFill="1" applyAlignment="1">
      <alignment vertical="top"/>
    </xf>
    <xf numFmtId="0" fontId="48" fillId="49" borderId="33" xfId="0" applyFont="1" applyFill="1" applyBorder="1" applyAlignment="1">
      <alignment vertical="center"/>
    </xf>
    <xf numFmtId="0" fontId="83" fillId="32" borderId="73" xfId="33" applyFont="1" applyFill="1" applyBorder="1" applyAlignment="1">
      <alignment vertical="center" wrapText="1"/>
    </xf>
    <xf numFmtId="0" fontId="79" fillId="36" borderId="1" xfId="28" applyFont="1" applyFill="1" applyBorder="1" applyAlignment="1" applyProtection="1">
      <alignment vertical="center" wrapText="1"/>
    </xf>
    <xf numFmtId="0" fontId="11" fillId="8" borderId="11" xfId="33" applyFont="1" applyFill="1" applyBorder="1" applyAlignment="1">
      <alignment vertical="center" wrapText="1"/>
    </xf>
    <xf numFmtId="184" fontId="11" fillId="29" borderId="11" xfId="33" applyNumberFormat="1" applyFont="1" applyFill="1" applyBorder="1" applyAlignment="1">
      <alignment vertical="center" wrapText="1"/>
    </xf>
    <xf numFmtId="184" fontId="11" fillId="8" borderId="11" xfId="33" applyNumberFormat="1" applyFont="1" applyFill="1" applyBorder="1" applyAlignment="1">
      <alignment vertical="center" wrapText="1"/>
    </xf>
    <xf numFmtId="0" fontId="11" fillId="29" borderId="122" xfId="33" applyFont="1" applyFill="1" applyBorder="1" applyAlignment="1">
      <alignment vertical="center"/>
    </xf>
    <xf numFmtId="49" fontId="10" fillId="24" borderId="21" xfId="33" applyNumberFormat="1" applyFont="1" applyFill="1" applyBorder="1" applyAlignment="1">
      <alignment horizontal="left" vertical="center" wrapText="1"/>
    </xf>
    <xf numFmtId="0" fontId="25" fillId="60" borderId="35" xfId="33" applyFont="1" applyFill="1" applyBorder="1" applyAlignment="1">
      <alignment vertical="center"/>
    </xf>
    <xf numFmtId="0" fontId="86" fillId="29" borderId="0" xfId="0" applyFont="1" applyFill="1">
      <alignment vertical="center"/>
    </xf>
    <xf numFmtId="0" fontId="84" fillId="29" borderId="0" xfId="34" applyFont="1" applyFill="1" applyAlignment="1">
      <alignment vertical="top"/>
    </xf>
    <xf numFmtId="0" fontId="67" fillId="29" borderId="0" xfId="34" applyFont="1" applyFill="1" applyAlignment="1">
      <alignment vertical="top"/>
    </xf>
    <xf numFmtId="49" fontId="84" fillId="29" borderId="0" xfId="34" applyNumberFormat="1" applyFont="1" applyFill="1" applyAlignment="1">
      <alignment vertical="top"/>
    </xf>
    <xf numFmtId="38" fontId="17" fillId="60" borderId="38" xfId="29" applyNumberFormat="1" applyFont="1" applyFill="1" applyBorder="1" applyAlignment="1">
      <alignment vertical="center"/>
    </xf>
    <xf numFmtId="38" fontId="17" fillId="5" borderId="47" xfId="29" applyNumberFormat="1" applyFont="1" applyFill="1" applyBorder="1" applyAlignment="1">
      <alignment vertical="center"/>
    </xf>
    <xf numFmtId="0" fontId="10" fillId="8" borderId="37" xfId="33" applyFont="1" applyFill="1" applyBorder="1" applyAlignment="1">
      <alignment vertical="center"/>
    </xf>
    <xf numFmtId="38" fontId="17" fillId="13" borderId="135" xfId="29" applyNumberFormat="1" applyFont="1" applyFill="1" applyBorder="1" applyAlignment="1">
      <alignment vertical="center"/>
    </xf>
    <xf numFmtId="38" fontId="17" fillId="3" borderId="136" xfId="29" applyNumberFormat="1" applyFont="1" applyFill="1" applyBorder="1" applyAlignment="1">
      <alignment vertical="center"/>
    </xf>
    <xf numFmtId="38" fontId="10" fillId="16" borderId="150" xfId="29" applyNumberFormat="1" applyFont="1" applyFill="1" applyBorder="1" applyAlignment="1">
      <alignment vertical="center"/>
    </xf>
    <xf numFmtId="38" fontId="10" fillId="16" borderId="177" xfId="29" applyNumberFormat="1" applyFont="1" applyFill="1" applyBorder="1" applyAlignment="1">
      <alignment vertical="center"/>
    </xf>
    <xf numFmtId="38" fontId="17" fillId="9" borderId="136" xfId="29" applyNumberFormat="1" applyFont="1" applyFill="1" applyBorder="1" applyAlignment="1">
      <alignment vertical="center"/>
    </xf>
    <xf numFmtId="38" fontId="17" fillId="48" borderId="136" xfId="29" applyNumberFormat="1" applyFont="1" applyFill="1" applyBorder="1" applyAlignment="1">
      <alignment vertical="center"/>
    </xf>
    <xf numFmtId="38" fontId="17" fillId="10" borderId="136" xfId="29" applyNumberFormat="1" applyFont="1" applyFill="1" applyBorder="1" applyAlignment="1">
      <alignment vertical="center"/>
    </xf>
    <xf numFmtId="38" fontId="17" fillId="20" borderId="136" xfId="29" applyNumberFormat="1" applyFont="1" applyFill="1" applyBorder="1" applyAlignment="1">
      <alignment vertical="center"/>
    </xf>
    <xf numFmtId="38" fontId="17" fillId="25" borderId="136" xfId="29" applyNumberFormat="1" applyFont="1" applyFill="1" applyBorder="1" applyAlignment="1">
      <alignment vertical="center"/>
    </xf>
    <xf numFmtId="38" fontId="17" fillId="18" borderId="135" xfId="29" applyNumberFormat="1" applyFont="1" applyFill="1" applyBorder="1" applyAlignment="1">
      <alignment vertical="center"/>
    </xf>
    <xf numFmtId="38" fontId="10" fillId="16" borderId="183" xfId="29" applyNumberFormat="1" applyFont="1" applyFill="1" applyBorder="1" applyAlignment="1">
      <alignment vertical="center"/>
    </xf>
    <xf numFmtId="38" fontId="10" fillId="33" borderId="136" xfId="29" applyNumberFormat="1" applyFont="1" applyFill="1" applyBorder="1" applyAlignment="1">
      <alignment vertical="center"/>
    </xf>
    <xf numFmtId="38" fontId="10" fillId="16" borderId="182" xfId="29" applyNumberFormat="1" applyFont="1" applyFill="1" applyBorder="1" applyAlignment="1">
      <alignment vertical="center"/>
    </xf>
    <xf numFmtId="38" fontId="10" fillId="8" borderId="181" xfId="29" applyNumberFormat="1" applyFont="1" applyFill="1" applyBorder="1" applyAlignment="1">
      <alignment vertical="center"/>
    </xf>
    <xf numFmtId="38" fontId="10" fillId="8" borderId="183" xfId="29" applyNumberFormat="1" applyFont="1" applyFill="1" applyBorder="1" applyAlignment="1">
      <alignment vertical="center"/>
    </xf>
    <xf numFmtId="38" fontId="10" fillId="8" borderId="182" xfId="29" applyNumberFormat="1" applyFont="1" applyFill="1" applyBorder="1" applyAlignment="1">
      <alignment vertical="center"/>
    </xf>
    <xf numFmtId="38" fontId="17" fillId="42" borderId="178" xfId="29" applyNumberFormat="1" applyFont="1" applyFill="1" applyBorder="1" applyAlignment="1">
      <alignment vertical="center"/>
    </xf>
    <xf numFmtId="200" fontId="17" fillId="43" borderId="150" xfId="29" applyNumberFormat="1" applyFont="1" applyFill="1" applyBorder="1" applyAlignment="1">
      <alignment vertical="center"/>
    </xf>
    <xf numFmtId="38" fontId="10" fillId="30" borderId="181" xfId="29" applyNumberFormat="1" applyFont="1" applyFill="1" applyBorder="1" applyAlignment="1">
      <alignment vertical="center"/>
    </xf>
    <xf numFmtId="38" fontId="10" fillId="30" borderId="185" xfId="29" applyNumberFormat="1" applyFont="1" applyFill="1" applyBorder="1" applyAlignment="1">
      <alignment vertical="center"/>
    </xf>
    <xf numFmtId="38" fontId="10" fillId="47" borderId="136" xfId="29" applyNumberFormat="1" applyFont="1" applyFill="1" applyBorder="1" applyAlignment="1">
      <alignment vertical="center"/>
    </xf>
    <xf numFmtId="38" fontId="10" fillId="47" borderId="178" xfId="29" applyNumberFormat="1" applyFont="1" applyFill="1" applyBorder="1" applyAlignment="1">
      <alignment vertical="center"/>
    </xf>
    <xf numFmtId="38" fontId="10" fillId="0" borderId="183" xfId="29" applyNumberFormat="1" applyFont="1" applyFill="1" applyBorder="1" applyAlignment="1">
      <alignment vertical="center"/>
    </xf>
    <xf numFmtId="200" fontId="10" fillId="16" borderId="183" xfId="29" applyNumberFormat="1" applyFont="1" applyFill="1" applyBorder="1" applyAlignment="1">
      <alignment vertical="center"/>
    </xf>
    <xf numFmtId="38" fontId="10" fillId="0" borderId="182" xfId="29" applyNumberFormat="1" applyFont="1" applyFill="1" applyBorder="1" applyAlignment="1">
      <alignment vertical="center"/>
    </xf>
    <xf numFmtId="38" fontId="10" fillId="46" borderId="136" xfId="29" applyNumberFormat="1" applyFont="1" applyFill="1" applyBorder="1" applyAlignment="1">
      <alignment vertical="center"/>
    </xf>
    <xf numFmtId="38" fontId="10" fillId="47" borderId="150" xfId="29" applyNumberFormat="1" applyFont="1" applyFill="1" applyBorder="1" applyAlignment="1">
      <alignment vertical="center"/>
    </xf>
    <xf numFmtId="38" fontId="10" fillId="47" borderId="177" xfId="29" applyNumberFormat="1" applyFont="1" applyFill="1" applyBorder="1" applyAlignment="1">
      <alignment vertical="center"/>
    </xf>
    <xf numFmtId="38" fontId="10" fillId="47" borderId="183" xfId="29" applyNumberFormat="1" applyFont="1" applyFill="1" applyBorder="1" applyAlignment="1">
      <alignment vertical="center"/>
    </xf>
    <xf numFmtId="38" fontId="17" fillId="17" borderId="136" xfId="29" applyNumberFormat="1" applyFont="1" applyFill="1" applyBorder="1" applyAlignment="1">
      <alignment vertical="center"/>
    </xf>
    <xf numFmtId="38" fontId="10" fillId="8" borderId="183" xfId="29" applyFont="1" applyFill="1" applyBorder="1" applyAlignment="1">
      <alignment vertical="center"/>
    </xf>
    <xf numFmtId="38" fontId="10" fillId="8" borderId="150" xfId="29" applyFont="1" applyFill="1" applyBorder="1" applyAlignment="1">
      <alignment vertical="center"/>
    </xf>
    <xf numFmtId="38" fontId="17" fillId="5" borderId="21" xfId="29" applyNumberFormat="1" applyFont="1" applyFill="1" applyBorder="1" applyAlignment="1">
      <alignment vertical="center"/>
    </xf>
    <xf numFmtId="38" fontId="17" fillId="23" borderId="136" xfId="29" applyNumberFormat="1" applyFont="1" applyFill="1" applyBorder="1" applyAlignment="1">
      <alignment vertical="center"/>
    </xf>
    <xf numFmtId="38" fontId="10" fillId="8" borderId="184" xfId="29" applyNumberFormat="1" applyFont="1" applyFill="1" applyBorder="1" applyAlignment="1">
      <alignment vertical="center"/>
    </xf>
    <xf numFmtId="38" fontId="17" fillId="44" borderId="178" xfId="29" applyNumberFormat="1" applyFont="1" applyFill="1" applyBorder="1" applyAlignment="1">
      <alignment vertical="center"/>
    </xf>
    <xf numFmtId="176" fontId="10" fillId="8" borderId="135" xfId="33" applyNumberFormat="1" applyFont="1" applyFill="1" applyBorder="1" applyAlignment="1">
      <alignment vertical="center"/>
    </xf>
    <xf numFmtId="176" fontId="10" fillId="8" borderId="180" xfId="33" applyNumberFormat="1" applyFont="1" applyFill="1" applyBorder="1" applyAlignment="1">
      <alignment vertical="center"/>
    </xf>
    <xf numFmtId="176" fontId="10" fillId="8" borderId="179" xfId="33" applyNumberFormat="1" applyFont="1" applyFill="1" applyBorder="1" applyAlignment="1">
      <alignment vertical="center"/>
    </xf>
    <xf numFmtId="176" fontId="10" fillId="8" borderId="186" xfId="33" applyNumberFormat="1" applyFont="1" applyFill="1" applyBorder="1" applyAlignment="1">
      <alignment vertical="center"/>
    </xf>
    <xf numFmtId="176" fontId="10" fillId="8" borderId="187" xfId="33" applyNumberFormat="1" applyFont="1" applyFill="1" applyBorder="1" applyAlignment="1">
      <alignment vertical="center"/>
    </xf>
    <xf numFmtId="176" fontId="10" fillId="8" borderId="178" xfId="33" applyNumberFormat="1" applyFont="1" applyFill="1" applyBorder="1" applyAlignment="1">
      <alignment vertical="center"/>
    </xf>
    <xf numFmtId="176" fontId="10" fillId="8" borderId="138" xfId="33" applyNumberFormat="1" applyFont="1" applyFill="1" applyBorder="1" applyAlignment="1">
      <alignment vertical="center"/>
    </xf>
    <xf numFmtId="183" fontId="10" fillId="8" borderId="138" xfId="33" applyNumberFormat="1" applyFont="1" applyFill="1" applyBorder="1" applyAlignment="1">
      <alignment vertical="center"/>
    </xf>
    <xf numFmtId="176" fontId="10" fillId="8" borderId="150" xfId="33" applyNumberFormat="1" applyFont="1" applyFill="1" applyBorder="1" applyAlignment="1">
      <alignment vertical="center"/>
    </xf>
    <xf numFmtId="176" fontId="10" fillId="8" borderId="188" xfId="33" applyNumberFormat="1" applyFont="1" applyFill="1" applyBorder="1" applyAlignment="1">
      <alignment vertical="center"/>
    </xf>
    <xf numFmtId="176" fontId="27" fillId="46" borderId="0" xfId="0" applyNumberFormat="1" applyFont="1" applyFill="1" applyBorder="1" applyAlignment="1">
      <alignment horizontal="center" vertical="center"/>
    </xf>
    <xf numFmtId="0" fontId="10" fillId="29" borderId="0" xfId="34" applyFont="1" applyFill="1" applyBorder="1" applyAlignment="1">
      <alignment vertical="top"/>
    </xf>
    <xf numFmtId="0" fontId="116" fillId="29" borderId="0" xfId="34" applyFont="1" applyFill="1" applyBorder="1" applyAlignment="1">
      <alignment vertical="top"/>
    </xf>
    <xf numFmtId="0" fontId="27" fillId="5" borderId="40" xfId="33" applyFont="1" applyFill="1" applyBorder="1" applyAlignment="1">
      <alignment horizontal="center" vertical="center"/>
    </xf>
    <xf numFmtId="176" fontId="27" fillId="30" borderId="3" xfId="33" applyNumberFormat="1" applyFont="1" applyFill="1" applyBorder="1" applyAlignment="1">
      <alignment vertical="center"/>
    </xf>
    <xf numFmtId="176" fontId="27" fillId="20" borderId="153" xfId="33" applyNumberFormat="1" applyFont="1" applyFill="1" applyBorder="1" applyAlignment="1">
      <alignment vertical="center"/>
    </xf>
    <xf numFmtId="184" fontId="10" fillId="24" borderId="76" xfId="33" applyNumberFormat="1" applyFont="1" applyFill="1" applyBorder="1" applyAlignment="1">
      <alignment vertical="center"/>
    </xf>
    <xf numFmtId="0" fontId="27" fillId="56" borderId="124" xfId="0" applyNumberFormat="1" applyFont="1" applyFill="1" applyBorder="1">
      <alignment vertical="center"/>
    </xf>
    <xf numFmtId="0" fontId="10" fillId="20" borderId="0" xfId="33" applyFont="1" applyFill="1" applyBorder="1" applyAlignment="1">
      <alignment vertical="center"/>
    </xf>
    <xf numFmtId="0" fontId="16" fillId="0" borderId="0" xfId="33" applyFont="1" applyFill="1" applyBorder="1" applyAlignment="1">
      <alignment vertical="center"/>
    </xf>
    <xf numFmtId="0" fontId="16" fillId="0" borderId="0" xfId="39" applyFont="1" applyFill="1" applyBorder="1" applyAlignment="1">
      <alignment horizontal="left" vertical="center" wrapText="1"/>
    </xf>
    <xf numFmtId="0" fontId="10" fillId="8" borderId="0" xfId="39" applyFont="1" applyFill="1" applyBorder="1" applyAlignment="1">
      <alignment horizontal="left" vertical="center" wrapText="1"/>
    </xf>
    <xf numFmtId="0" fontId="118" fillId="0" borderId="0" xfId="33" applyFont="1" applyFill="1" applyBorder="1" applyAlignment="1">
      <alignment vertical="center"/>
    </xf>
    <xf numFmtId="0" fontId="10" fillId="21" borderId="0" xfId="33" applyFont="1" applyFill="1" applyBorder="1" applyAlignment="1">
      <alignment vertical="center"/>
    </xf>
    <xf numFmtId="0" fontId="118" fillId="8" borderId="0" xfId="33" applyFont="1" applyFill="1" applyBorder="1" applyAlignment="1">
      <alignment vertical="center"/>
    </xf>
    <xf numFmtId="0" fontId="16" fillId="8" borderId="0" xfId="33" applyFont="1" applyFill="1" applyBorder="1" applyAlignment="1">
      <alignment vertical="center"/>
    </xf>
    <xf numFmtId="0" fontId="10" fillId="22" borderId="0" xfId="33" applyFont="1" applyFill="1" applyBorder="1" applyAlignment="1">
      <alignment vertical="center"/>
    </xf>
    <xf numFmtId="0" fontId="10" fillId="44" borderId="0" xfId="33" applyFont="1" applyFill="1" applyBorder="1" applyAlignment="1">
      <alignment vertical="center"/>
    </xf>
    <xf numFmtId="0" fontId="121" fillId="0" borderId="0" xfId="0" applyFont="1">
      <alignment vertical="center"/>
    </xf>
    <xf numFmtId="0" fontId="45" fillId="24" borderId="1" xfId="0" applyFont="1" applyFill="1" applyBorder="1">
      <alignment vertical="center"/>
    </xf>
    <xf numFmtId="0" fontId="15" fillId="24" borderId="1" xfId="0" applyFont="1" applyFill="1" applyBorder="1">
      <alignment vertical="center"/>
    </xf>
    <xf numFmtId="0" fontId="125" fillId="0" borderId="1" xfId="0" applyFont="1" applyBorder="1" applyAlignment="1">
      <alignment vertical="center"/>
    </xf>
    <xf numFmtId="49" fontId="0" fillId="0" borderId="1" xfId="0" applyNumberFormat="1" applyBorder="1" applyAlignment="1">
      <alignment horizontal="right" vertical="center"/>
    </xf>
    <xf numFmtId="0" fontId="127" fillId="0" borderId="1" xfId="0" applyFont="1" applyBorder="1" applyAlignment="1">
      <alignment vertical="center"/>
    </xf>
    <xf numFmtId="0" fontId="129" fillId="0" borderId="1" xfId="0" applyFont="1" applyBorder="1" applyAlignment="1">
      <alignment vertical="center"/>
    </xf>
    <xf numFmtId="0" fontId="132" fillId="0" borderId="1" xfId="0" applyFont="1" applyBorder="1" applyAlignment="1">
      <alignment vertical="center"/>
    </xf>
    <xf numFmtId="0" fontId="134" fillId="0" borderId="1" xfId="0" applyFont="1" applyBorder="1" applyAlignment="1">
      <alignment vertical="center"/>
    </xf>
    <xf numFmtId="0" fontId="135" fillId="0" borderId="1" xfId="0" applyFont="1" applyBorder="1" applyAlignment="1">
      <alignment vertical="center"/>
    </xf>
    <xf numFmtId="0" fontId="136" fillId="0" borderId="1" xfId="0" applyFont="1" applyBorder="1" applyAlignment="1">
      <alignment vertical="center"/>
    </xf>
    <xf numFmtId="0" fontId="137" fillId="0" borderId="1" xfId="0" applyFont="1" applyBorder="1" applyAlignment="1">
      <alignment vertical="center"/>
    </xf>
    <xf numFmtId="0" fontId="16" fillId="8" borderId="1" xfId="39" applyFont="1" applyFill="1" applyBorder="1" applyAlignment="1">
      <alignment horizontal="left" vertical="center" wrapText="1"/>
    </xf>
    <xf numFmtId="0" fontId="16" fillId="8" borderId="4" xfId="33" applyFont="1" applyFill="1" applyBorder="1" applyAlignment="1">
      <alignment vertical="center"/>
    </xf>
    <xf numFmtId="176" fontId="10" fillId="29" borderId="1" xfId="33" applyNumberFormat="1" applyFont="1" applyFill="1" applyBorder="1" applyAlignment="1">
      <alignment horizontal="right" vertical="center"/>
    </xf>
    <xf numFmtId="177" fontId="10" fillId="29" borderId="1" xfId="33" applyNumberFormat="1" applyFont="1" applyFill="1" applyBorder="1" applyAlignment="1">
      <alignment horizontal="right" vertical="center"/>
    </xf>
    <xf numFmtId="183" fontId="10" fillId="29" borderId="1" xfId="33" applyNumberFormat="1" applyFont="1" applyFill="1" applyBorder="1" applyAlignment="1">
      <alignment horizontal="right" vertical="center"/>
    </xf>
    <xf numFmtId="176" fontId="10" fillId="8" borderId="1" xfId="33" applyNumberFormat="1" applyFont="1" applyFill="1" applyBorder="1" applyAlignment="1">
      <alignment horizontal="right" vertical="center"/>
    </xf>
    <xf numFmtId="177" fontId="10" fillId="8" borderId="1" xfId="33" applyNumberFormat="1" applyFont="1" applyFill="1" applyBorder="1" applyAlignment="1">
      <alignment horizontal="right" vertical="center"/>
    </xf>
    <xf numFmtId="176" fontId="10" fillId="8" borderId="11" xfId="33" applyNumberFormat="1" applyFont="1" applyFill="1" applyBorder="1" applyAlignment="1">
      <alignment horizontal="right" vertical="center"/>
    </xf>
    <xf numFmtId="177" fontId="10" fillId="8" borderId="11" xfId="33" applyNumberFormat="1" applyFont="1" applyFill="1" applyBorder="1" applyAlignment="1">
      <alignment horizontal="right" vertical="center"/>
    </xf>
    <xf numFmtId="177" fontId="10" fillId="8" borderId="9" xfId="33" applyNumberFormat="1" applyFont="1" applyFill="1" applyBorder="1" applyAlignment="1">
      <alignment horizontal="right" vertical="center"/>
    </xf>
    <xf numFmtId="176" fontId="10" fillId="8" borderId="9" xfId="33" applyNumberFormat="1" applyFont="1" applyFill="1" applyBorder="1" applyAlignment="1">
      <alignment horizontal="right" vertical="center"/>
    </xf>
    <xf numFmtId="179" fontId="10" fillId="24" borderId="9" xfId="26" applyNumberFormat="1" applyFont="1" applyFill="1" applyBorder="1" applyAlignment="1">
      <alignment vertical="center"/>
    </xf>
    <xf numFmtId="184" fontId="10" fillId="24" borderId="11" xfId="33" applyNumberFormat="1" applyFont="1" applyFill="1" applyBorder="1" applyAlignment="1">
      <alignment vertical="center"/>
    </xf>
    <xf numFmtId="222" fontId="27" fillId="56" borderId="124" xfId="0" applyNumberFormat="1" applyFont="1" applyFill="1" applyBorder="1">
      <alignment vertical="center"/>
    </xf>
    <xf numFmtId="223" fontId="27" fillId="56" borderId="124" xfId="0" applyNumberFormat="1" applyFont="1" applyFill="1" applyBorder="1">
      <alignment vertical="center"/>
    </xf>
    <xf numFmtId="223" fontId="15" fillId="20" borderId="124" xfId="0" applyNumberFormat="1" applyFont="1" applyFill="1" applyBorder="1">
      <alignment vertical="center"/>
    </xf>
    <xf numFmtId="223" fontId="15" fillId="55" borderId="124" xfId="0" applyNumberFormat="1" applyFont="1" applyFill="1" applyBorder="1">
      <alignment vertical="center"/>
    </xf>
    <xf numFmtId="224" fontId="15" fillId="22" borderId="124" xfId="29" applyNumberFormat="1" applyFont="1" applyFill="1" applyBorder="1">
      <alignment vertical="center"/>
    </xf>
    <xf numFmtId="0" fontId="90" fillId="46" borderId="0" xfId="0" applyFont="1" applyFill="1" applyBorder="1" applyAlignment="1">
      <alignment horizontal="center" vertical="center" wrapText="1"/>
    </xf>
    <xf numFmtId="224" fontId="27" fillId="46" borderId="0" xfId="0" applyNumberFormat="1" applyFont="1" applyFill="1" applyBorder="1" applyAlignment="1">
      <alignment horizontal="center" vertical="center"/>
    </xf>
    <xf numFmtId="225" fontId="15" fillId="55" borderId="124" xfId="0" applyNumberFormat="1" applyFont="1" applyFill="1" applyBorder="1">
      <alignment vertical="center"/>
    </xf>
    <xf numFmtId="179" fontId="10" fillId="24" borderId="1" xfId="33" applyNumberFormat="1" applyFont="1" applyFill="1" applyBorder="1" applyAlignment="1">
      <alignment vertical="center"/>
    </xf>
    <xf numFmtId="179" fontId="10" fillId="24" borderId="11" xfId="33" applyNumberFormat="1" applyFont="1" applyFill="1" applyBorder="1" applyAlignment="1">
      <alignment vertical="center"/>
    </xf>
    <xf numFmtId="179" fontId="10" fillId="24" borderId="65" xfId="33" applyNumberFormat="1" applyFont="1" applyFill="1" applyBorder="1" applyAlignment="1">
      <alignment vertical="center"/>
    </xf>
    <xf numFmtId="179" fontId="10" fillId="24" borderId="4" xfId="33" applyNumberFormat="1" applyFont="1" applyFill="1" applyBorder="1" applyAlignment="1">
      <alignment vertical="center"/>
    </xf>
    <xf numFmtId="0" fontId="71" fillId="29" borderId="0" xfId="34" applyFont="1" applyFill="1" applyBorder="1" applyAlignment="1">
      <alignment horizontal="center" vertical="center" wrapText="1"/>
    </xf>
    <xf numFmtId="0" fontId="83" fillId="8" borderId="130" xfId="33" applyFont="1" applyFill="1" applyBorder="1" applyAlignment="1">
      <alignment vertical="center" wrapText="1"/>
    </xf>
    <xf numFmtId="179" fontId="10" fillId="8" borderId="114" xfId="33" applyNumberFormat="1" applyFont="1" applyFill="1" applyBorder="1" applyAlignment="1">
      <alignment vertical="center"/>
    </xf>
    <xf numFmtId="179" fontId="10" fillId="8" borderId="137" xfId="33" applyNumberFormat="1" applyFont="1" applyFill="1" applyBorder="1" applyAlignment="1">
      <alignment vertical="center"/>
    </xf>
    <xf numFmtId="0" fontId="10" fillId="8" borderId="33" xfId="33" applyFont="1" applyFill="1" applyBorder="1" applyAlignment="1">
      <alignment vertical="center" wrapText="1"/>
    </xf>
    <xf numFmtId="179" fontId="10" fillId="29" borderId="21" xfId="33" applyNumberFormat="1" applyFont="1" applyFill="1" applyBorder="1" applyAlignment="1">
      <alignment vertical="center"/>
    </xf>
    <xf numFmtId="179" fontId="10" fillId="8" borderId="21" xfId="33" applyNumberFormat="1" applyFont="1" applyFill="1" applyBorder="1" applyAlignment="1">
      <alignment vertical="center"/>
    </xf>
    <xf numFmtId="219" fontId="10" fillId="8" borderId="1" xfId="33" applyNumberFormat="1" applyFont="1" applyFill="1" applyBorder="1" applyAlignment="1">
      <alignment vertical="center"/>
    </xf>
    <xf numFmtId="176" fontId="10" fillId="8" borderId="56" xfId="33" applyNumberFormat="1" applyFont="1" applyFill="1" applyBorder="1" applyAlignment="1">
      <alignment horizontal="right" vertical="center"/>
    </xf>
    <xf numFmtId="176" fontId="10" fillId="8" borderId="116" xfId="33" applyNumberFormat="1" applyFont="1" applyFill="1" applyBorder="1" applyAlignment="1">
      <alignment horizontal="right" vertical="center"/>
    </xf>
    <xf numFmtId="0" fontId="1" fillId="56" borderId="0" xfId="33" applyFont="1" applyFill="1" applyAlignment="1">
      <alignment vertical="top" wrapText="1"/>
    </xf>
    <xf numFmtId="191" fontId="10" fillId="0" borderId="1" xfId="26" applyNumberFormat="1" applyFont="1" applyFill="1" applyBorder="1" applyAlignment="1">
      <alignment horizontal="right" vertical="center"/>
    </xf>
    <xf numFmtId="191" fontId="10" fillId="8" borderId="11" xfId="26" applyNumberFormat="1" applyFont="1" applyFill="1" applyBorder="1" applyAlignment="1">
      <alignment vertical="center"/>
    </xf>
    <xf numFmtId="191" fontId="10" fillId="23" borderId="76" xfId="26" applyNumberFormat="1" applyFont="1" applyFill="1" applyBorder="1" applyAlignment="1">
      <alignment vertical="center"/>
    </xf>
    <xf numFmtId="0" fontId="141" fillId="50" borderId="37" xfId="33" applyFont="1" applyFill="1" applyBorder="1" applyAlignment="1">
      <alignment vertical="center"/>
    </xf>
    <xf numFmtId="0" fontId="83" fillId="29" borderId="9" xfId="33" applyFont="1" applyFill="1" applyBorder="1" applyAlignment="1">
      <alignment vertical="center"/>
    </xf>
    <xf numFmtId="0" fontId="83" fillId="8" borderId="9" xfId="33" applyFont="1" applyFill="1" applyBorder="1" applyAlignment="1">
      <alignment vertical="center"/>
    </xf>
    <xf numFmtId="0" fontId="83" fillId="29" borderId="110" xfId="33" applyFont="1" applyFill="1" applyBorder="1" applyAlignment="1">
      <alignment vertical="center"/>
    </xf>
    <xf numFmtId="0" fontId="11" fillId="8" borderId="0" xfId="33" applyFont="1" applyFill="1" applyBorder="1" applyAlignment="1">
      <alignment vertical="center" wrapText="1"/>
    </xf>
    <xf numFmtId="0" fontId="10" fillId="29" borderId="0" xfId="0" applyFont="1" applyFill="1" applyBorder="1" applyAlignment="1">
      <alignment horizontal="center" vertical="center" wrapText="1"/>
    </xf>
    <xf numFmtId="0" fontId="10" fillId="52" borderId="0" xfId="0" applyFont="1" applyFill="1" applyBorder="1" applyAlignment="1">
      <alignment horizontal="center" vertical="center" wrapText="1"/>
    </xf>
    <xf numFmtId="187" fontId="10" fillId="19" borderId="0" xfId="33" applyNumberFormat="1" applyFont="1" applyFill="1" applyBorder="1" applyAlignment="1">
      <alignment vertical="center" wrapText="1"/>
    </xf>
    <xf numFmtId="187" fontId="10" fillId="37" borderId="0" xfId="33" applyNumberFormat="1" applyFont="1" applyFill="1" applyBorder="1" applyAlignment="1">
      <alignment vertical="center" wrapText="1"/>
    </xf>
    <xf numFmtId="0" fontId="88" fillId="8" borderId="1" xfId="33" applyFont="1" applyFill="1" applyBorder="1" applyAlignment="1">
      <alignment vertical="center" wrapText="1"/>
    </xf>
    <xf numFmtId="178" fontId="10" fillId="8" borderId="44" xfId="33" applyNumberFormat="1" applyFont="1" applyFill="1" applyBorder="1" applyAlignment="1">
      <alignment vertical="center"/>
    </xf>
    <xf numFmtId="178" fontId="10" fillId="8" borderId="97" xfId="33" applyNumberFormat="1" applyFont="1" applyFill="1" applyBorder="1" applyAlignment="1">
      <alignment vertical="center"/>
    </xf>
    <xf numFmtId="178" fontId="10" fillId="8" borderId="20" xfId="33" applyNumberFormat="1" applyFont="1" applyFill="1" applyBorder="1" applyAlignment="1">
      <alignment vertical="center"/>
    </xf>
    <xf numFmtId="180" fontId="10" fillId="8" borderId="20" xfId="33" applyNumberFormat="1" applyFont="1" applyFill="1" applyBorder="1" applyAlignment="1">
      <alignment vertical="center"/>
    </xf>
    <xf numFmtId="176" fontId="10" fillId="8" borderId="20" xfId="0" applyNumberFormat="1" applyFont="1" applyFill="1" applyBorder="1" applyAlignment="1">
      <alignment vertical="center" wrapText="1"/>
    </xf>
    <xf numFmtId="0" fontId="11" fillId="0" borderId="32" xfId="33" applyFont="1" applyFill="1" applyBorder="1" applyAlignment="1">
      <alignment horizontal="center" vertical="center"/>
    </xf>
    <xf numFmtId="0" fontId="10" fillId="0" borderId="124" xfId="33" applyFont="1" applyFill="1" applyBorder="1" applyAlignment="1">
      <alignment horizontal="center" vertical="center"/>
    </xf>
    <xf numFmtId="0" fontId="10" fillId="29" borderId="0" xfId="0" applyFont="1" applyFill="1" applyBorder="1" applyAlignment="1">
      <alignment horizontal="center" vertical="center"/>
    </xf>
    <xf numFmtId="178" fontId="10" fillId="52" borderId="0" xfId="33" applyNumberFormat="1" applyFont="1" applyFill="1" applyBorder="1" applyAlignment="1">
      <alignment vertical="center" wrapText="1"/>
    </xf>
    <xf numFmtId="176" fontId="10" fillId="29" borderId="0" xfId="0" applyNumberFormat="1" applyFont="1" applyFill="1" applyBorder="1" applyAlignment="1">
      <alignment horizontal="center" vertical="center"/>
    </xf>
    <xf numFmtId="176" fontId="10" fillId="29" borderId="0" xfId="0" applyNumberFormat="1" applyFont="1" applyFill="1" applyBorder="1">
      <alignment vertical="center"/>
    </xf>
    <xf numFmtId="178" fontId="10" fillId="29" borderId="0" xfId="33" applyNumberFormat="1" applyFont="1" applyFill="1" applyBorder="1" applyAlignment="1">
      <alignment vertical="center" wrapText="1"/>
    </xf>
    <xf numFmtId="178" fontId="10" fillId="52" borderId="0" xfId="33" applyNumberFormat="1" applyFont="1" applyFill="1" applyBorder="1" applyAlignment="1">
      <alignment vertical="center"/>
    </xf>
    <xf numFmtId="180" fontId="10" fillId="52" borderId="0" xfId="33" applyNumberFormat="1" applyFont="1" applyFill="1" applyBorder="1" applyAlignment="1">
      <alignment vertical="center"/>
    </xf>
    <xf numFmtId="178" fontId="10" fillId="8" borderId="20" xfId="33" applyNumberFormat="1" applyFont="1" applyFill="1" applyBorder="1" applyAlignment="1">
      <alignment vertical="center" wrapText="1"/>
    </xf>
    <xf numFmtId="0" fontId="10" fillId="29" borderId="20" xfId="33" applyFont="1" applyFill="1" applyBorder="1" applyAlignment="1">
      <alignment horizontal="center" vertical="center"/>
    </xf>
    <xf numFmtId="176" fontId="10" fillId="29" borderId="0" xfId="0" applyNumberFormat="1" applyFont="1" applyFill="1" applyBorder="1" applyAlignment="1">
      <alignment vertical="top"/>
    </xf>
    <xf numFmtId="178" fontId="10" fillId="29" borderId="0" xfId="33" applyNumberFormat="1" applyFont="1" applyFill="1" applyBorder="1" applyAlignment="1">
      <alignment vertical="top" wrapText="1"/>
    </xf>
    <xf numFmtId="0" fontId="141" fillId="50" borderId="176" xfId="33" applyFont="1" applyFill="1" applyBorder="1" applyAlignment="1">
      <alignment vertical="center"/>
    </xf>
    <xf numFmtId="9" fontId="10" fillId="22" borderId="1" xfId="26" applyNumberFormat="1" applyFont="1" applyFill="1" applyBorder="1" applyAlignment="1">
      <alignment vertical="center"/>
    </xf>
    <xf numFmtId="0" fontId="11" fillId="8" borderId="103" xfId="33" applyFont="1" applyFill="1" applyBorder="1" applyAlignment="1">
      <alignment vertical="center" wrapText="1"/>
    </xf>
    <xf numFmtId="0" fontId="25" fillId="43" borderId="115" xfId="33" applyFont="1" applyFill="1" applyBorder="1" applyAlignment="1">
      <alignment vertical="center"/>
    </xf>
    <xf numFmtId="0" fontId="11" fillId="29" borderId="20" xfId="31" applyFont="1" applyFill="1" applyBorder="1" applyAlignment="1">
      <alignment vertical="center"/>
    </xf>
    <xf numFmtId="0" fontId="83" fillId="8" borderId="20" xfId="31" applyFont="1" applyFill="1" applyBorder="1" applyAlignment="1">
      <alignment vertical="center"/>
    </xf>
    <xf numFmtId="0" fontId="11" fillId="29" borderId="52" xfId="31" applyFont="1" applyFill="1" applyBorder="1" applyAlignment="1">
      <alignment vertical="center"/>
    </xf>
    <xf numFmtId="0" fontId="83" fillId="8" borderId="52" xfId="31" applyFont="1" applyFill="1" applyBorder="1" applyAlignment="1">
      <alignment vertical="center"/>
    </xf>
    <xf numFmtId="10" fontId="10" fillId="24" borderId="1" xfId="33" applyNumberFormat="1" applyFont="1" applyFill="1" applyBorder="1" applyAlignment="1">
      <alignment vertical="center"/>
    </xf>
    <xf numFmtId="10" fontId="10" fillId="24" borderId="11" xfId="33" applyNumberFormat="1" applyFont="1" applyFill="1" applyBorder="1" applyAlignment="1">
      <alignment vertical="center"/>
    </xf>
    <xf numFmtId="10" fontId="10" fillId="24" borderId="9" xfId="33" applyNumberFormat="1" applyFont="1" applyFill="1" applyBorder="1" applyAlignment="1">
      <alignment vertical="center"/>
    </xf>
    <xf numFmtId="10" fontId="10" fillId="24" borderId="4" xfId="33" applyNumberFormat="1" applyFont="1" applyFill="1" applyBorder="1" applyAlignment="1">
      <alignment vertical="center"/>
    </xf>
    <xf numFmtId="0" fontId="143" fillId="36" borderId="1" xfId="28" applyFont="1" applyFill="1" applyBorder="1" applyAlignment="1" applyProtection="1">
      <alignment vertical="center" wrapText="1"/>
    </xf>
    <xf numFmtId="0" fontId="10" fillId="8" borderId="32" xfId="33" applyFont="1" applyFill="1" applyBorder="1" applyAlignment="1">
      <alignment horizontal="left" vertical="center"/>
    </xf>
    <xf numFmtId="179" fontId="10" fillId="24" borderId="9" xfId="33" applyNumberFormat="1" applyFont="1" applyFill="1" applyBorder="1" applyAlignment="1">
      <alignment vertical="center"/>
    </xf>
    <xf numFmtId="184" fontId="55" fillId="24" borderId="1" xfId="33" applyNumberFormat="1" applyFont="1" applyFill="1" applyBorder="1" applyAlignment="1">
      <alignment vertical="center"/>
    </xf>
    <xf numFmtId="191" fontId="10" fillId="24" borderId="1" xfId="26" applyNumberFormat="1" applyFont="1" applyFill="1" applyBorder="1" applyAlignment="1">
      <alignment horizontal="right" vertical="center"/>
    </xf>
    <xf numFmtId="191" fontId="10" fillId="24" borderId="9" xfId="26" applyNumberFormat="1" applyFont="1" applyFill="1" applyBorder="1" applyAlignment="1">
      <alignment horizontal="right" vertical="center"/>
    </xf>
    <xf numFmtId="191" fontId="10" fillId="24" borderId="76" xfId="26" applyNumberFormat="1" applyFont="1" applyFill="1" applyBorder="1" applyAlignment="1">
      <alignment horizontal="right" vertical="center"/>
    </xf>
    <xf numFmtId="191" fontId="10" fillId="24" borderId="1" xfId="33" applyNumberFormat="1" applyFont="1" applyFill="1" applyBorder="1" applyAlignment="1">
      <alignment vertical="center"/>
    </xf>
    <xf numFmtId="191" fontId="10" fillId="24" borderId="65" xfId="26" applyNumberFormat="1" applyFont="1" applyFill="1" applyBorder="1" applyAlignment="1">
      <alignment horizontal="right" vertical="center"/>
    </xf>
    <xf numFmtId="191" fontId="10" fillId="24" borderId="4" xfId="33" applyNumberFormat="1" applyFont="1" applyFill="1" applyBorder="1" applyAlignment="1">
      <alignment vertical="center"/>
    </xf>
    <xf numFmtId="0" fontId="50" fillId="29" borderId="0" xfId="0" applyFont="1" applyFill="1" applyAlignment="1">
      <alignment vertical="top"/>
    </xf>
    <xf numFmtId="0" fontId="49" fillId="29" borderId="0" xfId="34" applyFont="1" applyFill="1" applyAlignment="1">
      <alignment vertical="top"/>
    </xf>
    <xf numFmtId="0" fontId="83" fillId="29" borderId="129" xfId="33" applyFont="1" applyFill="1" applyBorder="1" applyAlignment="1">
      <alignment vertical="center"/>
    </xf>
    <xf numFmtId="0" fontId="88" fillId="8" borderId="0" xfId="33" applyFont="1" applyFill="1" applyBorder="1" applyAlignment="1">
      <alignment vertical="center" wrapText="1"/>
    </xf>
    <xf numFmtId="0" fontId="83" fillId="8" borderId="33" xfId="33" applyFont="1" applyFill="1" applyBorder="1" applyAlignment="1">
      <alignment vertical="center" wrapText="1"/>
    </xf>
    <xf numFmtId="0" fontId="83" fillId="29" borderId="0" xfId="31" applyFont="1" applyFill="1" applyAlignment="1">
      <alignment vertical="center" wrapText="1"/>
    </xf>
    <xf numFmtId="0" fontId="10" fillId="8" borderId="0" xfId="31" applyFont="1" applyFill="1" applyAlignment="1">
      <alignment vertical="center" wrapText="1"/>
    </xf>
    <xf numFmtId="191" fontId="10" fillId="32" borderId="1" xfId="33" applyNumberFormat="1" applyFont="1" applyFill="1" applyBorder="1" applyAlignment="1">
      <alignment vertical="center"/>
    </xf>
    <xf numFmtId="191" fontId="10" fillId="32" borderId="9" xfId="33" applyNumberFormat="1" applyFont="1" applyFill="1" applyBorder="1" applyAlignment="1">
      <alignment vertical="center"/>
    </xf>
    <xf numFmtId="191" fontId="10" fillId="32" borderId="76" xfId="33" applyNumberFormat="1" applyFont="1" applyFill="1" applyBorder="1" applyAlignment="1">
      <alignment vertical="center"/>
    </xf>
    <xf numFmtId="191" fontId="10" fillId="32" borderId="4" xfId="33" applyNumberFormat="1" applyFont="1" applyFill="1" applyBorder="1" applyAlignment="1">
      <alignment vertical="center"/>
    </xf>
    <xf numFmtId="0" fontId="143" fillId="29" borderId="1" xfId="28" applyFont="1" applyFill="1" applyBorder="1" applyAlignment="1" applyProtection="1">
      <alignment vertical="center" wrapText="1"/>
    </xf>
    <xf numFmtId="0" fontId="144" fillId="8" borderId="0" xfId="33" applyFont="1" applyFill="1" applyBorder="1" applyAlignment="1">
      <alignment horizontal="left" vertical="center"/>
    </xf>
    <xf numFmtId="0" fontId="145" fillId="20" borderId="140" xfId="33" applyFont="1" applyFill="1" applyBorder="1" applyAlignment="1">
      <alignment vertical="center"/>
    </xf>
    <xf numFmtId="0" fontId="7" fillId="29" borderId="1" xfId="28" applyFont="1" applyFill="1" applyBorder="1" applyAlignment="1" applyProtection="1">
      <alignment vertical="center" wrapText="1"/>
    </xf>
    <xf numFmtId="0" fontId="99" fillId="29" borderId="97" xfId="34" applyFont="1" applyFill="1" applyBorder="1" applyAlignment="1">
      <alignment horizontal="left" vertical="center"/>
    </xf>
    <xf numFmtId="179" fontId="10" fillId="8" borderId="11" xfId="26" applyNumberFormat="1" applyFont="1" applyFill="1" applyBorder="1" applyAlignment="1">
      <alignment horizontal="right" vertical="center"/>
    </xf>
    <xf numFmtId="0" fontId="11" fillId="8" borderId="19" xfId="33" applyFont="1" applyFill="1" applyBorder="1" applyAlignment="1">
      <alignment vertical="center"/>
    </xf>
    <xf numFmtId="177" fontId="27" fillId="30" borderId="20" xfId="33" applyNumberFormat="1" applyFont="1" applyFill="1" applyBorder="1" applyAlignment="1">
      <alignment vertical="center"/>
    </xf>
    <xf numFmtId="38" fontId="17" fillId="58" borderId="33" xfId="29" applyNumberFormat="1" applyFont="1" applyFill="1" applyBorder="1" applyAlignment="1">
      <alignment vertical="center"/>
    </xf>
    <xf numFmtId="38" fontId="17" fillId="60" borderId="84" xfId="29" applyNumberFormat="1" applyFont="1" applyFill="1" applyBorder="1" applyAlignment="1">
      <alignment vertical="center"/>
    </xf>
    <xf numFmtId="38" fontId="10" fillId="33" borderId="21" xfId="29" applyNumberFormat="1" applyFont="1" applyFill="1" applyBorder="1" applyAlignment="1">
      <alignment vertical="center"/>
    </xf>
    <xf numFmtId="38" fontId="10" fillId="16" borderId="157" xfId="29" applyNumberFormat="1" applyFont="1" applyFill="1" applyBorder="1" applyAlignment="1">
      <alignment vertical="center"/>
    </xf>
    <xf numFmtId="38" fontId="17" fillId="53" borderId="21" xfId="29" applyNumberFormat="1" applyFont="1" applyFill="1" applyBorder="1" applyAlignment="1">
      <alignment vertical="center"/>
    </xf>
    <xf numFmtId="38" fontId="17" fillId="42" borderId="47" xfId="29" applyNumberFormat="1" applyFont="1" applyFill="1" applyBorder="1" applyAlignment="1">
      <alignment vertical="center"/>
    </xf>
    <xf numFmtId="38" fontId="10" fillId="29" borderId="47" xfId="29" applyNumberFormat="1" applyFont="1" applyFill="1" applyBorder="1" applyAlignment="1">
      <alignment vertical="center"/>
    </xf>
    <xf numFmtId="38" fontId="17" fillId="29" borderId="77" xfId="29" applyNumberFormat="1" applyFont="1" applyFill="1" applyBorder="1" applyAlignment="1">
      <alignment vertical="center"/>
    </xf>
    <xf numFmtId="38" fontId="17" fillId="13" borderId="42" xfId="29" applyNumberFormat="1" applyFont="1" applyFill="1" applyBorder="1" applyAlignment="1">
      <alignment vertical="center"/>
    </xf>
    <xf numFmtId="38" fontId="17" fillId="3" borderId="48" xfId="29" applyNumberFormat="1" applyFont="1" applyFill="1" applyBorder="1" applyAlignment="1">
      <alignment vertical="center"/>
    </xf>
    <xf numFmtId="38" fontId="10" fillId="16" borderId="166" xfId="29" applyNumberFormat="1" applyFont="1" applyFill="1" applyBorder="1" applyAlignment="1">
      <alignment vertical="center"/>
    </xf>
    <xf numFmtId="38" fontId="10" fillId="16" borderId="145" xfId="29" applyNumberFormat="1" applyFont="1" applyFill="1" applyBorder="1" applyAlignment="1">
      <alignment vertical="center"/>
    </xf>
    <xf numFmtId="200" fontId="10" fillId="16" borderId="189" xfId="29" applyNumberFormat="1" applyFont="1" applyFill="1" applyBorder="1" applyAlignment="1">
      <alignment vertical="center"/>
    </xf>
    <xf numFmtId="38" fontId="10" fillId="33" borderId="48" xfId="29" applyNumberFormat="1" applyFont="1" applyFill="1" applyBorder="1" applyAlignment="1">
      <alignment vertical="center"/>
    </xf>
    <xf numFmtId="38" fontId="17" fillId="9" borderId="48" xfId="29" applyNumberFormat="1" applyFont="1" applyFill="1" applyBorder="1" applyAlignment="1">
      <alignment vertical="center"/>
    </xf>
    <xf numFmtId="38" fontId="10" fillId="16" borderId="189" xfId="29" applyNumberFormat="1" applyFont="1" applyFill="1" applyBorder="1" applyAlignment="1">
      <alignment vertical="center"/>
    </xf>
    <xf numFmtId="38" fontId="10" fillId="16" borderId="190" xfId="29" applyNumberFormat="1" applyFont="1" applyFill="1" applyBorder="1" applyAlignment="1">
      <alignment vertical="center"/>
    </xf>
    <xf numFmtId="38" fontId="17" fillId="10" borderId="48" xfId="29" applyNumberFormat="1" applyFont="1" applyFill="1" applyBorder="1" applyAlignment="1">
      <alignment vertical="center"/>
    </xf>
    <xf numFmtId="38" fontId="10" fillId="16" borderId="0" xfId="29" applyNumberFormat="1" applyFont="1" applyFill="1" applyBorder="1" applyAlignment="1">
      <alignment vertical="center"/>
    </xf>
    <xf numFmtId="38" fontId="17" fillId="53" borderId="48" xfId="29" applyNumberFormat="1" applyFont="1" applyFill="1" applyBorder="1" applyAlignment="1">
      <alignment vertical="center"/>
    </xf>
    <xf numFmtId="38" fontId="17" fillId="4" borderId="48" xfId="29" applyNumberFormat="1" applyFont="1" applyFill="1" applyBorder="1" applyAlignment="1">
      <alignment vertical="center"/>
    </xf>
    <xf numFmtId="38" fontId="17" fillId="60" borderId="42" xfId="29" applyNumberFormat="1" applyFont="1" applyFill="1" applyBorder="1" applyAlignment="1">
      <alignment vertical="center"/>
    </xf>
    <xf numFmtId="38" fontId="17" fillId="5" borderId="124" xfId="29" applyNumberFormat="1" applyFont="1" applyFill="1" applyBorder="1" applyAlignment="1">
      <alignment vertical="center"/>
    </xf>
    <xf numFmtId="38" fontId="17" fillId="20" borderId="48" xfId="29" applyNumberFormat="1" applyFont="1" applyFill="1" applyBorder="1" applyAlignment="1">
      <alignment vertical="center"/>
    </xf>
    <xf numFmtId="38" fontId="10" fillId="8" borderId="166" xfId="29" applyNumberFormat="1" applyFont="1" applyFill="1" applyBorder="1" applyAlignment="1">
      <alignment vertical="center"/>
    </xf>
    <xf numFmtId="38" fontId="10" fillId="8" borderId="145" xfId="29" applyNumberFormat="1" applyFont="1" applyFill="1" applyBorder="1" applyAlignment="1">
      <alignment vertical="center"/>
    </xf>
    <xf numFmtId="38" fontId="10" fillId="8" borderId="189" xfId="29" applyNumberFormat="1" applyFont="1" applyFill="1" applyBorder="1" applyAlignment="1">
      <alignment vertical="center"/>
    </xf>
    <xf numFmtId="38" fontId="17" fillId="23" borderId="124" xfId="29" applyNumberFormat="1" applyFont="1" applyFill="1" applyBorder="1" applyAlignment="1">
      <alignment vertical="center"/>
    </xf>
    <xf numFmtId="38" fontId="17" fillId="25" borderId="48" xfId="29" applyNumberFormat="1" applyFont="1" applyFill="1" applyBorder="1" applyAlignment="1">
      <alignment vertical="center"/>
    </xf>
    <xf numFmtId="38" fontId="17" fillId="42" borderId="124" xfId="29" applyNumberFormat="1" applyFont="1" applyFill="1" applyBorder="1" applyAlignment="1">
      <alignment vertical="center"/>
    </xf>
    <xf numFmtId="200" fontId="17" fillId="43" borderId="0" xfId="29" applyNumberFormat="1" applyFont="1" applyFill="1" applyBorder="1" applyAlignment="1">
      <alignment vertical="center"/>
    </xf>
    <xf numFmtId="38" fontId="17" fillId="18" borderId="42" xfId="29" applyNumberFormat="1" applyFont="1" applyFill="1" applyBorder="1" applyAlignment="1">
      <alignment vertical="center"/>
    </xf>
    <xf numFmtId="38" fontId="10" fillId="30" borderId="166" xfId="29" applyNumberFormat="1" applyFont="1" applyFill="1" applyBorder="1" applyAlignment="1">
      <alignment vertical="center"/>
    </xf>
    <xf numFmtId="38" fontId="10" fillId="30" borderId="145" xfId="29" applyNumberFormat="1" applyFont="1" applyFill="1" applyBorder="1" applyAlignment="1">
      <alignment vertical="center"/>
    </xf>
    <xf numFmtId="38" fontId="10" fillId="30" borderId="147" xfId="29" applyNumberFormat="1" applyFont="1" applyFill="1" applyBorder="1" applyAlignment="1">
      <alignment vertical="center"/>
    </xf>
    <xf numFmtId="38" fontId="17" fillId="27" borderId="42" xfId="29" applyNumberFormat="1" applyFont="1" applyFill="1" applyBorder="1" applyAlignment="1">
      <alignment vertical="center"/>
    </xf>
    <xf numFmtId="38" fontId="17" fillId="44" borderId="48" xfId="29" applyNumberFormat="1" applyFont="1" applyFill="1" applyBorder="1" applyAlignment="1">
      <alignment vertical="center"/>
    </xf>
    <xf numFmtId="38" fontId="10" fillId="29" borderId="166" xfId="29" applyNumberFormat="1" applyFont="1" applyFill="1" applyBorder="1" applyAlignment="1">
      <alignment vertical="center"/>
    </xf>
    <xf numFmtId="38" fontId="10" fillId="29" borderId="124" xfId="29" applyNumberFormat="1" applyFont="1" applyFill="1" applyBorder="1" applyAlignment="1">
      <alignment vertical="center"/>
    </xf>
    <xf numFmtId="38" fontId="10" fillId="30" borderId="168" xfId="29" applyNumberFormat="1" applyFont="1" applyFill="1" applyBorder="1" applyAlignment="1">
      <alignment vertical="center"/>
    </xf>
    <xf numFmtId="38" fontId="17" fillId="29" borderId="132" xfId="29" applyNumberFormat="1" applyFont="1" applyFill="1" applyBorder="1" applyAlignment="1">
      <alignment vertical="center"/>
    </xf>
    <xf numFmtId="200" fontId="10" fillId="16" borderId="190" xfId="29" applyNumberFormat="1" applyFont="1" applyFill="1" applyBorder="1" applyAlignment="1">
      <alignment vertical="center"/>
    </xf>
    <xf numFmtId="38" fontId="10" fillId="47" borderId="48" xfId="29" applyNumberFormat="1" applyFont="1" applyFill="1" applyBorder="1" applyAlignment="1">
      <alignment vertical="center"/>
    </xf>
    <xf numFmtId="38" fontId="10" fillId="47" borderId="124" xfId="29" applyNumberFormat="1" applyFont="1" applyFill="1" applyBorder="1" applyAlignment="1">
      <alignment vertical="center"/>
    </xf>
    <xf numFmtId="38" fontId="10" fillId="0" borderId="145" xfId="29" applyNumberFormat="1" applyFont="1" applyFill="1" applyBorder="1" applyAlignment="1">
      <alignment vertical="center"/>
    </xf>
    <xf numFmtId="200" fontId="10" fillId="16" borderId="145" xfId="29" applyNumberFormat="1" applyFont="1" applyFill="1" applyBorder="1" applyAlignment="1">
      <alignment vertical="center"/>
    </xf>
    <xf numFmtId="38" fontId="10" fillId="0" borderId="189" xfId="29" applyNumberFormat="1" applyFont="1" applyFill="1" applyBorder="1" applyAlignment="1">
      <alignment vertical="center"/>
    </xf>
    <xf numFmtId="38" fontId="10" fillId="46" borderId="48" xfId="29" applyNumberFormat="1" applyFont="1" applyFill="1" applyBorder="1" applyAlignment="1">
      <alignment vertical="center"/>
    </xf>
    <xf numFmtId="38" fontId="10" fillId="47" borderId="0" xfId="29" applyNumberFormat="1" applyFont="1" applyFill="1" applyBorder="1" applyAlignment="1">
      <alignment vertical="center"/>
    </xf>
    <xf numFmtId="38" fontId="10" fillId="47" borderId="190" xfId="29" applyNumberFormat="1" applyFont="1" applyFill="1" applyBorder="1" applyAlignment="1">
      <alignment vertical="center"/>
    </xf>
    <xf numFmtId="38" fontId="10" fillId="47" borderId="145" xfId="29" applyNumberFormat="1" applyFont="1" applyFill="1" applyBorder="1" applyAlignment="1">
      <alignment vertical="center"/>
    </xf>
    <xf numFmtId="38" fontId="17" fillId="17" borderId="48" xfId="29" applyNumberFormat="1" applyFont="1" applyFill="1" applyBorder="1" applyAlignment="1">
      <alignment vertical="center"/>
    </xf>
    <xf numFmtId="38" fontId="10" fillId="8" borderId="145" xfId="29" applyFont="1" applyFill="1" applyBorder="1" applyAlignment="1">
      <alignment vertical="center"/>
    </xf>
    <xf numFmtId="38" fontId="17" fillId="60" borderId="42" xfId="33" applyNumberFormat="1" applyFont="1" applyFill="1" applyBorder="1" applyAlignment="1">
      <alignment vertical="center" wrapText="1"/>
    </xf>
    <xf numFmtId="38" fontId="17" fillId="5" borderId="48" xfId="29" applyNumberFormat="1" applyFont="1" applyFill="1" applyBorder="1" applyAlignment="1">
      <alignment vertical="center"/>
    </xf>
    <xf numFmtId="38" fontId="17" fillId="23" borderId="48" xfId="29" applyNumberFormat="1" applyFont="1" applyFill="1" applyBorder="1" applyAlignment="1">
      <alignment vertical="center"/>
    </xf>
    <xf numFmtId="38" fontId="10" fillId="8" borderId="147" xfId="29" applyNumberFormat="1" applyFont="1" applyFill="1" applyBorder="1" applyAlignment="1">
      <alignment vertical="center"/>
    </xf>
    <xf numFmtId="38" fontId="17" fillId="44" borderId="124" xfId="29" applyNumberFormat="1" applyFont="1" applyFill="1" applyBorder="1" applyAlignment="1">
      <alignment vertical="center"/>
    </xf>
    <xf numFmtId="176" fontId="10" fillId="8" borderId="42" xfId="33" applyNumberFormat="1" applyFont="1" applyFill="1" applyBorder="1" applyAlignment="1">
      <alignment vertical="center"/>
    </xf>
    <xf numFmtId="176" fontId="10" fillId="8" borderId="191" xfId="33" applyNumberFormat="1" applyFont="1" applyFill="1" applyBorder="1" applyAlignment="1">
      <alignment vertical="center"/>
    </xf>
    <xf numFmtId="176" fontId="10" fillId="8" borderId="154" xfId="33" applyNumberFormat="1" applyFont="1" applyFill="1" applyBorder="1" applyAlignment="1">
      <alignment vertical="center"/>
    </xf>
    <xf numFmtId="176" fontId="10" fillId="8" borderId="192" xfId="33" applyNumberFormat="1" applyFont="1" applyFill="1" applyBorder="1" applyAlignment="1">
      <alignment vertical="center"/>
    </xf>
    <xf numFmtId="176" fontId="10" fillId="8" borderId="193" xfId="33" applyNumberFormat="1" applyFont="1" applyFill="1" applyBorder="1" applyAlignment="1">
      <alignment horizontal="right" vertical="center"/>
    </xf>
    <xf numFmtId="176" fontId="10" fillId="8" borderId="193" xfId="33" applyNumberFormat="1" applyFont="1" applyFill="1" applyBorder="1" applyAlignment="1">
      <alignment vertical="center"/>
    </xf>
    <xf numFmtId="177" fontId="10" fillId="8" borderId="42" xfId="33" applyNumberFormat="1" applyFont="1" applyFill="1" applyBorder="1" applyAlignment="1">
      <alignment vertical="center"/>
    </xf>
    <xf numFmtId="177" fontId="10" fillId="8" borderId="191" xfId="33" applyNumberFormat="1" applyFont="1" applyFill="1" applyBorder="1" applyAlignment="1">
      <alignment vertical="center"/>
    </xf>
    <xf numFmtId="177" fontId="10" fillId="8" borderId="193" xfId="33" applyNumberFormat="1" applyFont="1" applyFill="1" applyBorder="1" applyAlignment="1">
      <alignment vertical="center"/>
    </xf>
    <xf numFmtId="176" fontId="10" fillId="8" borderId="124" xfId="33" applyNumberFormat="1" applyFont="1" applyFill="1" applyBorder="1" applyAlignment="1">
      <alignment vertical="center"/>
    </xf>
    <xf numFmtId="177" fontId="10" fillId="8" borderId="154" xfId="33" applyNumberFormat="1" applyFont="1" applyFill="1" applyBorder="1" applyAlignment="1">
      <alignment vertical="center"/>
    </xf>
    <xf numFmtId="176" fontId="10" fillId="8" borderId="96" xfId="33" applyNumberFormat="1" applyFont="1" applyFill="1" applyBorder="1" applyAlignment="1">
      <alignment vertical="center"/>
    </xf>
    <xf numFmtId="176" fontId="10" fillId="8" borderId="7" xfId="33" applyNumberFormat="1" applyFont="1" applyFill="1" applyBorder="1" applyAlignment="1">
      <alignment vertical="center"/>
    </xf>
    <xf numFmtId="176" fontId="10" fillId="8" borderId="31" xfId="33" applyNumberFormat="1" applyFont="1" applyFill="1" applyBorder="1" applyAlignment="1">
      <alignment horizontal="right" vertical="center"/>
    </xf>
    <xf numFmtId="177" fontId="10" fillId="8" borderId="40" xfId="33" applyNumberFormat="1" applyFont="1" applyFill="1" applyBorder="1" applyAlignment="1">
      <alignment vertical="center"/>
    </xf>
    <xf numFmtId="177" fontId="10" fillId="8" borderId="28" xfId="33" applyNumberFormat="1" applyFont="1" applyFill="1" applyBorder="1" applyAlignment="1">
      <alignment vertical="center"/>
    </xf>
    <xf numFmtId="177" fontId="10" fillId="8" borderId="31" xfId="33" applyNumberFormat="1" applyFont="1" applyFill="1" applyBorder="1" applyAlignment="1">
      <alignment vertical="center"/>
    </xf>
    <xf numFmtId="177" fontId="10" fillId="8" borderId="30" xfId="33" applyNumberFormat="1" applyFont="1" applyFill="1" applyBorder="1" applyAlignment="1">
      <alignment vertical="center"/>
    </xf>
    <xf numFmtId="183" fontId="10" fillId="8" borderId="7" xfId="33" applyNumberFormat="1" applyFont="1" applyFill="1" applyBorder="1" applyAlignment="1">
      <alignment vertical="center"/>
    </xf>
    <xf numFmtId="176" fontId="10" fillId="8" borderId="194" xfId="33" applyNumberFormat="1" applyFont="1" applyFill="1" applyBorder="1" applyAlignment="1">
      <alignment vertical="center"/>
    </xf>
    <xf numFmtId="0" fontId="7" fillId="29" borderId="0" xfId="28" applyFill="1" applyAlignment="1" applyProtection="1">
      <alignment horizontal="right" vertical="center"/>
    </xf>
    <xf numFmtId="0" fontId="62" fillId="20" borderId="11" xfId="33" applyFont="1" applyFill="1" applyBorder="1" applyAlignment="1">
      <alignment vertical="center"/>
    </xf>
    <xf numFmtId="38" fontId="11" fillId="16" borderId="103" xfId="29" applyNumberFormat="1" applyFont="1" applyFill="1" applyBorder="1" applyAlignment="1">
      <alignment vertical="center"/>
    </xf>
    <xf numFmtId="38" fontId="11" fillId="16" borderId="120" xfId="29" applyNumberFormat="1" applyFont="1" applyFill="1" applyBorder="1" applyAlignment="1">
      <alignment vertical="center"/>
    </xf>
    <xf numFmtId="38" fontId="11" fillId="15" borderId="120" xfId="29" applyNumberFormat="1" applyFont="1" applyFill="1" applyBorder="1" applyAlignment="1">
      <alignment horizontal="left" vertical="center"/>
    </xf>
    <xf numFmtId="0" fontId="11" fillId="46" borderId="1" xfId="33" applyFont="1" applyFill="1" applyBorder="1" applyAlignment="1">
      <alignment vertical="center"/>
    </xf>
    <xf numFmtId="38" fontId="11" fillId="16" borderId="19" xfId="29" applyNumberFormat="1" applyFont="1" applyFill="1" applyBorder="1" applyAlignment="1">
      <alignment vertical="center"/>
    </xf>
    <xf numFmtId="38" fontId="11" fillId="15" borderId="24" xfId="29" applyNumberFormat="1" applyFont="1" applyFill="1" applyBorder="1" applyAlignment="1">
      <alignment horizontal="left" vertical="center"/>
    </xf>
    <xf numFmtId="0" fontId="17" fillId="44" borderId="21" xfId="33" applyFont="1" applyFill="1" applyBorder="1" applyAlignment="1">
      <alignment vertical="center" wrapText="1"/>
    </xf>
    <xf numFmtId="0" fontId="10" fillId="61" borderId="21" xfId="33" applyFont="1" applyFill="1" applyBorder="1" applyAlignment="1">
      <alignment vertical="center" wrapText="1"/>
    </xf>
    <xf numFmtId="0" fontId="17" fillId="41" borderId="47" xfId="33" applyFont="1" applyFill="1" applyBorder="1" applyAlignment="1">
      <alignment vertical="center"/>
    </xf>
    <xf numFmtId="0" fontId="17" fillId="26" borderId="38" xfId="33" applyFont="1" applyFill="1" applyBorder="1" applyAlignment="1">
      <alignment vertical="center"/>
    </xf>
    <xf numFmtId="38" fontId="10" fillId="0" borderId="157" xfId="29" applyNumberFormat="1" applyFont="1" applyFill="1" applyBorder="1" applyAlignment="1">
      <alignment vertical="center"/>
    </xf>
    <xf numFmtId="38" fontId="10" fillId="0" borderId="50" xfId="29" applyNumberFormat="1" applyFont="1" applyFill="1" applyBorder="1" applyAlignment="1">
      <alignment vertical="center"/>
    </xf>
    <xf numFmtId="38" fontId="10" fillId="0" borderId="121" xfId="29" applyNumberFormat="1" applyFont="1" applyFill="1" applyBorder="1" applyAlignment="1">
      <alignment vertical="center"/>
    </xf>
    <xf numFmtId="38" fontId="10" fillId="0" borderId="156" xfId="29" applyNumberFormat="1" applyFont="1" applyFill="1" applyBorder="1" applyAlignment="1">
      <alignment vertical="center"/>
    </xf>
    <xf numFmtId="38" fontId="17" fillId="27" borderId="100" xfId="29" applyNumberFormat="1" applyFont="1" applyFill="1" applyBorder="1" applyAlignment="1">
      <alignment vertical="center"/>
    </xf>
    <xf numFmtId="38" fontId="17" fillId="27" borderId="51" xfId="29" applyNumberFormat="1" applyFont="1" applyFill="1" applyBorder="1" applyAlignment="1">
      <alignment vertical="center"/>
    </xf>
    <xf numFmtId="38" fontId="10" fillId="30" borderId="50" xfId="29" applyNumberFormat="1" applyFont="1" applyFill="1" applyBorder="1" applyAlignment="1">
      <alignment vertical="center"/>
    </xf>
    <xf numFmtId="38" fontId="10" fillId="30" borderId="23" xfId="29" applyNumberFormat="1" applyFont="1" applyFill="1" applyBorder="1" applyAlignment="1">
      <alignment vertical="center"/>
    </xf>
    <xf numFmtId="38" fontId="10" fillId="30" borderId="171" xfId="29" applyNumberFormat="1" applyFont="1" applyFill="1" applyBorder="1" applyAlignment="1">
      <alignment vertical="center"/>
    </xf>
    <xf numFmtId="38" fontId="10" fillId="30" borderId="172" xfId="29" applyNumberFormat="1" applyFont="1" applyFill="1" applyBorder="1" applyAlignment="1">
      <alignment vertical="center"/>
    </xf>
    <xf numFmtId="38" fontId="10" fillId="16" borderId="121" xfId="29" applyNumberFormat="1" applyFont="1" applyFill="1" applyBorder="1" applyAlignment="1">
      <alignment vertical="center"/>
    </xf>
    <xf numFmtId="38" fontId="10" fillId="16" borderId="156" xfId="29" applyNumberFormat="1" applyFont="1" applyFill="1" applyBorder="1" applyAlignment="1">
      <alignment vertical="center"/>
    </xf>
    <xf numFmtId="38" fontId="10" fillId="8" borderId="157" xfId="29" applyNumberFormat="1" applyFont="1" applyFill="1" applyBorder="1" applyAlignment="1">
      <alignment vertical="center"/>
    </xf>
    <xf numFmtId="38" fontId="10" fillId="8" borderId="121" xfId="29" applyNumberFormat="1" applyFont="1" applyFill="1" applyBorder="1" applyAlignment="1">
      <alignment vertical="center"/>
    </xf>
    <xf numFmtId="38" fontId="10" fillId="8" borderId="156" xfId="29" applyNumberFormat="1" applyFont="1" applyFill="1" applyBorder="1" applyAlignment="1">
      <alignment vertical="center"/>
    </xf>
    <xf numFmtId="38" fontId="17" fillId="27" borderId="4" xfId="29" applyNumberFormat="1" applyFont="1" applyFill="1" applyBorder="1" applyAlignment="1">
      <alignment vertical="center"/>
    </xf>
    <xf numFmtId="38" fontId="17" fillId="27" borderId="52" xfId="29" applyNumberFormat="1" applyFont="1" applyFill="1" applyBorder="1" applyAlignment="1">
      <alignment vertical="center"/>
    </xf>
    <xf numFmtId="38" fontId="10" fillId="30" borderId="157" xfId="29" applyNumberFormat="1" applyFont="1" applyFill="1" applyBorder="1" applyAlignment="1">
      <alignment vertical="center"/>
    </xf>
    <xf numFmtId="38" fontId="10" fillId="30" borderId="121" xfId="29" applyNumberFormat="1" applyFont="1" applyFill="1" applyBorder="1" applyAlignment="1">
      <alignment vertical="center"/>
    </xf>
    <xf numFmtId="38" fontId="10" fillId="30" borderId="148" xfId="29" applyNumberFormat="1" applyFont="1" applyFill="1" applyBorder="1" applyAlignment="1">
      <alignment vertical="center"/>
    </xf>
    <xf numFmtId="38" fontId="10" fillId="16" borderId="181" xfId="29" applyNumberFormat="1" applyFont="1" applyFill="1" applyBorder="1" applyAlignment="1">
      <alignment vertical="center"/>
    </xf>
    <xf numFmtId="38" fontId="10" fillId="16" borderId="50" xfId="29" applyNumberFormat="1" applyFont="1" applyFill="1" applyBorder="1" applyAlignment="1">
      <alignment vertical="center"/>
    </xf>
    <xf numFmtId="200" fontId="10" fillId="16" borderId="182" xfId="29" applyNumberFormat="1" applyFont="1" applyFill="1" applyBorder="1" applyAlignment="1">
      <alignment vertical="center"/>
    </xf>
    <xf numFmtId="38" fontId="10" fillId="8" borderId="50" xfId="29" applyNumberFormat="1" applyFont="1" applyFill="1" applyBorder="1" applyAlignment="1">
      <alignment vertical="center"/>
    </xf>
    <xf numFmtId="38" fontId="10" fillId="8" borderId="23" xfId="29" applyNumberFormat="1" applyFont="1" applyFill="1" applyBorder="1" applyAlignment="1">
      <alignment vertical="center"/>
    </xf>
    <xf numFmtId="38" fontId="10" fillId="8" borderId="25" xfId="29" applyNumberFormat="1" applyFont="1" applyFill="1" applyBorder="1" applyAlignment="1">
      <alignment vertical="center"/>
    </xf>
    <xf numFmtId="38" fontId="17" fillId="27" borderId="178" xfId="29" applyNumberFormat="1" applyFont="1" applyFill="1" applyBorder="1" applyAlignment="1">
      <alignment vertical="center"/>
    </xf>
    <xf numFmtId="38" fontId="17" fillId="27" borderId="58" xfId="29" applyNumberFormat="1" applyFont="1" applyFill="1" applyBorder="1" applyAlignment="1">
      <alignment vertical="center"/>
    </xf>
    <xf numFmtId="38" fontId="17" fillId="29" borderId="43" xfId="29" applyNumberFormat="1" applyFont="1" applyFill="1" applyBorder="1" applyAlignment="1">
      <alignment vertical="center"/>
    </xf>
    <xf numFmtId="38" fontId="17" fillId="29" borderId="138" xfId="29" applyNumberFormat="1" applyFont="1" applyFill="1" applyBorder="1" applyAlignment="1">
      <alignment vertical="center"/>
    </xf>
    <xf numFmtId="38" fontId="17" fillId="29" borderId="61" xfId="29" applyNumberFormat="1" applyFont="1" applyFill="1" applyBorder="1" applyAlignment="1">
      <alignment vertical="center"/>
    </xf>
    <xf numFmtId="38" fontId="10" fillId="8" borderId="172" xfId="29" applyNumberFormat="1" applyFont="1" applyFill="1" applyBorder="1" applyAlignment="1">
      <alignment vertical="center"/>
    </xf>
    <xf numFmtId="178" fontId="10" fillId="29" borderId="45" xfId="33" applyNumberFormat="1" applyFont="1" applyFill="1" applyBorder="1" applyAlignment="1">
      <alignment vertical="center"/>
    </xf>
    <xf numFmtId="178" fontId="10" fillId="8" borderId="45" xfId="33" applyNumberFormat="1" applyFont="1" applyFill="1" applyBorder="1" applyAlignment="1">
      <alignment vertical="center"/>
    </xf>
    <xf numFmtId="205" fontId="15" fillId="22" borderId="124" xfId="0" applyNumberFormat="1" applyFont="1" applyFill="1" applyBorder="1">
      <alignment vertical="center"/>
    </xf>
    <xf numFmtId="208" fontId="15" fillId="22" borderId="0" xfId="0" applyNumberFormat="1" applyFont="1" applyFill="1">
      <alignment vertical="center"/>
    </xf>
    <xf numFmtId="0" fontId="17" fillId="60" borderId="35" xfId="33" applyFont="1" applyFill="1" applyBorder="1" applyAlignment="1">
      <alignment vertical="center"/>
    </xf>
    <xf numFmtId="186" fontId="10" fillId="24" borderId="1" xfId="33" applyNumberFormat="1" applyFont="1" applyFill="1" applyBorder="1" applyAlignment="1">
      <alignment vertical="center"/>
    </xf>
    <xf numFmtId="176" fontId="10" fillId="24" borderId="1" xfId="0" applyNumberFormat="1" applyFont="1" applyFill="1" applyBorder="1">
      <alignment vertical="center"/>
    </xf>
    <xf numFmtId="184" fontId="10" fillId="24" borderId="1" xfId="26" applyNumberFormat="1" applyFont="1" applyFill="1" applyBorder="1" applyAlignment="1">
      <alignment vertical="center"/>
    </xf>
    <xf numFmtId="0" fontId="11" fillId="29" borderId="0" xfId="0" applyFont="1" applyFill="1" applyAlignment="1">
      <alignment horizontal="right" vertical="center"/>
    </xf>
    <xf numFmtId="0" fontId="151" fillId="29" borderId="0" xfId="0" applyFont="1" applyFill="1">
      <alignment vertical="center"/>
    </xf>
    <xf numFmtId="0" fontId="87" fillId="29" borderId="0" xfId="33" applyFont="1" applyFill="1" applyAlignment="1">
      <alignment horizontal="left" vertical="top" wrapText="1"/>
    </xf>
    <xf numFmtId="0" fontId="53" fillId="29" borderId="0" xfId="33" applyFont="1" applyFill="1" applyAlignment="1">
      <alignment horizontal="left" vertical="top" wrapText="1"/>
    </xf>
    <xf numFmtId="0" fontId="17" fillId="42" borderId="48" xfId="33" applyFont="1" applyFill="1" applyBorder="1" applyAlignment="1">
      <alignment horizontal="left" vertical="center" wrapText="1"/>
    </xf>
    <xf numFmtId="0" fontId="17" fillId="42" borderId="21" xfId="33" applyFont="1" applyFill="1" applyBorder="1" applyAlignment="1">
      <alignment horizontal="left" vertical="center" wrapText="1"/>
    </xf>
    <xf numFmtId="0" fontId="10" fillId="52" borderId="98" xfId="33" applyFont="1" applyFill="1" applyBorder="1" applyAlignment="1">
      <alignment horizontal="left" vertical="center" wrapText="1"/>
    </xf>
    <xf numFmtId="0" fontId="10" fillId="52" borderId="157" xfId="33" applyFont="1" applyFill="1" applyBorder="1" applyAlignment="1">
      <alignment horizontal="left" vertical="center" wrapText="1"/>
    </xf>
    <xf numFmtId="0" fontId="10" fillId="52" borderId="122" xfId="33" applyFont="1" applyFill="1" applyBorder="1" applyAlignment="1">
      <alignment horizontal="left" vertical="center" wrapText="1"/>
    </xf>
    <xf numFmtId="0" fontId="10" fillId="52" borderId="121" xfId="33" applyFont="1" applyFill="1" applyBorder="1" applyAlignment="1">
      <alignment horizontal="left" vertical="center" wrapText="1"/>
    </xf>
    <xf numFmtId="0" fontId="10" fillId="8" borderId="98" xfId="33" applyFont="1" applyFill="1" applyBorder="1" applyAlignment="1">
      <alignment horizontal="left" vertical="center" wrapText="1"/>
    </xf>
    <xf numFmtId="0" fontId="10" fillId="8" borderId="157" xfId="33" applyFont="1" applyFill="1" applyBorder="1" applyAlignment="1">
      <alignment horizontal="left" vertical="center" wrapText="1"/>
    </xf>
    <xf numFmtId="0" fontId="10" fillId="8" borderId="155" xfId="33" applyFont="1" applyFill="1" applyBorder="1" applyAlignment="1">
      <alignment horizontal="left" vertical="center"/>
    </xf>
    <xf numFmtId="0" fontId="10" fillId="8" borderId="156" xfId="33" applyFont="1" applyFill="1" applyBorder="1" applyAlignment="1">
      <alignment horizontal="left" vertical="center"/>
    </xf>
    <xf numFmtId="0" fontId="10" fillId="8" borderId="122" xfId="33" applyFont="1" applyFill="1" applyBorder="1" applyAlignment="1">
      <alignment horizontal="left" vertical="center" wrapText="1"/>
    </xf>
    <xf numFmtId="0" fontId="10" fillId="8" borderId="121" xfId="33" applyFont="1" applyFill="1" applyBorder="1" applyAlignment="1">
      <alignment horizontal="left" vertical="center" wrapText="1"/>
    </xf>
    <xf numFmtId="0" fontId="10" fillId="8" borderId="122" xfId="33" applyFont="1" applyFill="1" applyBorder="1" applyAlignment="1">
      <alignment horizontal="left" vertical="center"/>
    </xf>
    <xf numFmtId="0" fontId="10" fillId="8" borderId="121" xfId="33" applyFont="1" applyFill="1" applyBorder="1" applyAlignment="1">
      <alignment horizontal="left" vertical="center"/>
    </xf>
    <xf numFmtId="0" fontId="42" fillId="42" borderId="33" xfId="33" applyFont="1" applyFill="1" applyBorder="1" applyAlignment="1">
      <alignment horizontal="left" vertical="center" wrapText="1"/>
    </xf>
    <xf numFmtId="0" fontId="42" fillId="42" borderId="21" xfId="33" applyFont="1" applyFill="1" applyBorder="1" applyAlignment="1">
      <alignment horizontal="left" vertical="center" wrapText="1"/>
    </xf>
    <xf numFmtId="0" fontId="11" fillId="29" borderId="98" xfId="33" applyFont="1" applyFill="1" applyBorder="1" applyAlignment="1">
      <alignment horizontal="left" vertical="center" wrapText="1"/>
    </xf>
    <xf numFmtId="0" fontId="11" fillId="29" borderId="157" xfId="33" applyFont="1" applyFill="1" applyBorder="1" applyAlignment="1">
      <alignment horizontal="left" vertical="center" wrapText="1"/>
    </xf>
    <xf numFmtId="0" fontId="147" fillId="29" borderId="0" xfId="33" applyFont="1" applyFill="1" applyAlignment="1">
      <alignment horizontal="left" vertical="top" wrapText="1"/>
    </xf>
    <xf numFmtId="0" fontId="53"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49" xfId="33" applyFont="1" applyFill="1" applyBorder="1" applyAlignment="1">
      <alignment horizontal="left" vertical="center" wrapText="1"/>
    </xf>
    <xf numFmtId="49" fontId="10" fillId="24" borderId="33" xfId="33" applyNumberFormat="1" applyFont="1" applyFill="1" applyBorder="1" applyAlignment="1">
      <alignment horizontal="left" vertical="center" wrapText="1"/>
    </xf>
    <xf numFmtId="49" fontId="10"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49"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86" fillId="29" borderId="0" xfId="33" applyFont="1" applyFill="1" applyAlignment="1">
      <alignment horizontal="left" vertical="top" wrapText="1"/>
    </xf>
    <xf numFmtId="0" fontId="17" fillId="42" borderId="33" xfId="33" applyFont="1" applyFill="1" applyBorder="1" applyAlignment="1">
      <alignment horizontal="left" vertical="top" wrapText="1"/>
    </xf>
    <xf numFmtId="0" fontId="17" fillId="42" borderId="21" xfId="33" applyFont="1" applyFill="1" applyBorder="1" applyAlignment="1">
      <alignment horizontal="left" vertical="top" wrapText="1"/>
    </xf>
    <xf numFmtId="0" fontId="25"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8" borderId="122" xfId="33" applyFont="1" applyFill="1" applyBorder="1" applyAlignment="1">
      <alignment horizontal="left" vertical="top" wrapText="1"/>
    </xf>
    <xf numFmtId="0" fontId="10" fillId="8" borderId="121" xfId="33" applyFont="1" applyFill="1" applyBorder="1" applyAlignment="1">
      <alignment horizontal="left" vertical="top" wrapText="1"/>
    </xf>
    <xf numFmtId="0" fontId="10" fillId="8" borderId="155" xfId="33" applyFont="1" applyFill="1" applyBorder="1" applyAlignment="1">
      <alignment horizontal="left" vertical="center" wrapText="1"/>
    </xf>
    <xf numFmtId="0" fontId="10" fillId="8" borderId="156" xfId="33" applyFont="1" applyFill="1" applyBorder="1" applyAlignment="1">
      <alignment horizontal="left" vertical="center" wrapText="1"/>
    </xf>
    <xf numFmtId="0" fontId="17" fillId="55" borderId="44" xfId="33" applyFont="1" applyFill="1" applyBorder="1" applyAlignment="1">
      <alignment horizontal="left" vertical="center"/>
    </xf>
    <xf numFmtId="0" fontId="17" fillId="55" borderId="49" xfId="33" applyFont="1" applyFill="1" applyBorder="1" applyAlignment="1">
      <alignment horizontal="left" vertical="center"/>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97" xfId="33" applyFont="1" applyFill="1" applyBorder="1" applyAlignment="1">
      <alignment horizontal="left" vertical="center" wrapText="1"/>
    </xf>
    <xf numFmtId="0" fontId="25" fillId="42" borderId="33" xfId="33" applyFont="1" applyFill="1" applyBorder="1" applyAlignment="1">
      <alignment horizontal="left" vertical="center" wrapText="1"/>
    </xf>
    <xf numFmtId="0" fontId="25" fillId="42" borderId="21" xfId="33" applyFont="1" applyFill="1" applyBorder="1" applyAlignment="1">
      <alignment horizontal="left" vertical="center" wrapText="1"/>
    </xf>
    <xf numFmtId="0" fontId="53" fillId="8" borderId="0" xfId="33" applyFont="1" applyFill="1" applyAlignment="1">
      <alignment horizontal="left" vertical="top" wrapText="1"/>
    </xf>
    <xf numFmtId="0" fontId="53" fillId="8" borderId="0" xfId="33" applyFont="1" applyFill="1" applyAlignment="1">
      <alignment horizontal="left" vertical="top"/>
    </xf>
    <xf numFmtId="38" fontId="17" fillId="28" borderId="33" xfId="29" applyNumberFormat="1" applyFont="1" applyFill="1" applyBorder="1" applyAlignment="1">
      <alignment horizontal="left" vertical="center" wrapText="1"/>
    </xf>
    <xf numFmtId="38" fontId="17" fillId="28" borderId="21" xfId="29" applyNumberFormat="1" applyFont="1" applyFill="1" applyBorder="1" applyAlignment="1">
      <alignment horizontal="left" vertical="center" wrapText="1"/>
    </xf>
    <xf numFmtId="38" fontId="10" fillId="47" borderId="33" xfId="29" applyNumberFormat="1" applyFont="1" applyFill="1" applyBorder="1" applyAlignment="1">
      <alignment horizontal="left" vertical="center"/>
    </xf>
    <xf numFmtId="38" fontId="10" fillId="47" borderId="21" xfId="29" applyNumberFormat="1" applyFont="1" applyFill="1" applyBorder="1" applyAlignment="1">
      <alignment horizontal="left" vertical="center"/>
    </xf>
    <xf numFmtId="0" fontId="17" fillId="9" borderId="33" xfId="33" applyFont="1" applyFill="1" applyBorder="1" applyAlignment="1">
      <alignment horizontal="left" vertical="center" wrapText="1"/>
    </xf>
    <xf numFmtId="0" fontId="17" fillId="9" borderId="21" xfId="33" applyFont="1" applyFill="1" applyBorder="1" applyAlignment="1">
      <alignment horizontal="left" vertical="center" wrapText="1"/>
    </xf>
    <xf numFmtId="0" fontId="10" fillId="29" borderId="89" xfId="33" applyFont="1" applyFill="1" applyBorder="1" applyAlignment="1">
      <alignment horizontal="left" vertical="center" wrapText="1"/>
    </xf>
    <xf numFmtId="0" fontId="10" fillId="29" borderId="132" xfId="33" applyFont="1" applyFill="1" applyBorder="1" applyAlignment="1">
      <alignment horizontal="left" vertical="center" wrapText="1"/>
    </xf>
    <xf numFmtId="0" fontId="10" fillId="29" borderId="77" xfId="33" applyFont="1" applyFill="1" applyBorder="1" applyAlignment="1">
      <alignment horizontal="left" vertical="center" wrapText="1"/>
    </xf>
    <xf numFmtId="38" fontId="11" fillId="47" borderId="33" xfId="29" applyNumberFormat="1" applyFont="1" applyFill="1" applyBorder="1" applyAlignment="1">
      <alignment horizontal="left" vertical="center"/>
    </xf>
    <xf numFmtId="0" fontId="10" fillId="46" borderId="44" xfId="33" applyFont="1" applyFill="1" applyBorder="1" applyAlignment="1">
      <alignment horizontal="left" vertical="center" wrapText="1"/>
    </xf>
    <xf numFmtId="0" fontId="10" fillId="46" borderId="49" xfId="33" applyFont="1" applyFill="1" applyBorder="1" applyAlignment="1">
      <alignment horizontal="left" vertical="center" wrapText="1"/>
    </xf>
    <xf numFmtId="0" fontId="17" fillId="42" borderId="33" xfId="33" applyFont="1" applyFill="1" applyBorder="1" applyAlignment="1">
      <alignment horizontal="left" vertical="center" wrapText="1"/>
    </xf>
    <xf numFmtId="0" fontId="57" fillId="24" borderId="57" xfId="33" applyFont="1" applyFill="1" applyBorder="1" applyAlignment="1">
      <alignment horizontal="center"/>
    </xf>
    <xf numFmtId="0" fontId="57" fillId="24" borderId="134" xfId="33" applyFont="1" applyFill="1" applyBorder="1" applyAlignment="1">
      <alignment horizontal="center"/>
    </xf>
    <xf numFmtId="0" fontId="10" fillId="29" borderId="97" xfId="33" applyFont="1" applyFill="1" applyBorder="1" applyAlignment="1">
      <alignment vertical="top" wrapText="1"/>
    </xf>
    <xf numFmtId="0" fontId="83" fillId="29" borderId="97" xfId="33" applyFont="1" applyFill="1" applyBorder="1" applyAlignment="1">
      <alignment vertical="top" wrapText="1"/>
    </xf>
    <xf numFmtId="0" fontId="83" fillId="29" borderId="97" xfId="33" applyFont="1" applyFill="1" applyBorder="1" applyAlignment="1">
      <alignment vertical="top"/>
    </xf>
    <xf numFmtId="0" fontId="53" fillId="29" borderId="0" xfId="32" applyFont="1" applyFill="1" applyAlignment="1">
      <alignment horizontal="left" vertical="top" wrapText="1"/>
    </xf>
    <xf numFmtId="0" fontId="17" fillId="8" borderId="0" xfId="33" applyFont="1" applyFill="1" applyAlignment="1">
      <alignment horizontal="left"/>
    </xf>
    <xf numFmtId="0" fontId="53" fillId="29" borderId="0" xfId="33" applyFont="1" applyFill="1" applyAlignment="1">
      <alignment horizontal="left" vertical="center" wrapText="1"/>
    </xf>
    <xf numFmtId="0" fontId="86" fillId="29" borderId="0" xfId="31" applyFont="1" applyFill="1" applyAlignment="1">
      <alignment horizontal="left" vertical="top" wrapText="1"/>
    </xf>
    <xf numFmtId="0" fontId="53" fillId="8" borderId="0" xfId="31" applyFont="1" applyFill="1" applyAlignment="1">
      <alignment horizontal="left" vertical="top" wrapText="1"/>
    </xf>
    <xf numFmtId="0" fontId="53" fillId="29" borderId="0" xfId="31" applyFont="1" applyFill="1" applyAlignment="1">
      <alignment horizontal="left" vertical="top" wrapText="1"/>
    </xf>
    <xf numFmtId="0" fontId="10" fillId="8" borderId="97" xfId="31" applyFont="1" applyFill="1" applyBorder="1" applyAlignment="1">
      <alignment horizontal="left" wrapText="1"/>
    </xf>
    <xf numFmtId="0" fontId="10" fillId="8" borderId="0" xfId="31" applyFont="1" applyFill="1" applyAlignment="1">
      <alignment horizontal="left" wrapText="1"/>
    </xf>
    <xf numFmtId="0" fontId="10" fillId="8" borderId="0" xfId="31" applyFont="1" applyFill="1" applyBorder="1" applyAlignment="1">
      <alignment horizontal="left" wrapText="1"/>
    </xf>
    <xf numFmtId="0" fontId="10" fillId="29" borderId="33" xfId="0" applyFont="1" applyFill="1" applyBorder="1" applyAlignment="1">
      <alignment horizontal="left" vertical="center"/>
    </xf>
    <xf numFmtId="0" fontId="10" fillId="29" borderId="48" xfId="0" applyFont="1" applyFill="1" applyBorder="1" applyAlignment="1">
      <alignment horizontal="left" vertical="center"/>
    </xf>
    <xf numFmtId="0" fontId="10" fillId="29" borderId="21" xfId="0" applyFont="1" applyFill="1" applyBorder="1" applyAlignment="1">
      <alignment horizontal="left" vertical="center"/>
    </xf>
    <xf numFmtId="0" fontId="10" fillId="24" borderId="3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24" borderId="44" xfId="0" applyFont="1" applyFill="1" applyBorder="1" applyAlignment="1">
      <alignment horizontal="center" vertical="center" wrapText="1"/>
    </xf>
    <xf numFmtId="0" fontId="10" fillId="24" borderId="97" xfId="0" applyFont="1" applyFill="1" applyBorder="1" applyAlignment="1">
      <alignment horizontal="center" vertical="center" wrapText="1"/>
    </xf>
    <xf numFmtId="0" fontId="10" fillId="24" borderId="49"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124"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10" fillId="24" borderId="11" xfId="0" applyFont="1" applyFill="1" applyBorder="1" applyAlignment="1">
      <alignment horizontal="center" vertical="center"/>
    </xf>
    <xf numFmtId="0" fontId="10" fillId="24" borderId="4" xfId="0" applyFont="1" applyFill="1" applyBorder="1" applyAlignment="1">
      <alignment horizontal="center" vertical="center"/>
    </xf>
    <xf numFmtId="0" fontId="10" fillId="24" borderId="33" xfId="0" applyFont="1" applyFill="1" applyBorder="1" applyAlignment="1">
      <alignment horizontal="center" vertical="center"/>
    </xf>
    <xf numFmtId="0" fontId="10" fillId="0" borderId="21" xfId="0" applyFont="1" applyBorder="1" applyAlignment="1">
      <alignment horizontal="center" vertical="center"/>
    </xf>
    <xf numFmtId="0" fontId="10" fillId="8" borderId="0" xfId="33" applyFont="1" applyFill="1" applyAlignment="1">
      <alignment horizontal="left" vertical="top" wrapText="1"/>
    </xf>
    <xf numFmtId="0" fontId="10" fillId="52" borderId="0" xfId="33" applyFont="1" applyFill="1" applyAlignment="1">
      <alignment horizontal="left" vertical="top" wrapText="1"/>
    </xf>
    <xf numFmtId="0" fontId="10" fillId="29" borderId="0" xfId="33" applyFont="1" applyFill="1" applyAlignment="1">
      <alignment horizontal="left" vertical="top" wrapText="1"/>
    </xf>
    <xf numFmtId="0" fontId="83" fillId="8" borderId="0" xfId="33" applyFont="1" applyFill="1" applyAlignment="1">
      <alignment horizontal="left" vertical="top" wrapText="1"/>
    </xf>
    <xf numFmtId="0" fontId="83"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83" fillId="8" borderId="0" xfId="33" applyFont="1" applyFill="1" applyBorder="1" applyAlignment="1">
      <alignment horizontal="left" vertical="top" wrapText="1"/>
    </xf>
    <xf numFmtId="0" fontId="10" fillId="8" borderId="0" xfId="33" applyFont="1" applyFill="1" applyBorder="1" applyAlignment="1">
      <alignment horizontal="left" vertical="top" wrapText="1"/>
    </xf>
    <xf numFmtId="0" fontId="10" fillId="32" borderId="94" xfId="33" applyFont="1" applyFill="1" applyBorder="1" applyAlignment="1">
      <alignment horizontal="left" vertical="center" wrapText="1"/>
    </xf>
    <xf numFmtId="0" fontId="10" fillId="32" borderId="70" xfId="33" applyFont="1" applyFill="1" applyBorder="1" applyAlignment="1">
      <alignment horizontal="left" vertical="center" wrapText="1"/>
    </xf>
  </cellXfs>
  <cellStyles count="42">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FFCCFF"/>
      <color rgb="FFCCFFFF"/>
      <color rgb="FFFFCCCC"/>
      <color rgb="FFCCCCFF"/>
      <color rgb="FF000000"/>
      <color rgb="FFFFFF99"/>
      <color rgb="FF99CCFF"/>
      <color rgb="FFC0C0C0"/>
      <color rgb="FFFFCC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5.xml"/><Relationship Id="rId1" Type="http://schemas.microsoft.com/office/2011/relationships/chartStyle" Target="style3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7.xml"/><Relationship Id="rId1" Type="http://schemas.microsoft.com/office/2011/relationships/chartStyle" Target="style3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8.xml"/><Relationship Id="rId1" Type="http://schemas.microsoft.com/office/2011/relationships/chartStyle" Target="style3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xml"/><Relationship Id="rId1" Type="http://schemas.microsoft.com/office/2011/relationships/chartStyle" Target="style4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1.xml"/><Relationship Id="rId1" Type="http://schemas.microsoft.com/office/2011/relationships/chartStyle" Target="style4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2.xml"/><Relationship Id="rId1" Type="http://schemas.microsoft.com/office/2011/relationships/chartStyle" Target="style4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6.xml"/><Relationship Id="rId1" Type="http://schemas.microsoft.com/office/2011/relationships/chartStyle" Target="style4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17.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18.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1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20.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21.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22.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2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strRef>
              <c:f>'リンク切公表時非表示（グラフの添え物）'!$W$15</c:f>
              <c:strCache>
                <c:ptCount val="1"/>
                <c:pt idx="0">
                  <c:v>非エネルギー起源CO₂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'1.Total'!$AA$7:$BE$7</c:f>
              <c:numCache>
                <c:formatCode>#,##0.0_ </c:formatCode>
                <c:ptCount val="30"/>
                <c:pt idx="0">
                  <c:v>95.971723208293696</c:v>
                </c:pt>
                <c:pt idx="1">
                  <c:v>97.197726046978246</c:v>
                </c:pt>
                <c:pt idx="2">
                  <c:v>98.682641194415424</c:v>
                </c:pt>
                <c:pt idx="3">
                  <c:v>96.217375741395202</c:v>
                </c:pt>
                <c:pt idx="4">
                  <c:v>101.27591248846058</c:v>
                </c:pt>
                <c:pt idx="5">
                  <c:v>102.33378321158918</c:v>
                </c:pt>
                <c:pt idx="6">
                  <c:v>103.52210177505695</c:v>
                </c:pt>
                <c:pt idx="7">
                  <c:v>102.44780632760343</c:v>
                </c:pt>
                <c:pt idx="8">
                  <c:v>96.077657599645946</c:v>
                </c:pt>
                <c:pt idx="9">
                  <c:v>96.361225159380794</c:v>
                </c:pt>
                <c:pt idx="10">
                  <c:v>98.372657344645802</c:v>
                </c:pt>
                <c:pt idx="11">
                  <c:v>96.255381458791447</c:v>
                </c:pt>
                <c:pt idx="12">
                  <c:v>93.723608449163237</c:v>
                </c:pt>
                <c:pt idx="13">
                  <c:v>93.616590150328364</c:v>
                </c:pt>
                <c:pt idx="14">
                  <c:v>92.773903437109794</c:v>
                </c:pt>
                <c:pt idx="15">
                  <c:v>93.102049629944275</c:v>
                </c:pt>
                <c:pt idx="16">
                  <c:v>91.829446813452989</c:v>
                </c:pt>
                <c:pt idx="17">
                  <c:v>91.675909788299748</c:v>
                </c:pt>
                <c:pt idx="18">
                  <c:v>88.042863803950667</c:v>
                </c:pt>
                <c:pt idx="19">
                  <c:v>78.614891026657048</c:v>
                </c:pt>
                <c:pt idx="20">
                  <c:v>80.248508273380793</c:v>
                </c:pt>
                <c:pt idx="21">
                  <c:v>79.254439962428251</c:v>
                </c:pt>
                <c:pt idx="22">
                  <c:v>80.989987586335758</c:v>
                </c:pt>
                <c:pt idx="23">
                  <c:v>82.255160131498883</c:v>
                </c:pt>
                <c:pt idx="24">
                  <c:v>80.822077444088421</c:v>
                </c:pt>
                <c:pt idx="25">
                  <c:v>79.694666006883409</c:v>
                </c:pt>
                <c:pt idx="26">
                  <c:v>79.414991312216401</c:v>
                </c:pt>
                <c:pt idx="27">
                  <c:v>80.19489419571957</c:v>
                </c:pt>
                <c:pt idx="28">
                  <c:v>80.233686091788329</c:v>
                </c:pt>
                <c:pt idx="29">
                  <c:v>79.161864360604923</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'リンク切公表時非表示（グラフの添え物）'!$W$16</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'1.Total'!$AA$8:$BE$8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'リンク切公表時非表示（グラフの添え物）'!$W$17</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'1.Total'!$AA$9:$BE$9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'リンク切公表時非表示（グラフの添え物）'!$W$18</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'1.Total'!$AA$11:$BE$11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'リンク切公表時非表示（グラフの添え物）'!$W$19</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'1.Total'!$AA$12:$BE$12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'リンク切公表時非表示（グラフの添え物）'!$W$20</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'1.Total'!$AA$13:$BE$13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'リンク切公表時非表示（グラフの添え物）'!$W$21</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'1.Total'!$AA$14:$BE$14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6875862943261766"/>
          <c:h val="0.7124972566666221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2019</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C815-4E68-9FD0-039C897DAEB1}"/>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4362846567618324E-2"/>
                  <c:y val="-1.3341424738942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5-4E68-9FD0-039C897DAEB1}"/>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layout>
                <c:manualLayout>
                  <c:x val="1.7830364560906226E-2"/>
                  <c:y val="-6.3888278336739324E-2"/>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9E-44E0-A260-039167894E33}"/>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'3.Allocated_CO2-Sector'!$AA$73:$BD$73</c:f>
              <c:numCache>
                <c:formatCode>#,##0.0_ </c:formatCode>
                <c:ptCount val="30"/>
                <c:pt idx="0">
                  <c:v>96.219463026707331</c:v>
                </c:pt>
                <c:pt idx="1">
                  <c:v>95.407940704834331</c:v>
                </c:pt>
                <c:pt idx="2">
                  <c:v>94.327088154782032</c:v>
                </c:pt>
                <c:pt idx="3">
                  <c:v>94.434681949981893</c:v>
                </c:pt>
                <c:pt idx="4">
                  <c:v>94.57263840342398</c:v>
                </c:pt>
                <c:pt idx="5">
                  <c:v>93.224084650865152</c:v>
                </c:pt>
                <c:pt idx="6">
                  <c:v>93.492918817856278</c:v>
                </c:pt>
                <c:pt idx="7">
                  <c:v>95.885575033500814</c:v>
                </c:pt>
                <c:pt idx="8">
                  <c:v>91.592348222697012</c:v>
                </c:pt>
                <c:pt idx="9">
                  <c:v>95.231396893234873</c:v>
                </c:pt>
                <c:pt idx="10">
                  <c:v>95.275636597753291</c:v>
                </c:pt>
                <c:pt idx="11">
                  <c:v>93.033307214322235</c:v>
                </c:pt>
                <c:pt idx="12">
                  <c:v>95.530086513951531</c:v>
                </c:pt>
                <c:pt idx="13">
                  <c:v>96.843287061036591</c:v>
                </c:pt>
                <c:pt idx="14">
                  <c:v>96.956487749213835</c:v>
                </c:pt>
                <c:pt idx="15" formatCode="#,##0_ ">
                  <c:v>102.41782240578034</c:v>
                </c:pt>
                <c:pt idx="16" formatCode="#,##0_ ">
                  <c:v>100.66334663364873</c:v>
                </c:pt>
                <c:pt idx="17" formatCode="#,##0_ ">
                  <c:v>105.62791564935596</c:v>
                </c:pt>
                <c:pt idx="18" formatCode="#,##0_ ">
                  <c:v>103.49895697571404</c:v>
                </c:pt>
                <c:pt idx="19" formatCode="#,##0_ ">
                  <c:v>100.71255811127502</c:v>
                </c:pt>
                <c:pt idx="20" formatCode="#,##0_ ">
                  <c:v>104.08586097980209</c:v>
                </c:pt>
                <c:pt idx="21" formatCode="#,##0_ ">
                  <c:v>105.13963318984526</c:v>
                </c:pt>
                <c:pt idx="22" formatCode="#,##0_ ">
                  <c:v>107.04495387848037</c:v>
                </c:pt>
                <c:pt idx="23" formatCode="#,##0_ ">
                  <c:v>106.1767648597571</c:v>
                </c:pt>
                <c:pt idx="24">
                  <c:v>99.643503209960073</c:v>
                </c:pt>
                <c:pt idx="25">
                  <c:v>96.88496429000736</c:v>
                </c:pt>
                <c:pt idx="26" formatCode="#,##0_ ">
                  <c:v>101.31028135829519</c:v>
                </c:pt>
                <c:pt idx="27">
                  <c:v>95.706599662045861</c:v>
                </c:pt>
                <c:pt idx="28" formatCode="#,##0_ ">
                  <c:v>93.815402460013658</c:v>
                </c:pt>
                <c:pt idx="29" formatCode="#,##0_ ">
                  <c:v>89.335871905924364</c:v>
                </c:pt>
              </c:numCache>
            </c:numRef>
          </c:val>
          <c:smooth val="0"/>
          <c:extLst>
            <c:ext xmlns:c16="http://schemas.microsoft.com/office/drawing/2014/chart" uri="{C3380CC4-5D6E-409C-BE32-E72D297353CC}">
              <c16:uniqueId val="{0000000E-C815-4E68-9FD0-039C897DAEB1}"/>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layout>
                <c:manualLayout>
                  <c:x val="-1.7885551397064995E-2"/>
                  <c:y val="-1.745997117669360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68842041313E-2"/>
                  <c:y val="-1.7103049500216648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layout>
                <c:manualLayout>
                  <c:x val="1.180931936403005E-2"/>
                  <c:y val="-1.5598867998287172E-2"/>
                </c:manualLayout>
              </c:layout>
              <c:numFmt formatCode="###&quot;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E-44E0-A260-039167894E33}"/>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'3.Allocated_CO2-Sector'!$AA$74:$BD$74</c:f>
              <c:numCache>
                <c:formatCode>#,##0_ </c:formatCode>
                <c:ptCount val="30"/>
                <c:pt idx="0">
                  <c:v>503.37840045104986</c:v>
                </c:pt>
                <c:pt idx="1">
                  <c:v>496.19385217960263</c:v>
                </c:pt>
                <c:pt idx="2">
                  <c:v>488.20731488034716</c:v>
                </c:pt>
                <c:pt idx="3">
                  <c:v>475.44871692530415</c:v>
                </c:pt>
                <c:pt idx="4">
                  <c:v>492.32403491955517</c:v>
                </c:pt>
                <c:pt idx="5">
                  <c:v>489.15748138852769</c:v>
                </c:pt>
                <c:pt idx="6">
                  <c:v>493.64824039530737</c:v>
                </c:pt>
                <c:pt idx="7">
                  <c:v>484.58185292162074</c:v>
                </c:pt>
                <c:pt idx="8">
                  <c:v>454.13607890001032</c:v>
                </c:pt>
                <c:pt idx="9">
                  <c:v>464.38864197666521</c:v>
                </c:pt>
                <c:pt idx="10">
                  <c:v>477.09379630174095</c:v>
                </c:pt>
                <c:pt idx="11">
                  <c:v>465.28006056906167</c:v>
                </c:pt>
                <c:pt idx="12">
                  <c:v>473.03673796595382</c:v>
                </c:pt>
                <c:pt idx="13">
                  <c:v>474.60824196228998</c:v>
                </c:pt>
                <c:pt idx="14">
                  <c:v>470.92071099081903</c:v>
                </c:pt>
                <c:pt idx="15">
                  <c:v>467.18145122299296</c:v>
                </c:pt>
                <c:pt idx="16">
                  <c:v>461.01429441976393</c:v>
                </c:pt>
                <c:pt idx="17">
                  <c:v>472.4213239969493</c:v>
                </c:pt>
                <c:pt idx="18">
                  <c:v>428.37127783914906</c:v>
                </c:pt>
                <c:pt idx="19">
                  <c:v>403.19068569585448</c:v>
                </c:pt>
                <c:pt idx="20">
                  <c:v>430.44231124454944</c:v>
                </c:pt>
                <c:pt idx="21">
                  <c:v>445.07995569679861</c:v>
                </c:pt>
                <c:pt idx="22">
                  <c:v>456.57509181007555</c:v>
                </c:pt>
                <c:pt idx="23">
                  <c:v>463.02495074273071</c:v>
                </c:pt>
                <c:pt idx="24">
                  <c:v>446.10090050373992</c:v>
                </c:pt>
                <c:pt idx="25">
                  <c:v>429.40220438998182</c:v>
                </c:pt>
                <c:pt idx="26">
                  <c:v>417.08308510857347</c:v>
                </c:pt>
                <c:pt idx="27">
                  <c:v>410.86983786530686</c:v>
                </c:pt>
                <c:pt idx="28">
                  <c:v>399.53685840736341</c:v>
                </c:pt>
                <c:pt idx="29">
                  <c:v>384.29928600238111</c:v>
                </c:pt>
              </c:numCache>
            </c:numRef>
          </c:val>
          <c:smooth val="0"/>
          <c:extLst>
            <c:ext xmlns:c16="http://schemas.microsoft.com/office/drawing/2014/chart" uri="{C3380CC4-5D6E-409C-BE32-E72D297353CC}">
              <c16:uniqueId val="{00000017-C815-4E68-9FD0-039C897DAEB1}"/>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5.0984475665614759E-2"/>
                  <c:y val="-4.2152738160447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layout>
                <c:manualLayout>
                  <c:x val="1.0481705156176005E-2"/>
                  <c:y val="-0.10633803576673721"/>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9E-44E0-A260-039167894E33}"/>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'3.Allocated_CO2-Sector'!$AA$75:$BD$75</c:f>
              <c:numCache>
                <c:formatCode>#,##0_ </c:formatCode>
                <c:ptCount val="30"/>
                <c:pt idx="0">
                  <c:v>208.42846630014969</c:v>
                </c:pt>
                <c:pt idx="1">
                  <c:v>220.42632335542515</c:v>
                </c:pt>
                <c:pt idx="2">
                  <c:v>227.05327518664714</c:v>
                </c:pt>
                <c:pt idx="3">
                  <c:v>230.460238716855</c:v>
                </c:pt>
                <c:pt idx="4">
                  <c:v>240.15404103971412</c:v>
                </c:pt>
                <c:pt idx="5">
                  <c:v>249.2193230397958</c:v>
                </c:pt>
                <c:pt idx="6">
                  <c:v>255.82424041423027</c:v>
                </c:pt>
                <c:pt idx="7">
                  <c:v>257.30817924113751</c:v>
                </c:pt>
                <c:pt idx="8">
                  <c:v>255.05104915147345</c:v>
                </c:pt>
                <c:pt idx="9">
                  <c:v>259.40585823810807</c:v>
                </c:pt>
                <c:pt idx="10">
                  <c:v>258.75576177669751</c:v>
                </c:pt>
                <c:pt idx="11">
                  <c:v>262.83412952359123</c:v>
                </c:pt>
                <c:pt idx="12">
                  <c:v>259.60940210201522</c:v>
                </c:pt>
                <c:pt idx="13">
                  <c:v>255.9674430172349</c:v>
                </c:pt>
                <c:pt idx="14">
                  <c:v>249.83491706327504</c:v>
                </c:pt>
                <c:pt idx="15">
                  <c:v>244.44934232879152</c:v>
                </c:pt>
                <c:pt idx="16">
                  <c:v>241.47332147536201</c:v>
                </c:pt>
                <c:pt idx="17">
                  <c:v>239.40064909199651</c:v>
                </c:pt>
                <c:pt idx="18">
                  <c:v>231.65555145358022</c:v>
                </c:pt>
                <c:pt idx="19">
                  <c:v>228.01301362437246</c:v>
                </c:pt>
                <c:pt idx="20">
                  <c:v>228.77823477526059</c:v>
                </c:pt>
                <c:pt idx="21">
                  <c:v>225.17701473122085</c:v>
                </c:pt>
                <c:pt idx="22">
                  <c:v>226.97109812128744</c:v>
                </c:pt>
                <c:pt idx="23">
                  <c:v>224.24387146830836</c:v>
                </c:pt>
                <c:pt idx="24">
                  <c:v>218.89134112992645</c:v>
                </c:pt>
                <c:pt idx="25">
                  <c:v>217.39686914726562</c:v>
                </c:pt>
                <c:pt idx="26">
                  <c:v>215.31491186116145</c:v>
                </c:pt>
                <c:pt idx="27">
                  <c:v>213.22524020448003</c:v>
                </c:pt>
                <c:pt idx="28">
                  <c:v>210.4301082197766</c:v>
                </c:pt>
                <c:pt idx="29">
                  <c:v>205.95562433197898</c:v>
                </c:pt>
              </c:numCache>
            </c:numRef>
          </c:val>
          <c:smooth val="0"/>
          <c:extLst>
            <c:ext xmlns:c16="http://schemas.microsoft.com/office/drawing/2014/chart" uri="{C3380CC4-5D6E-409C-BE32-E72D297353CC}">
              <c16:uniqueId val="{00000020-C815-4E68-9FD0-039C897DAEB1}"/>
            </c:ext>
          </c:extLst>
        </c:ser>
        <c:ser>
          <c:idx val="5"/>
          <c:order val="4"/>
          <c:tx>
            <c:strRef>
              <c:f>'3.Allocated_CO2-Sector'!$T$76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5.7063314832156266E-3"/>
                  <c:y val="-1.913420444739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layout>
                <c:manualLayout>
                  <c:x val="1.3136995194343188E-2"/>
                  <c:y val="-5.6162672720937681E-2"/>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9E-44E0-A260-039167894E33}"/>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'3.Allocated_CO2-Sector'!$AA$76:$BD$76</c:f>
              <c:numCache>
                <c:formatCode>#,##0_ </c:formatCode>
                <c:ptCount val="30"/>
                <c:pt idx="0">
                  <c:v>130.81788018065947</c:v>
                </c:pt>
                <c:pt idx="1">
                  <c:v>134.2519113132411</c:v>
                </c:pt>
                <c:pt idx="2">
                  <c:v>138.91170681152119</c:v>
                </c:pt>
                <c:pt idx="3">
                  <c:v>142.76891039649095</c:v>
                </c:pt>
                <c:pt idx="4">
                  <c:v>156.78647983693386</c:v>
                </c:pt>
                <c:pt idx="5">
                  <c:v>161.91120975645606</c:v>
                </c:pt>
                <c:pt idx="6">
                  <c:v>160.65154693884534</c:v>
                </c:pt>
                <c:pt idx="7">
                  <c:v>166.00164062021108</c:v>
                </c:pt>
                <c:pt idx="8">
                  <c:v>173.22035662022301</c:v>
                </c:pt>
                <c:pt idx="9">
                  <c:v>183.36385312878505</c:v>
                </c:pt>
                <c:pt idx="10">
                  <c:v>189.73774096160889</c:v>
                </c:pt>
                <c:pt idx="11">
                  <c:v>190.35352561988103</c:v>
                </c:pt>
                <c:pt idx="12">
                  <c:v>199.7415944993563</c:v>
                </c:pt>
                <c:pt idx="13">
                  <c:v>206.14270564720798</c:v>
                </c:pt>
                <c:pt idx="14">
                  <c:v>213.47991169051286</c:v>
                </c:pt>
                <c:pt idx="15">
                  <c:v>220.33967083668915</c:v>
                </c:pt>
                <c:pt idx="16">
                  <c:v>217.1473125516082</c:v>
                </c:pt>
                <c:pt idx="17">
                  <c:v>226.89530643106531</c:v>
                </c:pt>
                <c:pt idx="18">
                  <c:v>219.96118591477577</c:v>
                </c:pt>
                <c:pt idx="19">
                  <c:v>196.36129410793143</c:v>
                </c:pt>
                <c:pt idx="20">
                  <c:v>200.39859096541093</c:v>
                </c:pt>
                <c:pt idx="21">
                  <c:v>223.41940031418969</c:v>
                </c:pt>
                <c:pt idx="22">
                  <c:v>228.37959644785792</c:v>
                </c:pt>
                <c:pt idx="23">
                  <c:v>237.81475174956239</c:v>
                </c:pt>
                <c:pt idx="24">
                  <c:v>229.81183778893947</c:v>
                </c:pt>
                <c:pt idx="25">
                  <c:v>218.80941710506141</c:v>
                </c:pt>
                <c:pt idx="26">
                  <c:v>212.03504118537202</c:v>
                </c:pt>
                <c:pt idx="27">
                  <c:v>208.59107871243299</c:v>
                </c:pt>
                <c:pt idx="28">
                  <c:v>200.23981586472777</c:v>
                </c:pt>
                <c:pt idx="29">
                  <c:v>193.11695634076841</c:v>
                </c:pt>
              </c:numCache>
            </c:numRef>
          </c:val>
          <c:smooth val="0"/>
          <c:extLst>
            <c:ext xmlns:c16="http://schemas.microsoft.com/office/drawing/2014/chart" uri="{C3380CC4-5D6E-409C-BE32-E72D297353CC}">
              <c16:uniqueId val="{0000003E-C815-4E68-9FD0-039C897DAEB1}"/>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23"/>
              <c:layout>
                <c:manualLayout>
                  <c:x val="-4.3705636908047629E-2"/>
                  <c:y val="3.107948290766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layout>
                <c:manualLayout>
                  <c:x val="9.1540601370924159E-3"/>
                  <c:y val="-2.1425882919999542E-2"/>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9E-44E0-A260-039167894E33}"/>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'3.Allocated_CO2-Sector'!$AA$77:$BD$77</c:f>
              <c:numCache>
                <c:formatCode>#,##0_ </c:formatCode>
                <c:ptCount val="30"/>
                <c:pt idx="0">
                  <c:v>128.73405853216886</c:v>
                </c:pt>
                <c:pt idx="1">
                  <c:v>132.08934966187041</c:v>
                </c:pt>
                <c:pt idx="2">
                  <c:v>138.19550590125959</c:v>
                </c:pt>
                <c:pt idx="3">
                  <c:v>138.76598748624909</c:v>
                </c:pt>
                <c:pt idx="4">
                  <c:v>148.49277177324578</c:v>
                </c:pt>
                <c:pt idx="5">
                  <c:v>150.33454613831492</c:v>
                </c:pt>
                <c:pt idx="6">
                  <c:v>151.17705628858636</c:v>
                </c:pt>
                <c:pt idx="7">
                  <c:v>145.46800546207447</c:v>
                </c:pt>
                <c:pt idx="8">
                  <c:v>144.29648113027724</c:v>
                </c:pt>
                <c:pt idx="9">
                  <c:v>152.30305733481748</c:v>
                </c:pt>
                <c:pt idx="10">
                  <c:v>155.80189370325527</c:v>
                </c:pt>
                <c:pt idx="11">
                  <c:v>152.50005093658675</c:v>
                </c:pt>
                <c:pt idx="12">
                  <c:v>163.39646177075127</c:v>
                </c:pt>
                <c:pt idx="13">
                  <c:v>165.86479923714865</c:v>
                </c:pt>
                <c:pt idx="14">
                  <c:v>164.17926553730277</c:v>
                </c:pt>
                <c:pt idx="15">
                  <c:v>170.53005389955803</c:v>
                </c:pt>
                <c:pt idx="16">
                  <c:v>161.94673327343051</c:v>
                </c:pt>
                <c:pt idx="17">
                  <c:v>172.6985157324977</c:v>
                </c:pt>
                <c:pt idx="18">
                  <c:v>167.82670089733682</c:v>
                </c:pt>
                <c:pt idx="19">
                  <c:v>161.59965252433665</c:v>
                </c:pt>
                <c:pt idx="20">
                  <c:v>178.42279158775378</c:v>
                </c:pt>
                <c:pt idx="21">
                  <c:v>193.3273648310095</c:v>
                </c:pt>
                <c:pt idx="22">
                  <c:v>211.46747989609204</c:v>
                </c:pt>
                <c:pt idx="23">
                  <c:v>207.59426295107687</c:v>
                </c:pt>
                <c:pt idx="24">
                  <c:v>193.37997293724294</c:v>
                </c:pt>
                <c:pt idx="25">
                  <c:v>186.72695646360918</c:v>
                </c:pt>
                <c:pt idx="26">
                  <c:v>184.90838390265492</c:v>
                </c:pt>
                <c:pt idx="27">
                  <c:v>186.71571118810004</c:v>
                </c:pt>
                <c:pt idx="28">
                  <c:v>166.14984011907811</c:v>
                </c:pt>
                <c:pt idx="29">
                  <c:v>159.23598756808408</c:v>
                </c:pt>
              </c:numCache>
            </c:numRef>
          </c:val>
          <c:smooth val="0"/>
          <c:extLst>
            <c:ext xmlns:c16="http://schemas.microsoft.com/office/drawing/2014/chart" uri="{C3380CC4-5D6E-409C-BE32-E72D297353CC}">
              <c16:uniqueId val="{00000046-C815-4E68-9FD0-039C897DAEB1}"/>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5268172688639401E-2"/>
                  <c:y val="-2.0738204449366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815-4E68-9FD0-039C897DAEB1}"/>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layout>
                <c:manualLayout>
                  <c:x val="1.7840328295325645E-2"/>
                  <c:y val="-4.8373631768126764E-2"/>
                </c:manualLayout>
              </c:layout>
              <c:numFmt formatCode="###&quot;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9E-44E0-A260-039167894E33}"/>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'3.Allocated_CO2-Sector'!$AA$78:$BD$78</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C815-4E68-9FD0-039C897DAEB1}"/>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15"/>
              <c:layout>
                <c:manualLayout>
                  <c:x val="-3.1235487452086236E-2"/>
                  <c:y val="1.5270766991243795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C815-4E68-9FD0-039C897DAEB1}"/>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29"/>
              <c:layout>
                <c:manualLayout>
                  <c:x val="1.7279425796009079E-2"/>
                  <c:y val="-1.356102438385332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9E-44E0-A260-039167894E33}"/>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'3.Allocated_CO2-Sector'!$AA$79:$BD$79</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C815-4E68-9FD0-039C897DAEB1}"/>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815-4E68-9FD0-039C897DAEB1}"/>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815-4E68-9FD0-039C897DAEB1}"/>
                </c:ext>
              </c:extLst>
            </c:dLbl>
            <c:dLbl>
              <c:idx val="29"/>
              <c:layout>
                <c:manualLayout>
                  <c:x val="2.3887626797437556E-2"/>
                  <c:y val="1.5229480474696839E-2"/>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9E-44E0-A260-039167894E33}"/>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'3.Allocated_CO2-Sector'!$AA$80:$BE$80</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70714625724402602"/>
                  <c:y val="0.20749703956149765"/>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C815-4E68-9FD0-039C897DAEB1}"/>
                </c:ext>
              </c:extLst>
            </c:dLbl>
            <c:dLbl>
              <c:idx val="1"/>
              <c:layout>
                <c:manualLayout>
                  <c:x val="0.68603439142714151"/>
                  <c:y val="-0.21223723969246425"/>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C815-4E68-9FD0-039C897DAEB1}"/>
                </c:ext>
              </c:extLst>
            </c:dLbl>
            <c:dLbl>
              <c:idx val="2"/>
              <c:layout>
                <c:manualLayout>
                  <c:x val="0.66457756827578673"/>
                  <c:y val="-5.1875248604582008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C815-4E68-9FD0-039C897DAEB1}"/>
                </c:ext>
              </c:extLst>
            </c:dLbl>
            <c:dLbl>
              <c:idx val="3"/>
              <c:layout>
                <c:manualLayout>
                  <c:x val="0.64410076818587181"/>
                  <c:y val="8.5325884005570257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62221811402379612"/>
                  <c:y val="0.24015655148653181"/>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0057165247005306"/>
                  <c:y val="0.1525144903672617"/>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C815-4E68-9FD0-039C897DAEB1}"/>
                </c:ext>
              </c:extLst>
            </c:dLbl>
            <c:dLbl>
              <c:idx val="6"/>
              <c:layout>
                <c:manualLayout>
                  <c:x val="0.58132703541676023"/>
                  <c:y val="0.477164580606446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C815-4E68-9FD0-039C897DAEB1}"/>
                </c:ext>
              </c:extLst>
            </c:dLbl>
            <c:dLbl>
              <c:idx val="7"/>
              <c:layout>
                <c:manualLayout>
                  <c:x val="0.55942437020402258"/>
                  <c:y val="7.6406008644404236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'3.Allocated_CO2-Sector'!$BD$99:$BD$106</c:f>
              <c:numCache>
                <c:formatCode>#,##0.0%;[Red]\-#,##0.0%</c:formatCode>
                <c:ptCount val="8"/>
                <c:pt idx="0">
                  <c:v>-0.1277311916282029</c:v>
                </c:pt>
                <c:pt idx="1">
                  <c:v>-0.17740893822655412</c:v>
                </c:pt>
                <c:pt idx="2">
                  <c:v>-0.15747114567826226</c:v>
                </c:pt>
                <c:pt idx="3">
                  <c:v>-0.12354885705578456</c:v>
                </c:pt>
                <c:pt idx="4">
                  <c:v>-6.6229184083446802E-2</c:v>
                </c:pt>
                <c:pt idx="5">
                  <c:v>-0.20013300448124705</c:v>
                </c:pt>
                <c:pt idx="6">
                  <c:v>-3.5076418103050289E-2</c:v>
                </c:pt>
                <c:pt idx="7">
                  <c:v>-0.32758481330550948</c:v>
                </c:pt>
              </c:numCache>
            </c:numRef>
          </c:val>
          <c:smooth val="0"/>
          <c:extLst>
            <c:ext xmlns:c16="http://schemas.microsoft.com/office/drawing/2014/chart" uri="{C3380CC4-5D6E-409C-BE32-E72D297353CC}">
              <c16:uniqueId val="{00000063-C815-4E68-9FD0-039C897DAEB1}"/>
            </c:ext>
          </c:extLst>
        </c:ser>
        <c:ser>
          <c:idx val="10"/>
          <c:order val="10"/>
          <c:tx>
            <c:strRef>
              <c:f>'3.Allocated_CO2-Sector'!$T$109</c:f>
              <c:strCache>
                <c:ptCount val="1"/>
                <c:pt idx="0">
                  <c:v>■2013年度比</c:v>
                </c:pt>
              </c:strCache>
            </c:strRef>
          </c:tx>
          <c:spPr>
            <a:ln>
              <a:noFill/>
            </a:ln>
          </c:spPr>
          <c:marker>
            <c:symbol val="none"/>
          </c:marker>
          <c:dLbls>
            <c:dLbl>
              <c:idx val="0"/>
              <c:layout>
                <c:manualLayout>
                  <c:x val="0.70843557027502546"/>
                  <c:y val="0.12551544333564793"/>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68437435553789239"/>
                  <c:y val="-0.2323869310234941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3746598510197E-2"/>
                      <c:h val="4.2090476476587625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66445553197200802"/>
                  <c:y val="3.5560095190361636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4252596070928703"/>
                  <c:y val="-5.1113710499916788E-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094480214709183E-2"/>
                      <c:h val="3.6327167976485011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2102356835189088"/>
                  <c:y val="-4.970692229238706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0047569274265555"/>
                  <c:y val="0.32417003146392831"/>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182896342423502E-2"/>
                      <c:h val="4.581899660737223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58089633124862405"/>
                  <c:y val="0.55135039347022718"/>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244146638076E-2"/>
                      <c:h val="2.707829627809944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56011355908356009"/>
                  <c:y val="0.35553432777701299"/>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'3.Allocated_CO2-Sector'!$BD$112:$BD$119</c:f>
              <c:numCache>
                <c:formatCode>#,##0.0%;[Red]\-#,##0.0%</c:formatCode>
                <c:ptCount val="8"/>
                <c:pt idx="0">
                  <c:v>-0.15861184860997524</c:v>
                </c:pt>
                <c:pt idx="1">
                  <c:v>-0.17002467062318571</c:v>
                </c:pt>
                <c:pt idx="2">
                  <c:v>-8.155517034459514E-2</c:v>
                </c:pt>
                <c:pt idx="3">
                  <c:v>-0.18795215637364782</c:v>
                </c:pt>
                <c:pt idx="4">
                  <c:v>-0.23294610696630491</c:v>
                </c:pt>
                <c:pt idx="5">
                  <c:v>-7.3517764350229164E-2</c:v>
                </c:pt>
                <c:pt idx="6">
                  <c:v>3.2335110899291752E-2</c:v>
                </c:pt>
                <c:pt idx="7">
                  <c:v>-0.13272855618007229</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Allocated CO</a:t>
            </a:r>
            <a:r>
              <a:rPr lang="en-US" altLang="ja-JP" sz="1800" b="1" i="0" baseline="-25000">
                <a:effectLst/>
              </a:rPr>
              <a:t>2</a:t>
            </a:r>
            <a:r>
              <a:rPr lang="en-US" altLang="ja-JP" sz="1800" b="1" i="0" baseline="0">
                <a:effectLst/>
              </a:rPr>
              <a:t> emissions by sector (FY2019)</a:t>
            </a:r>
            <a:endParaRPr lang="ja-JP" altLang="ja-JP" sz="1600">
              <a:effectLst/>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8FFB-4036-9C9F-5537A86DFCEB}"/>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2.7799840696149038E-3"/>
                  <c:y val="-2.1043422259755883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layout>
                <c:manualLayout>
                  <c:x val="4.5722369251989754E-2"/>
                  <c:y val="3.4976274811200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layout>
                <c:manualLayout>
                  <c:x val="2.8497895365323447E-2"/>
                  <c:y val="-5.5233148677974679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F4-4010-B0CC-0AE577291C04}"/>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'3.Allocated_CO2-Sector'!$AA$73:$BD$73</c:f>
              <c:numCache>
                <c:formatCode>#,##0.0_ </c:formatCode>
                <c:ptCount val="30"/>
                <c:pt idx="0">
                  <c:v>96.219463026707331</c:v>
                </c:pt>
                <c:pt idx="1">
                  <c:v>95.407940704834331</c:v>
                </c:pt>
                <c:pt idx="2">
                  <c:v>94.327088154782032</c:v>
                </c:pt>
                <c:pt idx="3">
                  <c:v>94.434681949981893</c:v>
                </c:pt>
                <c:pt idx="4">
                  <c:v>94.57263840342398</c:v>
                </c:pt>
                <c:pt idx="5">
                  <c:v>93.224084650865152</c:v>
                </c:pt>
                <c:pt idx="6">
                  <c:v>93.492918817856278</c:v>
                </c:pt>
                <c:pt idx="7">
                  <c:v>95.885575033500814</c:v>
                </c:pt>
                <c:pt idx="8">
                  <c:v>91.592348222697012</c:v>
                </c:pt>
                <c:pt idx="9">
                  <c:v>95.231396893234873</c:v>
                </c:pt>
                <c:pt idx="10">
                  <c:v>95.275636597753291</c:v>
                </c:pt>
                <c:pt idx="11">
                  <c:v>93.033307214322235</c:v>
                </c:pt>
                <c:pt idx="12">
                  <c:v>95.530086513951531</c:v>
                </c:pt>
                <c:pt idx="13">
                  <c:v>96.843287061036591</c:v>
                </c:pt>
                <c:pt idx="14">
                  <c:v>96.956487749213835</c:v>
                </c:pt>
                <c:pt idx="15" formatCode="#,##0_ ">
                  <c:v>102.41782240578034</c:v>
                </c:pt>
                <c:pt idx="16" formatCode="#,##0_ ">
                  <c:v>100.66334663364873</c:v>
                </c:pt>
                <c:pt idx="17" formatCode="#,##0_ ">
                  <c:v>105.62791564935596</c:v>
                </c:pt>
                <c:pt idx="18" formatCode="#,##0_ ">
                  <c:v>103.49895697571404</c:v>
                </c:pt>
                <c:pt idx="19" formatCode="#,##0_ ">
                  <c:v>100.71255811127502</c:v>
                </c:pt>
                <c:pt idx="20" formatCode="#,##0_ ">
                  <c:v>104.08586097980209</c:v>
                </c:pt>
                <c:pt idx="21" formatCode="#,##0_ ">
                  <c:v>105.13963318984526</c:v>
                </c:pt>
                <c:pt idx="22" formatCode="#,##0_ ">
                  <c:v>107.04495387848037</c:v>
                </c:pt>
                <c:pt idx="23" formatCode="#,##0_ ">
                  <c:v>106.1767648597571</c:v>
                </c:pt>
                <c:pt idx="24">
                  <c:v>99.643503209960073</c:v>
                </c:pt>
                <c:pt idx="25">
                  <c:v>96.88496429000736</c:v>
                </c:pt>
                <c:pt idx="26" formatCode="#,##0_ ">
                  <c:v>101.31028135829519</c:v>
                </c:pt>
                <c:pt idx="27">
                  <c:v>95.706599662045861</c:v>
                </c:pt>
                <c:pt idx="28" formatCode="#,##0_ ">
                  <c:v>93.815402460013658</c:v>
                </c:pt>
                <c:pt idx="29" formatCode="#,##0_ ">
                  <c:v>89.335871905924364</c:v>
                </c:pt>
              </c:numCache>
            </c:numRef>
          </c:val>
          <c:smooth val="0"/>
          <c:extLst>
            <c:ext xmlns:c16="http://schemas.microsoft.com/office/drawing/2014/chart" uri="{C3380CC4-5D6E-409C-BE32-E72D297353CC}">
              <c16:uniqueId val="{0000000E-8FFB-4036-9C9F-5537A86DFCEB}"/>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layout>
                <c:manualLayout>
                  <c:x val="1.9736699504298304E-2"/>
                  <c:y val="-3.2880787814206017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F4-4010-B0CC-0AE577291C04}"/>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'3.Allocated_CO2-Sector'!$AA$74:$BD$74</c:f>
              <c:numCache>
                <c:formatCode>#,##0_ </c:formatCode>
                <c:ptCount val="30"/>
                <c:pt idx="0">
                  <c:v>503.37840045104986</c:v>
                </c:pt>
                <c:pt idx="1">
                  <c:v>496.19385217960263</c:v>
                </c:pt>
                <c:pt idx="2">
                  <c:v>488.20731488034716</c:v>
                </c:pt>
                <c:pt idx="3">
                  <c:v>475.44871692530415</c:v>
                </c:pt>
                <c:pt idx="4">
                  <c:v>492.32403491955517</c:v>
                </c:pt>
                <c:pt idx="5">
                  <c:v>489.15748138852769</c:v>
                </c:pt>
                <c:pt idx="6">
                  <c:v>493.64824039530737</c:v>
                </c:pt>
                <c:pt idx="7">
                  <c:v>484.58185292162074</c:v>
                </c:pt>
                <c:pt idx="8">
                  <c:v>454.13607890001032</c:v>
                </c:pt>
                <c:pt idx="9">
                  <c:v>464.38864197666521</c:v>
                </c:pt>
                <c:pt idx="10">
                  <c:v>477.09379630174095</c:v>
                </c:pt>
                <c:pt idx="11">
                  <c:v>465.28006056906167</c:v>
                </c:pt>
                <c:pt idx="12">
                  <c:v>473.03673796595382</c:v>
                </c:pt>
                <c:pt idx="13">
                  <c:v>474.60824196228998</c:v>
                </c:pt>
                <c:pt idx="14">
                  <c:v>470.92071099081903</c:v>
                </c:pt>
                <c:pt idx="15">
                  <c:v>467.18145122299296</c:v>
                </c:pt>
                <c:pt idx="16">
                  <c:v>461.01429441976393</c:v>
                </c:pt>
                <c:pt idx="17">
                  <c:v>472.4213239969493</c:v>
                </c:pt>
                <c:pt idx="18">
                  <c:v>428.37127783914906</c:v>
                </c:pt>
                <c:pt idx="19">
                  <c:v>403.19068569585448</c:v>
                </c:pt>
                <c:pt idx="20">
                  <c:v>430.44231124454944</c:v>
                </c:pt>
                <c:pt idx="21">
                  <c:v>445.07995569679861</c:v>
                </c:pt>
                <c:pt idx="22">
                  <c:v>456.57509181007555</c:v>
                </c:pt>
                <c:pt idx="23">
                  <c:v>463.02495074273071</c:v>
                </c:pt>
                <c:pt idx="24">
                  <c:v>446.10090050373992</c:v>
                </c:pt>
                <c:pt idx="25">
                  <c:v>429.40220438998182</c:v>
                </c:pt>
                <c:pt idx="26">
                  <c:v>417.08308510857347</c:v>
                </c:pt>
                <c:pt idx="27">
                  <c:v>410.86983786530686</c:v>
                </c:pt>
                <c:pt idx="28">
                  <c:v>399.53685840736341</c:v>
                </c:pt>
                <c:pt idx="29">
                  <c:v>384.29928600238111</c:v>
                </c:pt>
              </c:numCache>
            </c:numRef>
          </c:val>
          <c:smooth val="0"/>
          <c:extLst>
            <c:ext xmlns:c16="http://schemas.microsoft.com/office/drawing/2014/chart" uri="{C3380CC4-5D6E-409C-BE32-E72D297353CC}">
              <c16:uniqueId val="{00000017-8FFB-4036-9C9F-5537A86DFCEB}"/>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layout>
                <c:manualLayout>
                  <c:x val="1.9825889925952148E-2"/>
                  <c:y val="-0.11426675522338677"/>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F4-4010-B0CC-0AE577291C04}"/>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'3.Allocated_CO2-Sector'!$AA$75:$BD$75</c:f>
              <c:numCache>
                <c:formatCode>#,##0_ </c:formatCode>
                <c:ptCount val="30"/>
                <c:pt idx="0">
                  <c:v>208.42846630014969</c:v>
                </c:pt>
                <c:pt idx="1">
                  <c:v>220.42632335542515</c:v>
                </c:pt>
                <c:pt idx="2">
                  <c:v>227.05327518664714</c:v>
                </c:pt>
                <c:pt idx="3">
                  <c:v>230.460238716855</c:v>
                </c:pt>
                <c:pt idx="4">
                  <c:v>240.15404103971412</c:v>
                </c:pt>
                <c:pt idx="5">
                  <c:v>249.2193230397958</c:v>
                </c:pt>
                <c:pt idx="6">
                  <c:v>255.82424041423027</c:v>
                </c:pt>
                <c:pt idx="7">
                  <c:v>257.30817924113751</c:v>
                </c:pt>
                <c:pt idx="8">
                  <c:v>255.05104915147345</c:v>
                </c:pt>
                <c:pt idx="9">
                  <c:v>259.40585823810807</c:v>
                </c:pt>
                <c:pt idx="10">
                  <c:v>258.75576177669751</c:v>
                </c:pt>
                <c:pt idx="11">
                  <c:v>262.83412952359123</c:v>
                </c:pt>
                <c:pt idx="12">
                  <c:v>259.60940210201522</c:v>
                </c:pt>
                <c:pt idx="13">
                  <c:v>255.9674430172349</c:v>
                </c:pt>
                <c:pt idx="14">
                  <c:v>249.83491706327504</c:v>
                </c:pt>
                <c:pt idx="15">
                  <c:v>244.44934232879152</c:v>
                </c:pt>
                <c:pt idx="16">
                  <c:v>241.47332147536201</c:v>
                </c:pt>
                <c:pt idx="17">
                  <c:v>239.40064909199651</c:v>
                </c:pt>
                <c:pt idx="18">
                  <c:v>231.65555145358022</c:v>
                </c:pt>
                <c:pt idx="19">
                  <c:v>228.01301362437246</c:v>
                </c:pt>
                <c:pt idx="20">
                  <c:v>228.77823477526059</c:v>
                </c:pt>
                <c:pt idx="21">
                  <c:v>225.17701473122085</c:v>
                </c:pt>
                <c:pt idx="22">
                  <c:v>226.97109812128744</c:v>
                </c:pt>
                <c:pt idx="23">
                  <c:v>224.24387146830836</c:v>
                </c:pt>
                <c:pt idx="24">
                  <c:v>218.89134112992645</c:v>
                </c:pt>
                <c:pt idx="25">
                  <c:v>217.39686914726562</c:v>
                </c:pt>
                <c:pt idx="26">
                  <c:v>215.31491186116145</c:v>
                </c:pt>
                <c:pt idx="27">
                  <c:v>213.22524020448003</c:v>
                </c:pt>
                <c:pt idx="28">
                  <c:v>210.4301082197766</c:v>
                </c:pt>
                <c:pt idx="29">
                  <c:v>205.95562433197898</c:v>
                </c:pt>
              </c:numCache>
            </c:numRef>
          </c:val>
          <c:smooth val="0"/>
          <c:extLst>
            <c:ext xmlns:c16="http://schemas.microsoft.com/office/drawing/2014/chart" uri="{C3380CC4-5D6E-409C-BE32-E72D297353CC}">
              <c16:uniqueId val="{00000020-8FFB-4036-9C9F-5537A86DFCEB}"/>
            </c:ext>
          </c:extLst>
        </c:ser>
        <c:ser>
          <c:idx val="5"/>
          <c:order val="4"/>
          <c:tx>
            <c:strRef>
              <c:f>'3.Allocated_CO2-Sector'!$T$76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layout>
                <c:manualLayout>
                  <c:x val="1.9611729204190069E-2"/>
                  <c:y val="-5.7558218744830136E-2"/>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F4-4010-B0CC-0AE577291C04}"/>
                </c:ext>
              </c:extLst>
            </c:dLbl>
            <c:numFmt formatCode="###&quot;Mt&quot;"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'3.Allocated_CO2-Sector'!$AA$76:$BD$76</c:f>
              <c:numCache>
                <c:formatCode>#,##0_ </c:formatCode>
                <c:ptCount val="30"/>
                <c:pt idx="0">
                  <c:v>130.81788018065947</c:v>
                </c:pt>
                <c:pt idx="1">
                  <c:v>134.2519113132411</c:v>
                </c:pt>
                <c:pt idx="2">
                  <c:v>138.91170681152119</c:v>
                </c:pt>
                <c:pt idx="3">
                  <c:v>142.76891039649095</c:v>
                </c:pt>
                <c:pt idx="4">
                  <c:v>156.78647983693386</c:v>
                </c:pt>
                <c:pt idx="5">
                  <c:v>161.91120975645606</c:v>
                </c:pt>
                <c:pt idx="6">
                  <c:v>160.65154693884534</c:v>
                </c:pt>
                <c:pt idx="7">
                  <c:v>166.00164062021108</c:v>
                </c:pt>
                <c:pt idx="8">
                  <c:v>173.22035662022301</c:v>
                </c:pt>
                <c:pt idx="9">
                  <c:v>183.36385312878505</c:v>
                </c:pt>
                <c:pt idx="10">
                  <c:v>189.73774096160889</c:v>
                </c:pt>
                <c:pt idx="11">
                  <c:v>190.35352561988103</c:v>
                </c:pt>
                <c:pt idx="12">
                  <c:v>199.7415944993563</c:v>
                </c:pt>
                <c:pt idx="13">
                  <c:v>206.14270564720798</c:v>
                </c:pt>
                <c:pt idx="14">
                  <c:v>213.47991169051286</c:v>
                </c:pt>
                <c:pt idx="15">
                  <c:v>220.33967083668915</c:v>
                </c:pt>
                <c:pt idx="16">
                  <c:v>217.1473125516082</c:v>
                </c:pt>
                <c:pt idx="17">
                  <c:v>226.89530643106531</c:v>
                </c:pt>
                <c:pt idx="18">
                  <c:v>219.96118591477577</c:v>
                </c:pt>
                <c:pt idx="19">
                  <c:v>196.36129410793143</c:v>
                </c:pt>
                <c:pt idx="20">
                  <c:v>200.39859096541093</c:v>
                </c:pt>
                <c:pt idx="21">
                  <c:v>223.41940031418969</c:v>
                </c:pt>
                <c:pt idx="22">
                  <c:v>228.37959644785792</c:v>
                </c:pt>
                <c:pt idx="23">
                  <c:v>237.81475174956239</c:v>
                </c:pt>
                <c:pt idx="24">
                  <c:v>229.81183778893947</c:v>
                </c:pt>
                <c:pt idx="25">
                  <c:v>218.80941710506141</c:v>
                </c:pt>
                <c:pt idx="26">
                  <c:v>212.03504118537202</c:v>
                </c:pt>
                <c:pt idx="27">
                  <c:v>208.59107871243299</c:v>
                </c:pt>
                <c:pt idx="28">
                  <c:v>200.23981586472777</c:v>
                </c:pt>
                <c:pt idx="29">
                  <c:v>193.11695634076841</c:v>
                </c:pt>
              </c:numCache>
            </c:numRef>
          </c:val>
          <c:smooth val="0"/>
          <c:extLst>
            <c:ext xmlns:c16="http://schemas.microsoft.com/office/drawing/2014/chart" uri="{C3380CC4-5D6E-409C-BE32-E72D297353CC}">
              <c16:uniqueId val="{0000003E-8FFB-4036-9C9F-5537A86DFCEB}"/>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7812464179457347E-2"/>
                  <c:y val="2.155513903993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layout>
                <c:manualLayout>
                  <c:x val="1.9811681684363189E-2"/>
                  <c:y val="-3.8417863642114074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F4-4010-B0CC-0AE577291C04}"/>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'3.Allocated_CO2-Sector'!$AA$77:$BD$77</c:f>
              <c:numCache>
                <c:formatCode>#,##0_ </c:formatCode>
                <c:ptCount val="30"/>
                <c:pt idx="0">
                  <c:v>128.73405853216886</c:v>
                </c:pt>
                <c:pt idx="1">
                  <c:v>132.08934966187041</c:v>
                </c:pt>
                <c:pt idx="2">
                  <c:v>138.19550590125959</c:v>
                </c:pt>
                <c:pt idx="3">
                  <c:v>138.76598748624909</c:v>
                </c:pt>
                <c:pt idx="4">
                  <c:v>148.49277177324578</c:v>
                </c:pt>
                <c:pt idx="5">
                  <c:v>150.33454613831492</c:v>
                </c:pt>
                <c:pt idx="6">
                  <c:v>151.17705628858636</c:v>
                </c:pt>
                <c:pt idx="7">
                  <c:v>145.46800546207447</c:v>
                </c:pt>
                <c:pt idx="8">
                  <c:v>144.29648113027724</c:v>
                </c:pt>
                <c:pt idx="9">
                  <c:v>152.30305733481748</c:v>
                </c:pt>
                <c:pt idx="10">
                  <c:v>155.80189370325527</c:v>
                </c:pt>
                <c:pt idx="11">
                  <c:v>152.50005093658675</c:v>
                </c:pt>
                <c:pt idx="12">
                  <c:v>163.39646177075127</c:v>
                </c:pt>
                <c:pt idx="13">
                  <c:v>165.86479923714865</c:v>
                </c:pt>
                <c:pt idx="14">
                  <c:v>164.17926553730277</c:v>
                </c:pt>
                <c:pt idx="15">
                  <c:v>170.53005389955803</c:v>
                </c:pt>
                <c:pt idx="16">
                  <c:v>161.94673327343051</c:v>
                </c:pt>
                <c:pt idx="17">
                  <c:v>172.6985157324977</c:v>
                </c:pt>
                <c:pt idx="18">
                  <c:v>167.82670089733682</c:v>
                </c:pt>
                <c:pt idx="19">
                  <c:v>161.59965252433665</c:v>
                </c:pt>
                <c:pt idx="20">
                  <c:v>178.42279158775378</c:v>
                </c:pt>
                <c:pt idx="21">
                  <c:v>193.3273648310095</c:v>
                </c:pt>
                <c:pt idx="22">
                  <c:v>211.46747989609204</c:v>
                </c:pt>
                <c:pt idx="23">
                  <c:v>207.59426295107687</c:v>
                </c:pt>
                <c:pt idx="24">
                  <c:v>193.37997293724294</c:v>
                </c:pt>
                <c:pt idx="25">
                  <c:v>186.72695646360918</c:v>
                </c:pt>
                <c:pt idx="26">
                  <c:v>184.90838390265492</c:v>
                </c:pt>
                <c:pt idx="27">
                  <c:v>186.71571118810004</c:v>
                </c:pt>
                <c:pt idx="28">
                  <c:v>166.14984011907811</c:v>
                </c:pt>
                <c:pt idx="29">
                  <c:v>159.23598756808408</c:v>
                </c:pt>
              </c:numCache>
            </c:numRef>
          </c:val>
          <c:smooth val="0"/>
          <c:extLst>
            <c:ext xmlns:c16="http://schemas.microsoft.com/office/drawing/2014/chart" uri="{C3380CC4-5D6E-409C-BE32-E72D297353CC}">
              <c16:uniqueId val="{00000046-8FFB-4036-9C9F-5537A86DFCEB}"/>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6692415547631224E-2"/>
                  <c:y val="-2.4622276726319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1.9121409313626429E-2"/>
                  <c:y val="-2.129799428668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layout>
                <c:manualLayout>
                  <c:x val="2.7237821384980078E-2"/>
                  <c:y val="-5.1636596307866121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F4-4010-B0CC-0AE577291C04}"/>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'3.Allocated_CO2-Sector'!$AA$78:$BD$78</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8FFB-4036-9C9F-5537A86DFCEB}"/>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15"/>
              <c:layout>
                <c:manualLayout>
                  <c:x val="-4.178446802735989E-2"/>
                  <c:y val="1.333961623799375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FFB-4036-9C9F-5537A86DFCEB}"/>
                </c:ext>
              </c:extLst>
            </c:dLbl>
            <c:dLbl>
              <c:idx val="23"/>
              <c:layout>
                <c:manualLayout>
                  <c:x val="-1.2280587673614082E-2"/>
                  <c:y val="-1.1727075000730005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29"/>
              <c:layout>
                <c:manualLayout>
                  <c:x val="2.130179102775271E-2"/>
                  <c:y val="-1.3285173955081466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F4-4010-B0CC-0AE577291C04}"/>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'3.Allocated_CO2-Sector'!$AA$79:$BD$79</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8FFB-4036-9C9F-5537A86DFCEB}"/>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15"/>
              <c:layout>
                <c:manualLayout>
                  <c:x val="-1.7502272022281842E-2"/>
                  <c:y val="-1.5263717776545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FFB-4036-9C9F-5537A86DFCEB}"/>
                </c:ext>
              </c:extLst>
            </c:dLbl>
            <c:dLbl>
              <c:idx val="23"/>
              <c:layout>
                <c:manualLayout>
                  <c:x val="-1.0328250827526362E-2"/>
                  <c:y val="-1.519103557839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29"/>
              <c:layout>
                <c:manualLayout>
                  <c:x val="2.6627238784690793E-2"/>
                  <c:y val="9.4894099679153337E-3"/>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F4-4010-B0CC-0AE577291C04}"/>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'3.Allocated_CO2-Sector'!$AA$80:$BD$80</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68126112352344481"/>
                  <c:y val="0.2146480174485931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8FFB-4036-9C9F-5537A86DFCEB}"/>
                </c:ext>
              </c:extLst>
            </c:dLbl>
            <c:dLbl>
              <c:idx val="1"/>
              <c:layout>
                <c:manualLayout>
                  <c:x val="0.65815105559456766"/>
                  <c:y val="-0.22196322219951545"/>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8FFB-4036-9C9F-5537A86DFCEB}"/>
                </c:ext>
              </c:extLst>
            </c:dLbl>
            <c:dLbl>
              <c:idx val="2"/>
              <c:layout>
                <c:manualLayout>
                  <c:x val="0.63849317553266127"/>
                  <c:y val="-5.0002463287887267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8FFB-4036-9C9F-5537A86DFCEB}"/>
                </c:ext>
              </c:extLst>
            </c:dLbl>
            <c:dLbl>
              <c:idx val="3"/>
              <c:layout>
                <c:manualLayout>
                  <c:x val="0.61690556735945834"/>
                  <c:y val="7.3255292723751697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8FFB-4036-9C9F-5537A86DFCEB}"/>
                </c:ext>
              </c:extLst>
            </c:dLbl>
            <c:dLbl>
              <c:idx val="4"/>
              <c:layout>
                <c:manualLayout>
                  <c:x val="0.59834680367974802"/>
                  <c:y val="0.2289744693895424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8FFB-4036-9C9F-5537A86DFCEB}"/>
                </c:ext>
              </c:extLst>
            </c:dLbl>
            <c:dLbl>
              <c:idx val="5"/>
              <c:layout>
                <c:manualLayout>
                  <c:x val="0.57498067627288985"/>
                  <c:y val="0.15181775440594011"/>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598648080627311E-2"/>
                      <c:h val="1.666292611839352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5548416864830141"/>
                  <c:y val="0.47109172006831518"/>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3460614287621067"/>
                  <c:y val="6.6664781187049313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'3.Allocated_CO2-Sector'!$BD$99:$BD$106</c:f>
              <c:numCache>
                <c:formatCode>#,##0.0%;[Red]\-#,##0.0%</c:formatCode>
                <c:ptCount val="8"/>
                <c:pt idx="0">
                  <c:v>-0.1277311916282029</c:v>
                </c:pt>
                <c:pt idx="1">
                  <c:v>-0.17740893822655412</c:v>
                </c:pt>
                <c:pt idx="2">
                  <c:v>-0.15747114567826226</c:v>
                </c:pt>
                <c:pt idx="3">
                  <c:v>-0.12354885705578456</c:v>
                </c:pt>
                <c:pt idx="4">
                  <c:v>-6.6229184083446802E-2</c:v>
                </c:pt>
                <c:pt idx="5">
                  <c:v>-0.20013300448124705</c:v>
                </c:pt>
                <c:pt idx="6">
                  <c:v>-3.5076418103050289E-2</c:v>
                </c:pt>
                <c:pt idx="7">
                  <c:v>-0.32758481330550948</c:v>
                </c:pt>
              </c:numCache>
            </c:numRef>
          </c:val>
          <c:smooth val="0"/>
          <c:extLst>
            <c:ext xmlns:c16="http://schemas.microsoft.com/office/drawing/2014/chart" uri="{C3380CC4-5D6E-409C-BE32-E72D297353CC}">
              <c16:uniqueId val="{00000063-8FFB-4036-9C9F-5537A86DFCEB}"/>
            </c:ext>
          </c:extLst>
        </c:ser>
        <c:ser>
          <c:idx val="10"/>
          <c:order val="10"/>
          <c:tx>
            <c:strRef>
              <c:f>'2.CO2-Sector'!$T$106</c:f>
              <c:strCache>
                <c:ptCount val="1"/>
                <c:pt idx="0">
                  <c:v>■2013年度比</c:v>
                </c:pt>
              </c:strCache>
            </c:strRef>
          </c:tx>
          <c:spPr>
            <a:ln>
              <a:noFill/>
            </a:ln>
          </c:spPr>
          <c:marker>
            <c:symbol val="none"/>
          </c:marker>
          <c:dLbls>
            <c:dLbl>
              <c:idx val="0"/>
              <c:layout>
                <c:manualLayout>
                  <c:x val="0.67948364138771589"/>
                  <c:y val="0.13040782924123434"/>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5828193735285523"/>
                  <c:y val="-0.24971961093432204"/>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9704496577E-2"/>
                      <c:h val="5.3673522513843067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3879766748379607"/>
                  <c:y val="3.7529103290222757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1637965500107805"/>
                  <c:y val="-5.8124546876672602E-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59699847266588402"/>
                  <c:y val="-5.7345798178261902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57475567787779891"/>
                  <c:y val="0.32564255320701835"/>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55893886889167E-2"/>
                      <c:h val="2.4768107213894289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5435922852774289"/>
                  <c:y val="0.54722069660565009"/>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3276736825304283"/>
                  <c:y val="0.35056752936482449"/>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'3.Allocated_CO2-Sector'!$BD$112:$BD$119</c:f>
              <c:numCache>
                <c:formatCode>#,##0.0%;[Red]\-#,##0.0%</c:formatCode>
                <c:ptCount val="8"/>
                <c:pt idx="0">
                  <c:v>-0.15861184860997524</c:v>
                </c:pt>
                <c:pt idx="1">
                  <c:v>-0.17002467062318571</c:v>
                </c:pt>
                <c:pt idx="2">
                  <c:v>-8.155517034459514E-2</c:v>
                </c:pt>
                <c:pt idx="3">
                  <c:v>-0.18795215637364782</c:v>
                </c:pt>
                <c:pt idx="4">
                  <c:v>-0.23294610696630491</c:v>
                </c:pt>
                <c:pt idx="5">
                  <c:v>-7.3517764350229164E-2</c:v>
                </c:pt>
                <c:pt idx="6">
                  <c:v>3.2335110899291752E-2</c:v>
                </c:pt>
                <c:pt idx="7">
                  <c:v>-0.13272855618007229</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'リンク切公表時非表示（グラフの添え物）'!$BD$25</c:f>
              <c:strCache>
                <c:ptCount val="1"/>
                <c:pt idx="0">
                  <c:v>2019年度</c:v>
                </c:pt>
              </c:strCache>
            </c:strRef>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3.6873361603700756E-2"/>
                  <c:y val="0.11947553119198996"/>
                </c:manualLayout>
              </c:layout>
              <c:tx>
                <c:rich>
                  <a:bodyPr rot="0" spcFirstLastPara="1" vertOverflow="ellipsis" vert="horz" wrap="square" lIns="38100" tIns="19050" rIns="38100" bIns="19050" anchor="ctr" anchorCtr="0">
                    <a:noAutofit/>
                  </a:bodyPr>
                  <a:lstStyle/>
                  <a:p>
                    <a:pPr algn="l">
                      <a:defRPr sz="1400" b="0" i="0" u="none" strike="noStrike" kern="1200" baseline="0">
                        <a:solidFill>
                          <a:schemeClr val="tx1"/>
                        </a:solidFill>
                        <a:latin typeface="+mn-lt"/>
                        <a:ea typeface="+mn-ea"/>
                        <a:cs typeface="+mn-cs"/>
                      </a:defRPr>
                    </a:pPr>
                    <a:r>
                      <a:rPr lang="ja-JP" altLang="en-US"/>
                      <a:t>    </a:t>
                    </a:r>
                    <a:fld id="{ECAB0CB1-FB32-4999-892A-ECF5B2B14334}" type="SERIESNAME">
                      <a:rPr lang="ja-JP" altLang="en-US"/>
                      <a:pPr algn="l">
                        <a:defRPr sz="1400"/>
                      </a:pPr>
                      <a:t>[系列名]</a:t>
                    </a:fld>
                    <a:r>
                      <a:rPr lang="en-US" altLang="ja-JP" baseline="0"/>
                      <a:t>
 </a:t>
                    </a:r>
                    <a:fld id="{8B9A5DED-01C3-4D3E-9D7C-C13A431BE034}" type="VALUE">
                      <a:rPr lang="ja-JP" altLang="en-US" baseline="0"/>
                      <a:pPr algn="l">
                        <a:defRPr sz="1400"/>
                      </a:pPr>
                      <a:t>[値]</a:t>
                    </a:fld>
                    <a:endParaRPr lang="en-US" altLang="ja-JP" baseline="0"/>
                  </a:p>
                </c:rich>
              </c:tx>
              <c:spPr>
                <a:noFill/>
                <a:ln>
                  <a:noFill/>
                </a:ln>
                <a:effectLst/>
              </c:spPr>
              <c:txPr>
                <a:bodyPr rot="0" spcFirstLastPara="1" vertOverflow="ellipsis" vert="horz" wrap="square" lIns="38100" tIns="19050" rIns="38100" bIns="19050" anchor="ctr" anchorCtr="0">
                  <a:noAutofit/>
                </a:bodyPr>
                <a:lstStyle/>
                <a:p>
                  <a:pPr algn="l">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9513203546646105"/>
                      <c:h val="0.15886064797135066"/>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'リンク切公表時非表示（グラフの添え物）'!$BD$26:$BD$27</c:f>
              <c:numCache>
                <c:formatCode>#,##0"万トン"</c:formatCode>
                <c:ptCount val="2"/>
                <c:pt idx="0" formatCode="##&quot;億&quot;">
                  <c:v>11</c:v>
                </c:pt>
                <c:pt idx="1">
                  <c:v>800</c:v>
                </c:pt>
              </c:numCache>
            </c:numRef>
          </c:val>
          <c:extLst>
            <c:ext xmlns:c16="http://schemas.microsoft.com/office/drawing/2014/chart" uri="{C3380CC4-5D6E-409C-BE32-E72D297353CC}">
              <c16:uniqueId val="{00000002-1AE1-4A49-9191-58B9114CB879}"/>
            </c:ext>
          </c:extLst>
        </c:ser>
        <c:ser>
          <c:idx val="0"/>
          <c:order val="1"/>
          <c:tx>
            <c:strRef>
              <c:f>'5.CO2-Share'!$C$4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642334399418094"/>
                  <c:y val="-0.309532938065988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7967173619000832"/>
                  <c:y val="-0.161597314612374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0.12721965534271112"/>
                  <c:y val="0.404264287410517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8645783705785161"/>
                  <c:y val="0.35584993449735458"/>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33664591348682943"/>
                  <c:y val="0.13177874879521836"/>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48727774485893"/>
                      <c:h val="4.7529850655298085E-2"/>
                    </c:manualLayout>
                  </c15:layout>
                </c:ext>
                <c:ext xmlns:c16="http://schemas.microsoft.com/office/drawing/2014/chart" uri="{C3380CC4-5D6E-409C-BE32-E72D297353CC}">
                  <c16:uniqueId val="{0000000C-1AE1-4A49-9191-58B9114CB879}"/>
                </c:ext>
              </c:extLst>
            </c:dLbl>
            <c:dLbl>
              <c:idx val="5"/>
              <c:layout>
                <c:manualLayout>
                  <c:x val="-0.35095158583762942"/>
                  <c:y val="-4.1501568913085422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7202320985374256"/>
                  <c:y val="-0.19654388735583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660567999557965E-2"/>
                  <c:y val="-0.2120323347550855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'5.CO2-Share'!$I$6:$I$13</c:f>
              <c:numCache>
                <c:formatCode>0.0%</c:formatCode>
                <c:ptCount val="8"/>
                <c:pt idx="0">
                  <c:v>0.39075023950124593</c:v>
                </c:pt>
                <c:pt idx="1">
                  <c:v>0.25200021876610157</c:v>
                </c:pt>
                <c:pt idx="2">
                  <c:v>0.1792325271995921</c:v>
                </c:pt>
                <c:pt idx="3">
                  <c:v>5.840465665101241E-2</c:v>
                </c:pt>
                <c:pt idx="4">
                  <c:v>4.8162731944472507E-2</c:v>
                </c:pt>
                <c:pt idx="5">
                  <c:v>4.0772655878499708E-2</c:v>
                </c:pt>
                <c:pt idx="6">
                  <c:v>2.7870361898505398E-2</c:v>
                </c:pt>
                <c:pt idx="7">
                  <c:v>2.806608160570379E-3</c:v>
                </c:pt>
              </c:numCache>
            </c:numRef>
          </c:val>
          <c:extLst>
            <c:ext xmlns:c16="http://schemas.microsoft.com/office/drawing/2014/chart" uri="{C3380CC4-5D6E-409C-BE32-E72D297353CC}">
              <c16:uniqueId val="{00000012-1AE1-4A49-9191-58B9114CB8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033531454994821"/>
                  <c:y val="-6.345522206941185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198622024014496"/>
                      <c:h val="0.12510106617750602"/>
                    </c:manualLayout>
                  </c15:layout>
                </c:ext>
                <c:ext xmlns:c16="http://schemas.microsoft.com/office/drawing/2014/chart" uri="{C3380CC4-5D6E-409C-BE32-E72D297353CC}">
                  <c16:uniqueId val="{00000016-1AE1-4A49-9191-58B9114CB879}"/>
                </c:ext>
              </c:extLst>
            </c:dLbl>
            <c:dLbl>
              <c:idx val="2"/>
              <c:layout>
                <c:manualLayout>
                  <c:x val="-3.3783681498800676E-3"/>
                  <c:y val="0.123458031496409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2688112670427488"/>
                      <c:h val="0.11736672303818831"/>
                    </c:manualLayout>
                  </c15:layout>
                </c:ext>
                <c:ext xmlns:c16="http://schemas.microsoft.com/office/drawing/2014/chart" uri="{C3380CC4-5D6E-409C-BE32-E72D297353CC}">
                  <c16:uniqueId val="{00000018-1AE1-4A49-9191-58B9114CB879}"/>
                </c:ext>
              </c:extLst>
            </c:dLbl>
            <c:dLbl>
              <c:idx val="3"/>
              <c:layout>
                <c:manualLayout>
                  <c:x val="-0.1975222956804065"/>
                  <c:y val="0.1140261464512055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5694384411"/>
                      <c:h val="0.13592428661535619"/>
                    </c:manualLayout>
                  </c15:layout>
                </c:ext>
                <c:ext xmlns:c16="http://schemas.microsoft.com/office/drawing/2014/chart" uri="{C3380CC4-5D6E-409C-BE32-E72D297353CC}">
                  <c16:uniqueId val="{0000001A-1AE1-4A49-9191-58B9114CB879}"/>
                </c:ext>
              </c:extLst>
            </c:dLbl>
            <c:dLbl>
              <c:idx val="4"/>
              <c:layout>
                <c:manualLayout>
                  <c:x val="-0.24845959582579893"/>
                  <c:y val="8.769751766297198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950453501952443"/>
                      <c:h val="8.3750358999238939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26346673347649002"/>
                  <c:y val="-0.20166885679769117"/>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851072123575971"/>
                      <c:h val="0.11968170514740493"/>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'5.CO2-Share'!$I$19:$I$26</c:f>
              <c:numCache>
                <c:formatCode>0.0%</c:formatCode>
                <c:ptCount val="8"/>
                <c:pt idx="0">
                  <c:v>7.7774825312026619E-2</c:v>
                </c:pt>
                <c:pt idx="1">
                  <c:v>0.34685944368197608</c:v>
                </c:pt>
                <c:pt idx="2">
                  <c:v>0.18589067396425413</c:v>
                </c:pt>
                <c:pt idx="3">
                  <c:v>0.17430279597631193</c:v>
                </c:pt>
                <c:pt idx="4">
                  <c:v>0.14372263512785574</c:v>
                </c:pt>
                <c:pt idx="5">
                  <c:v>4.0772655878499708E-2</c:v>
                </c:pt>
                <c:pt idx="6">
                  <c:v>2.7870361898505398E-2</c:v>
                </c:pt>
                <c:pt idx="7">
                  <c:v>2.806608160570379E-3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1.0445736787197015E-2"/>
                  <c:y val="-7.991501073810812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'リンク切公表時非表示（グラフの添え物）'!$AX$26</c:f>
              <c:numCache>
                <c:formatCode>##"億"#,###"万トン"</c:formatCode>
                <c:ptCount val="1"/>
                <c:pt idx="0">
                  <c:v>131800</c:v>
                </c:pt>
              </c:numCache>
            </c:numRef>
          </c:val>
          <c:extLst>
            <c:ext xmlns:c16="http://schemas.microsoft.com/office/drawing/2014/chart" uri="{C3380CC4-5D6E-409C-BE32-E72D297353CC}">
              <c16:uniqueId val="{00000001-7471-4EA4-955E-42347305E935}"/>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098675153778024"/>
                  <c:y val="-0.165549985754919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38321023890906719"/>
                  <c:y val="-4.704241031028724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7.5039676822889673E-2"/>
                  <c:y val="0.3087432857546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4183587207795873"/>
                  <c:y val="0.3295009885363364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7471-4EA4-955E-42347305E935}"/>
                </c:ext>
              </c:extLst>
            </c:dLbl>
            <c:dLbl>
              <c:idx val="6"/>
              <c:layout>
                <c:manualLayout>
                  <c:x val="-0.26707337727100994"/>
                  <c:y val="-0.175531521926197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2.0035587781021876E-2"/>
                  <c:y val="-0.194534401484273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'5.CO2-Share'!$G$6:$G$13</c:f>
              <c:numCache>
                <c:formatCode>0.0%</c:formatCode>
                <c:ptCount val="8"/>
                <c:pt idx="0">
                  <c:v>0.39945444679091135</c:v>
                </c:pt>
                <c:pt idx="1">
                  <c:v>0.2501478592615401</c:v>
                </c:pt>
                <c:pt idx="2">
                  <c:v>0.16305443284060267</c:v>
                </c:pt>
                <c:pt idx="3">
                  <c:v>7.9139303212143991E-2</c:v>
                </c:pt>
                <c:pt idx="4">
                  <c:v>4.5778082538261322E-2</c:v>
                </c:pt>
                <c:pt idx="5">
                  <c:v>3.7004066117779608E-2</c:v>
                </c:pt>
                <c:pt idx="6">
                  <c:v>2.2700710632459549E-2</c:v>
                </c:pt>
                <c:pt idx="7">
                  <c:v>2.7210986063015406E-3</c:v>
                </c:pt>
              </c:numCache>
            </c:numRef>
          </c:val>
          <c:extLst>
            <c:ext xmlns:c16="http://schemas.microsoft.com/office/drawing/2014/chart" uri="{C3380CC4-5D6E-409C-BE32-E72D297353CC}">
              <c16:uniqueId val="{00000011-7471-4EA4-955E-42347305E935}"/>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7829410304320518"/>
                  <c:y val="-5.467372739593353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4470116005538208"/>
                  <c:y val="4.291485018816708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7621796841"/>
                      <c:h val="0.13768834089709242"/>
                    </c:manualLayout>
                  </c15:layout>
                </c:ext>
                <c:ext xmlns:c16="http://schemas.microsoft.com/office/drawing/2014/chart" uri="{C3380CC4-5D6E-409C-BE32-E72D297353CC}">
                  <c16:uniqueId val="{00000015-7471-4EA4-955E-42347305E935}"/>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7287530507536084"/>
                  <c:y val="-1.771330039149483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7471-4EA4-955E-42347305E935}"/>
                </c:ext>
              </c:extLst>
            </c:dLbl>
            <c:dLbl>
              <c:idx val="6"/>
              <c:layout>
                <c:manualLayout>
                  <c:x val="-0.26157227135013544"/>
                  <c:y val="-0.172126003752660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872738760934356"/>
                      <c:h val="0.11844113486490003"/>
                    </c:manualLayout>
                  </c15:layout>
                </c:ext>
                <c:ext xmlns:c16="http://schemas.microsoft.com/office/drawing/2014/chart" uri="{C3380CC4-5D6E-409C-BE32-E72D297353CC}">
                  <c16:uniqueId val="{00000020-7471-4EA4-955E-42347305E935}"/>
                </c:ext>
              </c:extLst>
            </c:dLbl>
            <c:dLbl>
              <c:idx val="7"/>
              <c:layout>
                <c:manualLayout>
                  <c:x val="-1.7845104320912679E-2"/>
                  <c:y val="-0.16901834350458178"/>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834681475970105"/>
                      <c:h val="0.13527227774722853"/>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'5.CO2-Share'!$G$19:$G$26</c:f>
              <c:numCache>
                <c:formatCode>0.0%</c:formatCode>
                <c:ptCount val="8"/>
                <c:pt idx="0">
                  <c:v>7.7951392730651214E-2</c:v>
                </c:pt>
                <c:pt idx="1">
                  <c:v>0.35140333829300147</c:v>
                </c:pt>
                <c:pt idx="2">
                  <c:v>0.17018531053090863</c:v>
                </c:pt>
                <c:pt idx="3">
                  <c:v>0.18048465320511592</c:v>
                </c:pt>
                <c:pt idx="4">
                  <c:v>0.15754942988378223</c:v>
                </c:pt>
                <c:pt idx="5">
                  <c:v>3.7004066117779615E-2</c:v>
                </c:pt>
                <c:pt idx="6">
                  <c:v>2.2700710632459552E-2</c:v>
                </c:pt>
                <c:pt idx="7">
                  <c:v>2.721098606301541E-3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'リンク切公表時非表示（グラフの添え物）'!$AP$25</c:f>
              <c:strCache>
                <c:ptCount val="1"/>
                <c:pt idx="0">
                  <c:v>2005年度</c:v>
                </c:pt>
              </c:strCache>
            </c:strRef>
          </c:tx>
          <c:dPt>
            <c:idx val="0"/>
            <c:bubble3D val="0"/>
            <c:spPr>
              <a:noFill/>
              <a:ln>
                <a:noFill/>
              </a:ln>
              <a:effectLst/>
            </c:spPr>
            <c:extLst>
              <c:ext xmlns:c16="http://schemas.microsoft.com/office/drawing/2014/chart" uri="{C3380CC4-5D6E-409C-BE32-E72D297353CC}">
                <c16:uniqueId val="{00000000-2E34-4E24-9308-70AAF212CD79}"/>
              </c:ext>
            </c:extLst>
          </c:dPt>
          <c:dLbls>
            <c:dLbl>
              <c:idx val="0"/>
              <c:layout>
                <c:manualLayout>
                  <c:x val="4.1710119090320871E-3"/>
                  <c:y val="-7.413758872168792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0446783833"/>
                      <c:h val="0.15660280653515271"/>
                    </c:manualLayout>
                  </c15:layout>
                </c:ext>
                <c:ext xmlns:c16="http://schemas.microsoft.com/office/drawing/2014/chart" uri="{C3380CC4-5D6E-409C-BE32-E72D297353CC}">
                  <c16:uniqueId val="{00000000-2E34-4E24-9308-70AAF212CD7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'リンク切公表時非表示（グラフの添え物）'!$AP$26</c:f>
              <c:numCache>
                <c:formatCode>##"億"#,###"万トン"</c:formatCode>
                <c:ptCount val="1"/>
                <c:pt idx="0">
                  <c:v>129400</c:v>
                </c:pt>
              </c:numCache>
            </c:numRef>
          </c:val>
          <c:extLst>
            <c:ext xmlns:c16="http://schemas.microsoft.com/office/drawing/2014/chart" uri="{C3380CC4-5D6E-409C-BE32-E72D297353CC}">
              <c16:uniqueId val="{00000001-2E34-4E24-9308-70AAF212CD79}"/>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E34-4E24-9308-70AAF212CD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E34-4E24-9308-70AAF212CD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E34-4E24-9308-70AAF212CD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E34-4E24-9308-70AAF212CD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E34-4E24-9308-70AAF212CD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E34-4E24-9308-70AAF212CD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E34-4E24-9308-70AAF212CD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E34-4E24-9308-70AAF212CD79}"/>
              </c:ext>
            </c:extLst>
          </c:dPt>
          <c:dLbls>
            <c:dLbl>
              <c:idx val="0"/>
              <c:layout>
                <c:manualLayout>
                  <c:x val="0.19130795748666263"/>
                  <c:y val="-0.1678914639405202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E34-4E24-9308-70AAF212CD79}"/>
                </c:ext>
              </c:extLst>
            </c:dLbl>
            <c:dLbl>
              <c:idx val="1"/>
              <c:layout>
                <c:manualLayout>
                  <c:x val="0.36151813187704568"/>
                  <c:y val="-9.552984906490928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E34-4E24-9308-70AAF212CD79}"/>
                </c:ext>
              </c:extLst>
            </c:dLbl>
            <c:dLbl>
              <c:idx val="2"/>
              <c:layout>
                <c:manualLayout>
                  <c:x val="-2.3413725376218549E-2"/>
                  <c:y val="0.372799999999999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E34-4E24-9308-70AAF212CD79}"/>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E34-4E24-9308-70AAF212CD79}"/>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E34-4E24-9308-70AAF212CD79}"/>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E34-4E24-9308-70AAF212CD79}"/>
                </c:ext>
              </c:extLst>
            </c:dLbl>
            <c:dLbl>
              <c:idx val="6"/>
              <c:layout>
                <c:manualLayout>
                  <c:x val="-0.19427320653094637"/>
                  <c:y val="-0.176317830490185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E34-4E24-9308-70AAF212CD79}"/>
                </c:ext>
              </c:extLst>
            </c:dLbl>
            <c:dLbl>
              <c:idx val="7"/>
              <c:layout>
                <c:manualLayout>
                  <c:x val="2.9893553920518193E-2"/>
                  <c:y val="-0.18601725720718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E34-4E24-9308-70AAF212CD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'5.CO2-Share'!$E$6:$E$13</c:f>
              <c:numCache>
                <c:formatCode>0.0%</c:formatCode>
                <c:ptCount val="8"/>
                <c:pt idx="0">
                  <c:v>0.32770505912171327</c:v>
                </c:pt>
                <c:pt idx="1">
                  <c:v>0.28316401543257291</c:v>
                </c:pt>
                <c:pt idx="2">
                  <c:v>0.18367868069608945</c:v>
                </c:pt>
                <c:pt idx="3">
                  <c:v>7.9064948947661348E-2</c:v>
                </c:pt>
                <c:pt idx="4">
                  <c:v>5.4417300797560568E-2</c:v>
                </c:pt>
                <c:pt idx="5">
                  <c:v>4.3657565027157223E-2</c:v>
                </c:pt>
                <c:pt idx="6">
                  <c:v>2.4737623345100379E-2</c:v>
                </c:pt>
                <c:pt idx="7">
                  <c:v>3.5748066321447088E-3</c:v>
                </c:pt>
              </c:numCache>
            </c:numRef>
          </c:val>
          <c:extLst>
            <c:ext xmlns:c16="http://schemas.microsoft.com/office/drawing/2014/chart" uri="{C3380CC4-5D6E-409C-BE32-E72D297353CC}">
              <c16:uniqueId val="{00000011-2E34-4E24-9308-70AAF212CD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E34-4E24-9308-70AAF212CD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E34-4E24-9308-70AAF212CD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E34-4E24-9308-70AAF212CD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E34-4E24-9308-70AAF212CD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E34-4E24-9308-70AAF212CD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E34-4E24-9308-70AAF212CD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E34-4E24-9308-70AAF212CD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E34-4E24-9308-70AAF212CD79}"/>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E34-4E24-9308-70AAF212CD79}"/>
                </c:ext>
              </c:extLst>
            </c:dLbl>
            <c:dLbl>
              <c:idx val="1"/>
              <c:layout>
                <c:manualLayout>
                  <c:x val="0.16789307812120127"/>
                  <c:y val="7.1076150120864988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2E34-4E24-9308-70AAF212CD79}"/>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E34-4E24-9308-70AAF212CD79}"/>
                </c:ext>
              </c:extLst>
            </c:dLbl>
            <c:dLbl>
              <c:idx val="3"/>
              <c:layout>
                <c:manualLayout>
                  <c:x val="-0.13910571756184084"/>
                  <c:y val="0.1983395049311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E34-4E24-9308-70AAF212CD79}"/>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E34-4E24-9308-70AAF212CD79}"/>
                </c:ext>
              </c:extLst>
            </c:dLbl>
            <c:dLbl>
              <c:idx val="5"/>
              <c:layout>
                <c:manualLayout>
                  <c:x val="-0.27065221352816005"/>
                  <c:y val="-3.553041116448064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E34-4E24-9308-70AAF212CD79}"/>
                </c:ext>
              </c:extLst>
            </c:dLbl>
            <c:dLbl>
              <c:idx val="6"/>
              <c:layout>
                <c:manualLayout>
                  <c:x val="-0.18780906429738903"/>
                  <c:y val="-0.176364049678081"/>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897905001139434"/>
                      <c:h val="0.10723794840570919"/>
                    </c:manualLayout>
                  </c15:layout>
                </c:ext>
                <c:ext xmlns:c16="http://schemas.microsoft.com/office/drawing/2014/chart" uri="{C3380CC4-5D6E-409C-BE32-E72D297353CC}">
                  <c16:uniqueId val="{00000020-2E34-4E24-9308-70AAF212CD79}"/>
                </c:ext>
              </c:extLst>
            </c:dLbl>
            <c:dLbl>
              <c:idx val="7"/>
              <c:layout>
                <c:manualLayout>
                  <c:x val="2.0212135486147104E-2"/>
                  <c:y val="-0.1635772381680665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640114689"/>
                      <c:h val="0.15349156488030291"/>
                    </c:manualLayout>
                  </c15:layout>
                </c:ext>
                <c:ext xmlns:c16="http://schemas.microsoft.com/office/drawing/2014/chart" uri="{C3380CC4-5D6E-409C-BE32-E72D297353CC}">
                  <c16:uniqueId val="{0000001F-2E34-4E24-9308-70AAF212CD79}"/>
                </c:ext>
              </c:extLst>
            </c:dLbl>
            <c:dLbl>
              <c:idx val="8"/>
              <c:delete val="1"/>
              <c:extLst>
                <c:ext xmlns:c15="http://schemas.microsoft.com/office/drawing/2012/chart" uri="{CE6537A1-D6FC-4f65-9D91-7224C49458BB}"/>
                <c:ext xmlns:c16="http://schemas.microsoft.com/office/drawing/2014/chart" uri="{C3380CC4-5D6E-409C-BE32-E72D297353CC}">
                  <c16:uniqueId val="{00000021-2E34-4E24-9308-70AAF212CD79}"/>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'5.CO2-Share'!$E$19:$E$26</c:f>
              <c:numCache>
                <c:formatCode>0.0%</c:formatCode>
                <c:ptCount val="8"/>
                <c:pt idx="0">
                  <c:v>7.5772110471003212E-2</c:v>
                </c:pt>
                <c:pt idx="1">
                  <c:v>0.3611418528841292</c:v>
                </c:pt>
                <c:pt idx="2">
                  <c:v>0.18896488333135622</c:v>
                </c:pt>
                <c:pt idx="3">
                  <c:v>0.17032756069730859</c:v>
                </c:pt>
                <c:pt idx="4">
                  <c:v>0.13182359761180046</c:v>
                </c:pt>
                <c:pt idx="5">
                  <c:v>4.365756502715723E-2</c:v>
                </c:pt>
                <c:pt idx="6">
                  <c:v>2.4737623345100383E-2</c:v>
                </c:pt>
                <c:pt idx="7">
                  <c:v>3.5748066321447097E-3</c:v>
                </c:pt>
              </c:numCache>
            </c:numRef>
          </c:val>
          <c:extLst>
            <c:ext xmlns:c16="http://schemas.microsoft.com/office/drawing/2014/chart" uri="{C3380CC4-5D6E-409C-BE32-E72D297353CC}">
              <c16:uniqueId val="{00000022-2E34-4E24-9308-70AAF212CD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'リンク切公表時非表示（グラフの添え物）'!$CA$28</c:f>
              <c:strCache>
                <c:ptCount val="1"/>
                <c:pt idx="0">
                  <c:v>in FY2019</c:v>
                </c:pt>
              </c:strCache>
            </c:strRef>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2.729270363403345E-3"/>
                  <c:y val="-9.2544900042059119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240698506"/>
                      <c:h val="0.17490927384347058"/>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'リンク切公表時非表示（グラフの添え物）'!$CA$29</c:f>
              <c:numCache>
                <c:formatCode>#,###"Mt"</c:formatCode>
                <c:ptCount val="1"/>
                <c:pt idx="0">
                  <c:v>1107.9395213316793</c:v>
                </c:pt>
              </c:numCache>
            </c:numRef>
          </c:val>
          <c:extLst>
            <c:ext xmlns:c16="http://schemas.microsoft.com/office/drawing/2014/chart" uri="{C3380CC4-5D6E-409C-BE32-E72D297353CC}">
              <c16:uniqueId val="{00000001-27A3-47B6-BDAC-9BADC4541805}"/>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1244960130512228"/>
                  <c:y val="-0.20464488017008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2.1299628772619067E-2"/>
                  <c:y val="0.418741969215809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1090455099571365"/>
                  <c:y val="0.443478636319450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9205606698"/>
                  <c:y val="-0.1824433793539873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2009915427238259E-2"/>
                  <c:y val="-0.2258334892864997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'5.CO2-Share'!$Z$6:$Z$13</c:f>
              <c:numCache>
                <c:formatCode>0.0%</c:formatCode>
                <c:ptCount val="8"/>
                <c:pt idx="0">
                  <c:v>0.39075023950124593</c:v>
                </c:pt>
                <c:pt idx="1">
                  <c:v>0.25200021876610157</c:v>
                </c:pt>
                <c:pt idx="2">
                  <c:v>0.1792325271995921</c:v>
                </c:pt>
                <c:pt idx="3">
                  <c:v>5.840465665101241E-2</c:v>
                </c:pt>
                <c:pt idx="4">
                  <c:v>4.8162731944472507E-2</c:v>
                </c:pt>
                <c:pt idx="5">
                  <c:v>4.0772655878499708E-2</c:v>
                </c:pt>
                <c:pt idx="6">
                  <c:v>2.7870361898505398E-2</c:v>
                </c:pt>
                <c:pt idx="7">
                  <c:v>2.806608160570379E-3</c:v>
                </c:pt>
              </c:numCache>
            </c:numRef>
          </c:val>
          <c:extLst>
            <c:ext xmlns:c16="http://schemas.microsoft.com/office/drawing/2014/chart" uri="{C3380CC4-5D6E-409C-BE32-E72D297353CC}">
              <c16:uniqueId val="{00000011-27A3-47B6-BDAC-9BADC4541805}"/>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3333139118709531"/>
                  <c:y val="9.24662803529879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7A3-47B6-BDAC-9BADC4541805}"/>
                </c:ext>
              </c:extLst>
            </c:dLbl>
            <c:dLbl>
              <c:idx val="3"/>
              <c:layout>
                <c:manualLayout>
                  <c:x val="-0.13910572489221087"/>
                  <c:y val="0.167711593076065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81445289739"/>
                  <c:y val="-3.246764052184180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07324084"/>
                  <c:y val="-0.1763640998383231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0899554761300501E-2"/>
                  <c:y val="-0.18961092329562246"/>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86385035205"/>
                      <c:h val="0.1014242221956405"/>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'5.CO2-Share'!$Z$19:$Z$26</c:f>
              <c:numCache>
                <c:formatCode>0.0%</c:formatCode>
                <c:ptCount val="8"/>
                <c:pt idx="0">
                  <c:v>7.7774825312026619E-2</c:v>
                </c:pt>
                <c:pt idx="1">
                  <c:v>0.34685944368197608</c:v>
                </c:pt>
                <c:pt idx="2">
                  <c:v>0.18589067396425413</c:v>
                </c:pt>
                <c:pt idx="3">
                  <c:v>0.17430279597631193</c:v>
                </c:pt>
                <c:pt idx="4">
                  <c:v>0.14372263512785574</c:v>
                </c:pt>
                <c:pt idx="5">
                  <c:v>4.0772655878499708E-2</c:v>
                </c:pt>
                <c:pt idx="6">
                  <c:v>2.7870361898505398E-2</c:v>
                </c:pt>
                <c:pt idx="7">
                  <c:v>2.806608160570379E-3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'リンク切公表時非表示（グラフの添え物）'!$AX$28</c:f>
              <c:strCache>
                <c:ptCount val="1"/>
                <c:pt idx="0">
                  <c:v>in FY2013</c:v>
                </c:pt>
              </c:strCache>
            </c:strRef>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2.9005428578897379E-3"/>
                  <c:y val="-7.7239970287051138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'リンク切公表時非表示（グラフの添え物）'!$AX$29</c:f>
              <c:numCache>
                <c:formatCode>#,###"Mt"</c:formatCode>
                <c:ptCount val="1"/>
                <c:pt idx="0">
                  <c:v>1317.6452818915989</c:v>
                </c:pt>
              </c:numCache>
            </c:numRef>
          </c:val>
          <c:extLst>
            <c:ext xmlns:c16="http://schemas.microsoft.com/office/drawing/2014/chart" uri="{C3380CC4-5D6E-409C-BE32-E72D297353CC}">
              <c16:uniqueId val="{00000001-4A5A-4731-B615-E7F7941769AA}"/>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1116759994708462"/>
                  <c:y val="-0.1817569292520127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53303210658"/>
                  <c:y val="-6.318575503376000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7554889800561355E-2"/>
                  <c:y val="0.295313283532456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4183594173922068"/>
                  <c:y val="0.3430038607542718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'5.CO2-Share'!$X$6:$X$13</c:f>
              <c:numCache>
                <c:formatCode>0.0%</c:formatCode>
                <c:ptCount val="8"/>
                <c:pt idx="0">
                  <c:v>0.39945444679091135</c:v>
                </c:pt>
                <c:pt idx="1">
                  <c:v>0.2501478592615401</c:v>
                </c:pt>
                <c:pt idx="2">
                  <c:v>0.16305443284060267</c:v>
                </c:pt>
                <c:pt idx="3">
                  <c:v>7.9139303212143991E-2</c:v>
                </c:pt>
                <c:pt idx="4">
                  <c:v>4.5778082538261322E-2</c:v>
                </c:pt>
                <c:pt idx="5">
                  <c:v>3.7004066117779608E-2</c:v>
                </c:pt>
                <c:pt idx="6">
                  <c:v>2.2700710632459549E-2</c:v>
                </c:pt>
                <c:pt idx="7">
                  <c:v>2.7210986063015406E-3</c:v>
                </c:pt>
              </c:numCache>
            </c:numRef>
          </c:val>
          <c:extLst>
            <c:ext xmlns:c16="http://schemas.microsoft.com/office/drawing/2014/chart" uri="{C3380CC4-5D6E-409C-BE32-E72D297353CC}">
              <c16:uniqueId val="{00000011-4A5A-4731-B615-E7F7941769AA}"/>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3029197066437157"/>
                  <c:y val="-9.51822397610295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10617295881712"/>
                      <c:h val="0.12355989188140737"/>
                    </c:manualLayout>
                  </c15:layout>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4A5A-4731-B615-E7F7941769AA}"/>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'5.CO2-Share'!$X$19:$X$26</c:f>
              <c:numCache>
                <c:formatCode>0.0%</c:formatCode>
                <c:ptCount val="8"/>
                <c:pt idx="0">
                  <c:v>7.7951392730651214E-2</c:v>
                </c:pt>
                <c:pt idx="1">
                  <c:v>0.35140333829300147</c:v>
                </c:pt>
                <c:pt idx="2">
                  <c:v>0.17018531053090863</c:v>
                </c:pt>
                <c:pt idx="3">
                  <c:v>0.18048465320511592</c:v>
                </c:pt>
                <c:pt idx="4">
                  <c:v>0.15754942988378223</c:v>
                </c:pt>
                <c:pt idx="5">
                  <c:v>3.7004066117779615E-2</c:v>
                </c:pt>
                <c:pt idx="6">
                  <c:v>2.2700710632459552E-2</c:v>
                </c:pt>
                <c:pt idx="7">
                  <c:v>2.721098606301541E-3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'リンク切公表時非表示（グラフの添え物）'!$AP$28</c:f>
              <c:strCache>
                <c:ptCount val="1"/>
                <c:pt idx="0">
                  <c:v>in FY2005</c:v>
                </c:pt>
              </c:strCache>
            </c:strRef>
          </c:tx>
          <c:spPr>
            <a:noFill/>
          </c:spPr>
          <c:dPt>
            <c:idx val="0"/>
            <c:bubble3D val="0"/>
            <c:spPr>
              <a:noFill/>
              <a:ln>
                <a:noFill/>
              </a:ln>
              <a:effectLst/>
            </c:spPr>
            <c:extLst>
              <c:ext xmlns:c16="http://schemas.microsoft.com/office/drawing/2014/chart" uri="{C3380CC4-5D6E-409C-BE32-E72D297353CC}">
                <c16:uniqueId val="{00000000-B67B-416D-883E-FAE9121DE3B1}"/>
              </c:ext>
            </c:extLst>
          </c:dPt>
          <c:dLbls>
            <c:dLbl>
              <c:idx val="0"/>
              <c:layout>
                <c:manualLayout>
                  <c:x val="-1.1692077939622655E-3"/>
                  <c:y val="-8.9485577216192227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81819018398"/>
                      <c:h val="0.17486003269137018"/>
                    </c:manualLayout>
                  </c15:layout>
                </c:ext>
                <c:ext xmlns:c16="http://schemas.microsoft.com/office/drawing/2014/chart" uri="{C3380CC4-5D6E-409C-BE32-E72D297353CC}">
                  <c16:uniqueId val="{00000000-B67B-416D-883E-FAE9121DE3B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'リンク切公表時非表示（グラフの添え物）'!$AP$29</c:f>
              <c:numCache>
                <c:formatCode>#,###"Mt"</c:formatCode>
                <c:ptCount val="1"/>
                <c:pt idx="0">
                  <c:v>1293.6231220281361</c:v>
                </c:pt>
              </c:numCache>
            </c:numRef>
          </c:val>
          <c:extLst>
            <c:ext xmlns:c16="http://schemas.microsoft.com/office/drawing/2014/chart" uri="{C3380CC4-5D6E-409C-BE32-E72D297353CC}">
              <c16:uniqueId val="{00000001-B67B-416D-883E-FAE9121DE3B1}"/>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B67B-416D-883E-FAE9121DE3B1}"/>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B67B-416D-883E-FAE9121DE3B1}"/>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B67B-416D-883E-FAE9121DE3B1}"/>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B67B-416D-883E-FAE9121DE3B1}"/>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B67B-416D-883E-FAE9121DE3B1}"/>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B67B-416D-883E-FAE9121DE3B1}"/>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B67B-416D-883E-FAE9121DE3B1}"/>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B67B-416D-883E-FAE9121DE3B1}"/>
              </c:ext>
            </c:extLst>
          </c:dPt>
          <c:dLbls>
            <c:dLbl>
              <c:idx val="0"/>
              <c:layout>
                <c:manualLayout>
                  <c:x val="0.19130802732059385"/>
                  <c:y val="-0.1556495753085931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7B-416D-883E-FAE9121DE3B1}"/>
                </c:ext>
              </c:extLst>
            </c:dLbl>
            <c:dLbl>
              <c:idx val="1"/>
              <c:layout>
                <c:manualLayout>
                  <c:x val="0.36952302835113537"/>
                  <c:y val="-9.552984190013830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7B-416D-883E-FAE9121DE3B1}"/>
                </c:ext>
              </c:extLst>
            </c:dLbl>
            <c:dLbl>
              <c:idx val="2"/>
              <c:layout>
                <c:manualLayout>
                  <c:x val="-1.8077317196956221E-2"/>
                  <c:y val="0.3697276575384223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7B-416D-883E-FAE9121DE3B1}"/>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7B-416D-883E-FAE9121DE3B1}"/>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B67B-416D-883E-FAE9121DE3B1}"/>
                </c:ext>
              </c:extLst>
            </c:dLbl>
            <c:dLbl>
              <c:idx val="5"/>
              <c:layout>
                <c:manualLayout>
                  <c:x val="-0.29018707955004092"/>
                  <c:y val="-1.778626456393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67B-416D-883E-FAE9121DE3B1}"/>
                </c:ext>
              </c:extLst>
            </c:dLbl>
            <c:dLbl>
              <c:idx val="6"/>
              <c:layout>
                <c:manualLayout>
                  <c:x val="-0.23696553914976218"/>
                  <c:y val="-0.17631772175417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B67B-416D-883E-FAE9121DE3B1}"/>
                </c:ext>
              </c:extLst>
            </c:dLbl>
            <c:dLbl>
              <c:idx val="7"/>
              <c:layout>
                <c:manualLayout>
                  <c:x val="5.6574556108768236E-2"/>
                  <c:y val="-0.21358232301405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B67B-416D-883E-FAE9121DE3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'5.CO2-Share'!$V$6:$V$13</c:f>
              <c:numCache>
                <c:formatCode>0.0%</c:formatCode>
                <c:ptCount val="8"/>
                <c:pt idx="0">
                  <c:v>0.32770505912171327</c:v>
                </c:pt>
                <c:pt idx="1">
                  <c:v>0.28316401543257291</c:v>
                </c:pt>
                <c:pt idx="2">
                  <c:v>0.18367868069608945</c:v>
                </c:pt>
                <c:pt idx="3">
                  <c:v>7.9064948947661348E-2</c:v>
                </c:pt>
                <c:pt idx="4">
                  <c:v>5.4417300797560568E-2</c:v>
                </c:pt>
                <c:pt idx="5">
                  <c:v>4.3657565027157223E-2</c:v>
                </c:pt>
                <c:pt idx="6">
                  <c:v>2.4737623345100379E-2</c:v>
                </c:pt>
                <c:pt idx="7">
                  <c:v>3.5748066321447088E-3</c:v>
                </c:pt>
              </c:numCache>
            </c:numRef>
          </c:val>
          <c:extLst>
            <c:ext xmlns:c16="http://schemas.microsoft.com/office/drawing/2014/chart" uri="{C3380CC4-5D6E-409C-BE32-E72D297353CC}">
              <c16:uniqueId val="{00000011-B67B-416D-883E-FAE9121DE3B1}"/>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B67B-416D-883E-FAE9121DE3B1}"/>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B67B-416D-883E-FAE9121DE3B1}"/>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B67B-416D-883E-FAE9121DE3B1}"/>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B67B-416D-883E-FAE9121DE3B1}"/>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B67B-416D-883E-FAE9121DE3B1}"/>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B67B-416D-883E-FAE9121DE3B1}"/>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B67B-416D-883E-FAE9121DE3B1}"/>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B67B-416D-883E-FAE9121DE3B1}"/>
              </c:ext>
            </c:extLst>
          </c:dPt>
          <c:dLbls>
            <c:dLbl>
              <c:idx val="0"/>
              <c:layout>
                <c:manualLayout>
                  <c:x val="0.27638853667919344"/>
                  <c:y val="-0.1010738317461977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72281140162"/>
                      <c:h val="0.15936741740826307"/>
                    </c:manualLayout>
                  </c15:layout>
                </c:ext>
                <c:ext xmlns:c16="http://schemas.microsoft.com/office/drawing/2014/chart" uri="{C3380CC4-5D6E-409C-BE32-E72D297353CC}">
                  <c16:uniqueId val="{00000013-B67B-416D-883E-FAE9121DE3B1}"/>
                </c:ext>
              </c:extLst>
            </c:dLbl>
            <c:dLbl>
              <c:idx val="1"/>
              <c:layout>
                <c:manualLayout>
                  <c:x val="0.16789298670716829"/>
                  <c:y val="-1.43154271409703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B67B-416D-883E-FAE9121DE3B1}"/>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B67B-416D-883E-FAE9121DE3B1}"/>
                </c:ext>
              </c:extLst>
            </c:dLbl>
            <c:dLbl>
              <c:idx val="3"/>
              <c:layout>
                <c:manualLayout>
                  <c:x val="-0.13466027737852898"/>
                  <c:y val="0.155493299666796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B67B-416D-883E-FAE9121DE3B1}"/>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B67B-416D-883E-FAE9121DE3B1}"/>
                </c:ext>
              </c:extLst>
            </c:dLbl>
            <c:dLbl>
              <c:idx val="5"/>
              <c:layout>
                <c:manualLayout>
                  <c:x val="-0.27065227508087281"/>
                  <c:y val="-1.410722027202323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B67B-416D-883E-FAE9121DE3B1}"/>
                </c:ext>
              </c:extLst>
            </c:dLbl>
            <c:dLbl>
              <c:idx val="6"/>
              <c:layout>
                <c:manualLayout>
                  <c:x val="-0.23450389977546587"/>
                  <c:y val="-0.17636411043735734"/>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2708026017972391"/>
                      <c:h val="0.10723786357582284"/>
                    </c:manualLayout>
                  </c15:layout>
                </c:ext>
                <c:ext xmlns:c16="http://schemas.microsoft.com/office/drawing/2014/chart" uri="{C3380CC4-5D6E-409C-BE32-E72D297353CC}">
                  <c16:uniqueId val="{00000020-B67B-416D-883E-FAE9121DE3B1}"/>
                </c:ext>
              </c:extLst>
            </c:dLbl>
            <c:dLbl>
              <c:idx val="7"/>
              <c:layout>
                <c:manualLayout>
                  <c:x val="6.025065377939854E-2"/>
                  <c:y val="-0.17275868558810853"/>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115025255098452"/>
                      <c:h val="0.12900801234975184"/>
                    </c:manualLayout>
                  </c15:layout>
                </c:ext>
                <c:ext xmlns:c16="http://schemas.microsoft.com/office/drawing/2014/chart" uri="{C3380CC4-5D6E-409C-BE32-E72D297353CC}">
                  <c16:uniqueId val="{0000001F-B67B-416D-883E-FAE9121DE3B1}"/>
                </c:ext>
              </c:extLst>
            </c:dLbl>
            <c:dLbl>
              <c:idx val="8"/>
              <c:delete val="1"/>
              <c:extLst>
                <c:ext xmlns:c15="http://schemas.microsoft.com/office/drawing/2012/chart" uri="{CE6537A1-D6FC-4f65-9D91-7224C49458BB}"/>
                <c:ext xmlns:c16="http://schemas.microsoft.com/office/drawing/2014/chart" uri="{C3380CC4-5D6E-409C-BE32-E72D297353CC}">
                  <c16:uniqueId val="{00000021-B67B-416D-883E-FAE9121DE3B1}"/>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'5.CO2-Share'!$V$19:$V$26</c:f>
              <c:numCache>
                <c:formatCode>0.0%</c:formatCode>
                <c:ptCount val="8"/>
                <c:pt idx="0">
                  <c:v>7.5772110471003212E-2</c:v>
                </c:pt>
                <c:pt idx="1">
                  <c:v>0.3611418528841292</c:v>
                </c:pt>
                <c:pt idx="2">
                  <c:v>0.18896488333135622</c:v>
                </c:pt>
                <c:pt idx="3">
                  <c:v>0.17032756069730859</c:v>
                </c:pt>
                <c:pt idx="4">
                  <c:v>0.13182359761180046</c:v>
                </c:pt>
                <c:pt idx="5">
                  <c:v>4.365756502715723E-2</c:v>
                </c:pt>
                <c:pt idx="6">
                  <c:v>2.4737623345100383E-2</c:v>
                </c:pt>
                <c:pt idx="7">
                  <c:v>3.5748066321447097E-3</c:v>
                </c:pt>
              </c:numCache>
            </c:numRef>
          </c:val>
          <c:extLst>
            <c:ext xmlns:c16="http://schemas.microsoft.com/office/drawing/2014/chart" uri="{C3380CC4-5D6E-409C-BE32-E72D297353CC}">
              <c16:uniqueId val="{00000022-B67B-416D-883E-FAE9121DE3B1}"/>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'6.CO2-capita'!$U$5</c:f>
              <c:strCache>
                <c:ptCount val="1"/>
                <c:pt idx="0">
                  <c:v>CO2 総排出量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'6.CO2-capita'!$AA$5:$BE$5</c:f>
              <c:numCache>
                <c:formatCode>#,##0_);[Red]\(#,##0\)</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2E40-418B-B760-B0A4DF371E39}"/>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'6.CO2-capita'!$U$7</c:f>
              <c:strCache>
                <c:ptCount val="1"/>
                <c:pt idx="0">
                  <c:v>一人あたりCO2 排出量（総CO2 排出量）</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0-418B-B760-B0A4DF371E3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'6.CO2-capita'!$AA$7:$BE$7</c:f>
              <c:numCache>
                <c:formatCode>#,##0.00_);[Red]\(#,##0.00\)</c:formatCode>
                <c:ptCount val="30"/>
                <c:pt idx="0">
                  <c:v>9.4129438586921363</c:v>
                </c:pt>
                <c:pt idx="1">
                  <c:v>9.4683669028002537</c:v>
                </c:pt>
                <c:pt idx="2">
                  <c:v>9.5089772018244005</c:v>
                </c:pt>
                <c:pt idx="3">
                  <c:v>9.422425534940654</c:v>
                </c:pt>
                <c:pt idx="4">
                  <c:v>9.8361195446892875</c:v>
                </c:pt>
                <c:pt idx="5">
                  <c:v>9.9098179842455565</c:v>
                </c:pt>
                <c:pt idx="6">
                  <c:v>9.9819377980342203</c:v>
                </c:pt>
                <c:pt idx="7">
                  <c:v>9.9035710428301318</c:v>
                </c:pt>
                <c:pt idx="8">
                  <c:v>9.5612167095875069</c:v>
                </c:pt>
                <c:pt idx="9">
                  <c:v>9.8355523431774223</c:v>
                </c:pt>
                <c:pt idx="10">
                  <c:v>9.9953738267144896</c:v>
                </c:pt>
                <c:pt idx="11">
                  <c:v>9.8464884405293702</c:v>
                </c:pt>
                <c:pt idx="12">
                  <c:v>10.061610011045607</c:v>
                </c:pt>
                <c:pt idx="13">
                  <c:v>10.109439782194535</c:v>
                </c:pt>
                <c:pt idx="14">
                  <c:v>10.065314268793426</c:v>
                </c:pt>
                <c:pt idx="15">
                  <c:v>10.124781807871575</c:v>
                </c:pt>
                <c:pt idx="16">
                  <c:v>9.9338326392564564</c:v>
                </c:pt>
                <c:pt idx="17">
                  <c:v>10.201785677525869</c:v>
                </c:pt>
                <c:pt idx="18">
                  <c:v>9.6426099421081339</c:v>
                </c:pt>
                <c:pt idx="19">
                  <c:v>9.1051179081430842</c:v>
                </c:pt>
                <c:pt idx="20">
                  <c:v>9.5057265203773955</c:v>
                </c:pt>
                <c:pt idx="21">
                  <c:v>9.9131467975907039</c:v>
                </c:pt>
                <c:pt idx="22">
                  <c:v>10.253767450175271</c:v>
                </c:pt>
                <c:pt idx="23">
                  <c:v>10.341457297744485</c:v>
                </c:pt>
                <c:pt idx="24">
                  <c:v>9.9495956738404399</c:v>
                </c:pt>
                <c:pt idx="25">
                  <c:v>9.6432569015455538</c:v>
                </c:pt>
                <c:pt idx="26">
                  <c:v>9.5002091458239697</c:v>
                </c:pt>
                <c:pt idx="27">
                  <c:v>9.3938940596091332</c:v>
                </c:pt>
                <c:pt idx="28">
                  <c:v>9.0599131047593122</c:v>
                </c:pt>
                <c:pt idx="29">
                  <c:v>8.7815354091919477</c:v>
                </c:pt>
              </c:numCache>
            </c:numRef>
          </c:val>
          <c:smooth val="0"/>
          <c:extLst>
            <c:ext xmlns:c16="http://schemas.microsoft.com/office/drawing/2014/chart" uri="{C3380CC4-5D6E-409C-BE32-E72D297353CC}">
              <c16:uniqueId val="{00000002-2E40-418B-B760-B0A4DF371E39}"/>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'6.CO2-capita'!$U$6</c:f>
              <c:strCache>
                <c:ptCount val="1"/>
                <c:pt idx="0">
                  <c:v>エネルギー起源CO2 排出量 </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'6.CO2-capita'!$AA$6:$BE$6</c:f>
              <c:numCache>
                <c:formatCode>#,##0_);[Red]\(#,##0\)</c:formatCode>
                <c:ptCount val="30"/>
                <c:pt idx="0">
                  <c:v>1067.5716801085</c:v>
                </c:pt>
                <c:pt idx="1">
                  <c:v>1077.8360749574358</c:v>
                </c:pt>
                <c:pt idx="2">
                  <c:v>1085.8221219052446</c:v>
                </c:pt>
                <c:pt idx="3">
                  <c:v>1081.0016257430209</c:v>
                </c:pt>
                <c:pt idx="4">
                  <c:v>1130.8456022770429</c:v>
                </c:pt>
                <c:pt idx="5">
                  <c:v>1142.0420610701253</c:v>
                </c:pt>
                <c:pt idx="6">
                  <c:v>1152.7946075477319</c:v>
                </c:pt>
                <c:pt idx="7">
                  <c:v>1146.9570057227174</c:v>
                </c:pt>
                <c:pt idx="8">
                  <c:v>1113.1485420953049</c:v>
                </c:pt>
                <c:pt idx="9">
                  <c:v>1149.4786834938734</c:v>
                </c:pt>
                <c:pt idx="10">
                  <c:v>1170.3001609849173</c:v>
                </c:pt>
                <c:pt idx="11">
                  <c:v>1157.3601408356458</c:v>
                </c:pt>
                <c:pt idx="12">
                  <c:v>1188.9908054189971</c:v>
                </c:pt>
                <c:pt idx="13">
                  <c:v>1197.2982133972207</c:v>
                </c:pt>
                <c:pt idx="14">
                  <c:v>1193.4424110291959</c:v>
                </c:pt>
                <c:pt idx="15">
                  <c:v>1200.5210723981916</c:v>
                </c:pt>
                <c:pt idx="16">
                  <c:v>1178.7176815800869</c:v>
                </c:pt>
                <c:pt idx="17">
                  <c:v>1214.4893158623697</c:v>
                </c:pt>
                <c:pt idx="18">
                  <c:v>1147.0211880210277</c:v>
                </c:pt>
                <c:pt idx="19">
                  <c:v>1087.1315649887183</c:v>
                </c:pt>
                <c:pt idx="20">
                  <c:v>1137.0296587623225</c:v>
                </c:pt>
                <c:pt idx="21">
                  <c:v>1187.9850775239859</c:v>
                </c:pt>
                <c:pt idx="22">
                  <c:v>1227.3154456416423</c:v>
                </c:pt>
                <c:pt idx="23">
                  <c:v>1235.3901217601001</c:v>
                </c:pt>
                <c:pt idx="24">
                  <c:v>1185.1361197476986</c:v>
                </c:pt>
                <c:pt idx="25">
                  <c:v>1145.9126108645391</c:v>
                </c:pt>
                <c:pt idx="26">
                  <c:v>1126.4728901469723</c:v>
                </c:pt>
                <c:pt idx="27">
                  <c:v>1110.0698192388679</c:v>
                </c:pt>
                <c:pt idx="28">
                  <c:v>1065.3305373976523</c:v>
                </c:pt>
                <c:pt idx="29">
                  <c:v>1028.7776569710745</c:v>
                </c:pt>
              </c:numCache>
            </c:numRef>
          </c:val>
          <c:extLst>
            <c:ext xmlns:c16="http://schemas.microsoft.com/office/drawing/2014/chart" uri="{C3380CC4-5D6E-409C-BE32-E72D297353CC}">
              <c16:uniqueId val="{00000000-260E-4D32-A3DB-02775752B1CF}"/>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'6.CO2-capita'!$U$8</c:f>
              <c:strCache>
                <c:ptCount val="1"/>
                <c:pt idx="0">
                  <c:v>一人あたりCO2 排出量（エネルギー起源CO2）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E-4D32-A3DB-02775752B1CF}"/>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'6.CO2-capita'!$AA$8:$BE$8</c:f>
              <c:numCache>
                <c:formatCode>#,##0.00_);[Red]\(#,##0.00\)</c:formatCode>
                <c:ptCount val="30"/>
                <c:pt idx="0">
                  <c:v>8.6365427033880486</c:v>
                </c:pt>
                <c:pt idx="1">
                  <c:v>8.6851522143853455</c:v>
                </c:pt>
                <c:pt idx="2">
                  <c:v>8.7167718730100638</c:v>
                </c:pt>
                <c:pt idx="3">
                  <c:v>8.6523045490004709</c:v>
                </c:pt>
                <c:pt idx="4">
                  <c:v>9.0276262505651452</c:v>
                </c:pt>
                <c:pt idx="5">
                  <c:v>9.0948639091353449</c:v>
                </c:pt>
                <c:pt idx="6">
                  <c:v>9.159413371691592</c:v>
                </c:pt>
                <c:pt idx="7">
                  <c:v>9.0915050748093051</c:v>
                </c:pt>
                <c:pt idx="8">
                  <c:v>8.8015413854078766</c:v>
                </c:pt>
                <c:pt idx="9">
                  <c:v>9.0748078307204985</c:v>
                </c:pt>
                <c:pt idx="10">
                  <c:v>9.2203343758167531</c:v>
                </c:pt>
                <c:pt idx="11">
                  <c:v>9.090453209617376</c:v>
                </c:pt>
                <c:pt idx="12">
                  <c:v>9.3264421616412552</c:v>
                </c:pt>
                <c:pt idx="13">
                  <c:v>9.376307527348354</c:v>
                </c:pt>
                <c:pt idx="14">
                  <c:v>9.3393100317653275</c:v>
                </c:pt>
                <c:pt idx="15">
                  <c:v>9.3961013117383967</c:v>
                </c:pt>
                <c:pt idx="16">
                  <c:v>9.2158597788921668</c:v>
                </c:pt>
                <c:pt idx="17">
                  <c:v>9.4857522346767613</c:v>
                </c:pt>
                <c:pt idx="18">
                  <c:v>8.9552261642439941</c:v>
                </c:pt>
                <c:pt idx="19">
                  <c:v>8.4910925783297788</c:v>
                </c:pt>
                <c:pt idx="20">
                  <c:v>8.8790658326460044</c:v>
                </c:pt>
                <c:pt idx="21">
                  <c:v>9.2931685796869896</c:v>
                </c:pt>
                <c:pt idx="22">
                  <c:v>9.6190131509028944</c:v>
                </c:pt>
                <c:pt idx="23">
                  <c:v>9.6958827734705029</c:v>
                </c:pt>
                <c:pt idx="24">
                  <c:v>9.3143875019811304</c:v>
                </c:pt>
                <c:pt idx="25">
                  <c:v>9.0162076399345956</c:v>
                </c:pt>
                <c:pt idx="26">
                  <c:v>8.874563065139494</c:v>
                </c:pt>
                <c:pt idx="27">
                  <c:v>8.7609740614833953</c:v>
                </c:pt>
                <c:pt idx="28">
                  <c:v>8.4253696988453814</c:v>
                </c:pt>
                <c:pt idx="29">
                  <c:v>8.1540979890476102</c:v>
                </c:pt>
              </c:numCache>
            </c:numRef>
          </c:val>
          <c:smooth val="0"/>
          <c:extLst>
            <c:ext xmlns:c16="http://schemas.microsoft.com/office/drawing/2014/chart" uri="{C3380CC4-5D6E-409C-BE32-E72D297353CC}">
              <c16:uniqueId val="{00000002-260E-4D32-A3DB-02775752B1CF}"/>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6704640"/>
        <c:crosses val="max"/>
        <c:crossBetween val="between"/>
        <c:majorUnit val="1"/>
      </c:valAx>
    </c:plotArea>
    <c:plotVisOnly val="1"/>
    <c:dispBlanksAs val="gap"/>
    <c:showDLblsOverMax val="0"/>
  </c:chart>
  <c:spPr>
    <a:solidFill>
      <a:sysClr val="window" lastClr="FFFFFF"/>
    </a:solidFill>
    <a:ln>
      <a:noFill/>
    </a:ln>
  </c:sp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strRef>
              <c:f>'リンク切公表時非表示（グラフの添え物）'!$X$15</c:f>
              <c:strCache>
                <c:ptCount val="1"/>
                <c:pt idx="0">
                  <c:v>Non-Energy-related 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'1.Total'!$AA$7:$BE$7</c:f>
              <c:numCache>
                <c:formatCode>#,##0.0_ </c:formatCode>
                <c:ptCount val="30"/>
                <c:pt idx="0">
                  <c:v>95.971723208293696</c:v>
                </c:pt>
                <c:pt idx="1">
                  <c:v>97.197726046978246</c:v>
                </c:pt>
                <c:pt idx="2">
                  <c:v>98.682641194415424</c:v>
                </c:pt>
                <c:pt idx="3">
                  <c:v>96.217375741395202</c:v>
                </c:pt>
                <c:pt idx="4">
                  <c:v>101.27591248846058</c:v>
                </c:pt>
                <c:pt idx="5">
                  <c:v>102.33378321158918</c:v>
                </c:pt>
                <c:pt idx="6">
                  <c:v>103.52210177505695</c:v>
                </c:pt>
                <c:pt idx="7">
                  <c:v>102.44780632760343</c:v>
                </c:pt>
                <c:pt idx="8">
                  <c:v>96.077657599645946</c:v>
                </c:pt>
                <c:pt idx="9">
                  <c:v>96.361225159380794</c:v>
                </c:pt>
                <c:pt idx="10">
                  <c:v>98.372657344645802</c:v>
                </c:pt>
                <c:pt idx="11">
                  <c:v>96.255381458791447</c:v>
                </c:pt>
                <c:pt idx="12">
                  <c:v>93.723608449163237</c:v>
                </c:pt>
                <c:pt idx="13">
                  <c:v>93.616590150328364</c:v>
                </c:pt>
                <c:pt idx="14">
                  <c:v>92.773903437109794</c:v>
                </c:pt>
                <c:pt idx="15">
                  <c:v>93.102049629944275</c:v>
                </c:pt>
                <c:pt idx="16">
                  <c:v>91.829446813452989</c:v>
                </c:pt>
                <c:pt idx="17">
                  <c:v>91.675909788299748</c:v>
                </c:pt>
                <c:pt idx="18">
                  <c:v>88.042863803950667</c:v>
                </c:pt>
                <c:pt idx="19">
                  <c:v>78.614891026657048</c:v>
                </c:pt>
                <c:pt idx="20">
                  <c:v>80.248508273380793</c:v>
                </c:pt>
                <c:pt idx="21">
                  <c:v>79.254439962428251</c:v>
                </c:pt>
                <c:pt idx="22">
                  <c:v>80.989987586335758</c:v>
                </c:pt>
                <c:pt idx="23">
                  <c:v>82.255160131498883</c:v>
                </c:pt>
                <c:pt idx="24">
                  <c:v>80.822077444088421</c:v>
                </c:pt>
                <c:pt idx="25">
                  <c:v>79.694666006883409</c:v>
                </c:pt>
                <c:pt idx="26">
                  <c:v>79.414991312216401</c:v>
                </c:pt>
                <c:pt idx="27">
                  <c:v>80.19489419571957</c:v>
                </c:pt>
                <c:pt idx="28">
                  <c:v>80.233686091788329</c:v>
                </c:pt>
                <c:pt idx="29">
                  <c:v>79.161864360604923</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'リンク切公表時非表示（グラフの添え物）'!$W$16</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'1.Total'!$AA$8:$BE$8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'リンク切公表時非表示（グラフの添え物）'!$W$17</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'1.Total'!$AA$9:$BE$9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'リンク切公表時非表示（グラフの添え物）'!$W$18</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'1.Total'!$AA$11:$BE$11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'リンク切公表時非表示（グラフの添え物）'!$W$19</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'1.Total'!$AA$12:$BE$12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'リンク切公表時非表示（グラフの添え物）'!$W$20</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'1.Total'!$AA$13:$BE$13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'1.Total'!$AA$14:$BE$14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'6.CO2-capita'!$X$5</c:f>
              <c:strCache>
                <c:ptCount val="1"/>
                <c:pt idx="0">
                  <c:v>Total CO2 emissions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'6.CO2-capita'!$AA$5:$BE$5</c:f>
              <c:numCache>
                <c:formatCode>#,##0_);[Red]\(#,##0\)</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07E5-4DB5-9A32-D91910520153}"/>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'6.CO2-capita'!$X$7</c:f>
              <c:strCache>
                <c:ptCount val="1"/>
                <c:pt idx="0">
                  <c:v>Total CO2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5-4DB5-9A32-D91910520153}"/>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'6.CO2-capita'!$AA$7:$BE$7</c:f>
              <c:numCache>
                <c:formatCode>#,##0.00_);[Red]\(#,##0.00\)</c:formatCode>
                <c:ptCount val="30"/>
                <c:pt idx="0">
                  <c:v>9.4129438586921363</c:v>
                </c:pt>
                <c:pt idx="1">
                  <c:v>9.4683669028002537</c:v>
                </c:pt>
                <c:pt idx="2">
                  <c:v>9.5089772018244005</c:v>
                </c:pt>
                <c:pt idx="3">
                  <c:v>9.422425534940654</c:v>
                </c:pt>
                <c:pt idx="4">
                  <c:v>9.8361195446892875</c:v>
                </c:pt>
                <c:pt idx="5">
                  <c:v>9.9098179842455565</c:v>
                </c:pt>
                <c:pt idx="6">
                  <c:v>9.9819377980342203</c:v>
                </c:pt>
                <c:pt idx="7">
                  <c:v>9.9035710428301318</c:v>
                </c:pt>
                <c:pt idx="8">
                  <c:v>9.5612167095875069</c:v>
                </c:pt>
                <c:pt idx="9">
                  <c:v>9.8355523431774223</c:v>
                </c:pt>
                <c:pt idx="10">
                  <c:v>9.9953738267144896</c:v>
                </c:pt>
                <c:pt idx="11">
                  <c:v>9.8464884405293702</c:v>
                </c:pt>
                <c:pt idx="12">
                  <c:v>10.061610011045607</c:v>
                </c:pt>
                <c:pt idx="13">
                  <c:v>10.109439782194535</c:v>
                </c:pt>
                <c:pt idx="14">
                  <c:v>10.065314268793426</c:v>
                </c:pt>
                <c:pt idx="15">
                  <c:v>10.124781807871575</c:v>
                </c:pt>
                <c:pt idx="16">
                  <c:v>9.9338326392564564</c:v>
                </c:pt>
                <c:pt idx="17">
                  <c:v>10.201785677525869</c:v>
                </c:pt>
                <c:pt idx="18">
                  <c:v>9.6426099421081339</c:v>
                </c:pt>
                <c:pt idx="19">
                  <c:v>9.1051179081430842</c:v>
                </c:pt>
                <c:pt idx="20">
                  <c:v>9.5057265203773955</c:v>
                </c:pt>
                <c:pt idx="21">
                  <c:v>9.9131467975907039</c:v>
                </c:pt>
                <c:pt idx="22">
                  <c:v>10.253767450175271</c:v>
                </c:pt>
                <c:pt idx="23">
                  <c:v>10.341457297744485</c:v>
                </c:pt>
                <c:pt idx="24">
                  <c:v>9.9495956738404399</c:v>
                </c:pt>
                <c:pt idx="25">
                  <c:v>9.6432569015455538</c:v>
                </c:pt>
                <c:pt idx="26">
                  <c:v>9.5002091458239697</c:v>
                </c:pt>
                <c:pt idx="27">
                  <c:v>9.3938940596091332</c:v>
                </c:pt>
                <c:pt idx="28">
                  <c:v>9.0599131047593122</c:v>
                </c:pt>
                <c:pt idx="29">
                  <c:v>8.7815354091919477</c:v>
                </c:pt>
              </c:numCache>
            </c:numRef>
          </c:val>
          <c:smooth val="0"/>
          <c:extLst>
            <c:ext xmlns:c16="http://schemas.microsoft.com/office/drawing/2014/chart" uri="{C3380CC4-5D6E-409C-BE32-E72D297353CC}">
              <c16:uniqueId val="{00000002-07E5-4DB5-9A32-D91910520153}"/>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'6.CO2-capita'!$X$6</c:f>
              <c:strCache>
                <c:ptCount val="1"/>
                <c:pt idx="0">
                  <c:v>CO2 emissions from fuel combustion</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'6.CO2-capita'!$AA$6:$BE$6</c:f>
              <c:numCache>
                <c:formatCode>#,##0_);[Red]\(#,##0\)</c:formatCode>
                <c:ptCount val="30"/>
                <c:pt idx="0">
                  <c:v>1067.5716801085</c:v>
                </c:pt>
                <c:pt idx="1">
                  <c:v>1077.8360749574358</c:v>
                </c:pt>
                <c:pt idx="2">
                  <c:v>1085.8221219052446</c:v>
                </c:pt>
                <c:pt idx="3">
                  <c:v>1081.0016257430209</c:v>
                </c:pt>
                <c:pt idx="4">
                  <c:v>1130.8456022770429</c:v>
                </c:pt>
                <c:pt idx="5">
                  <c:v>1142.0420610701253</c:v>
                </c:pt>
                <c:pt idx="6">
                  <c:v>1152.7946075477319</c:v>
                </c:pt>
                <c:pt idx="7">
                  <c:v>1146.9570057227174</c:v>
                </c:pt>
                <c:pt idx="8">
                  <c:v>1113.1485420953049</c:v>
                </c:pt>
                <c:pt idx="9">
                  <c:v>1149.4786834938734</c:v>
                </c:pt>
                <c:pt idx="10">
                  <c:v>1170.3001609849173</c:v>
                </c:pt>
                <c:pt idx="11">
                  <c:v>1157.3601408356458</c:v>
                </c:pt>
                <c:pt idx="12">
                  <c:v>1188.9908054189971</c:v>
                </c:pt>
                <c:pt idx="13">
                  <c:v>1197.2982133972207</c:v>
                </c:pt>
                <c:pt idx="14">
                  <c:v>1193.4424110291959</c:v>
                </c:pt>
                <c:pt idx="15">
                  <c:v>1200.5210723981916</c:v>
                </c:pt>
                <c:pt idx="16">
                  <c:v>1178.7176815800869</c:v>
                </c:pt>
                <c:pt idx="17">
                  <c:v>1214.4893158623697</c:v>
                </c:pt>
                <c:pt idx="18">
                  <c:v>1147.0211880210277</c:v>
                </c:pt>
                <c:pt idx="19">
                  <c:v>1087.1315649887183</c:v>
                </c:pt>
                <c:pt idx="20">
                  <c:v>1137.0296587623225</c:v>
                </c:pt>
                <c:pt idx="21">
                  <c:v>1187.9850775239859</c:v>
                </c:pt>
                <c:pt idx="22">
                  <c:v>1227.3154456416423</c:v>
                </c:pt>
                <c:pt idx="23">
                  <c:v>1235.3901217601001</c:v>
                </c:pt>
                <c:pt idx="24">
                  <c:v>1185.1361197476986</c:v>
                </c:pt>
                <c:pt idx="25">
                  <c:v>1145.9126108645391</c:v>
                </c:pt>
                <c:pt idx="26">
                  <c:v>1126.4728901469723</c:v>
                </c:pt>
                <c:pt idx="27">
                  <c:v>1110.0698192388679</c:v>
                </c:pt>
                <c:pt idx="28">
                  <c:v>1065.3305373976523</c:v>
                </c:pt>
                <c:pt idx="29">
                  <c:v>1028.7776569710745</c:v>
                </c:pt>
              </c:numCache>
            </c:numRef>
          </c:val>
          <c:extLst>
            <c:ext xmlns:c16="http://schemas.microsoft.com/office/drawing/2014/chart" uri="{C3380CC4-5D6E-409C-BE32-E72D297353CC}">
              <c16:uniqueId val="{00000000-7C2D-43A8-8F67-86F2249BF4F2}"/>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'6.CO2-capita'!$X$8</c:f>
              <c:strCache>
                <c:ptCount val="1"/>
                <c:pt idx="0">
                  <c:v>CO2 emissions from fuel combustion per capita </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D-43A8-8F67-86F2249BF4F2}"/>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'6.CO2-capita'!$AA$8:$BE$8</c:f>
              <c:numCache>
                <c:formatCode>#,##0.00_);[Red]\(#,##0.00\)</c:formatCode>
                <c:ptCount val="30"/>
                <c:pt idx="0">
                  <c:v>8.6365427033880486</c:v>
                </c:pt>
                <c:pt idx="1">
                  <c:v>8.6851522143853455</c:v>
                </c:pt>
                <c:pt idx="2">
                  <c:v>8.7167718730100638</c:v>
                </c:pt>
                <c:pt idx="3">
                  <c:v>8.6523045490004709</c:v>
                </c:pt>
                <c:pt idx="4">
                  <c:v>9.0276262505651452</c:v>
                </c:pt>
                <c:pt idx="5">
                  <c:v>9.0948639091353449</c:v>
                </c:pt>
                <c:pt idx="6">
                  <c:v>9.159413371691592</c:v>
                </c:pt>
                <c:pt idx="7">
                  <c:v>9.0915050748093051</c:v>
                </c:pt>
                <c:pt idx="8">
                  <c:v>8.8015413854078766</c:v>
                </c:pt>
                <c:pt idx="9">
                  <c:v>9.0748078307204985</c:v>
                </c:pt>
                <c:pt idx="10">
                  <c:v>9.2203343758167531</c:v>
                </c:pt>
                <c:pt idx="11">
                  <c:v>9.090453209617376</c:v>
                </c:pt>
                <c:pt idx="12">
                  <c:v>9.3264421616412552</c:v>
                </c:pt>
                <c:pt idx="13">
                  <c:v>9.376307527348354</c:v>
                </c:pt>
                <c:pt idx="14">
                  <c:v>9.3393100317653275</c:v>
                </c:pt>
                <c:pt idx="15">
                  <c:v>9.3961013117383967</c:v>
                </c:pt>
                <c:pt idx="16">
                  <c:v>9.2158597788921668</c:v>
                </c:pt>
                <c:pt idx="17">
                  <c:v>9.4857522346767613</c:v>
                </c:pt>
                <c:pt idx="18">
                  <c:v>8.9552261642439941</c:v>
                </c:pt>
                <c:pt idx="19">
                  <c:v>8.4910925783297788</c:v>
                </c:pt>
                <c:pt idx="20">
                  <c:v>8.8790658326460044</c:v>
                </c:pt>
                <c:pt idx="21">
                  <c:v>9.2931685796869896</c:v>
                </c:pt>
                <c:pt idx="22">
                  <c:v>9.6190131509028944</c:v>
                </c:pt>
                <c:pt idx="23">
                  <c:v>9.6958827734705029</c:v>
                </c:pt>
                <c:pt idx="24">
                  <c:v>9.3143875019811304</c:v>
                </c:pt>
                <c:pt idx="25">
                  <c:v>9.0162076399345956</c:v>
                </c:pt>
                <c:pt idx="26">
                  <c:v>8.874563065139494</c:v>
                </c:pt>
                <c:pt idx="27">
                  <c:v>8.7609740614833953</c:v>
                </c:pt>
                <c:pt idx="28">
                  <c:v>8.4253696988453814</c:v>
                </c:pt>
                <c:pt idx="29">
                  <c:v>8.1540979890476102</c:v>
                </c:pt>
              </c:numCache>
            </c:numRef>
          </c:val>
          <c:smooth val="0"/>
          <c:extLst>
            <c:ext xmlns:c16="http://schemas.microsoft.com/office/drawing/2014/chart" uri="{C3380CC4-5D6E-409C-BE32-E72D297353CC}">
              <c16:uniqueId val="{00000002-7C2D-43A8-8F67-86F2249BF4F2}"/>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23606144"/>
        <c:crosses val="max"/>
        <c:crossBetween val="between"/>
        <c:majorUnit val="1"/>
      </c:valAx>
    </c:plotArea>
    <c:plotVisOnly val="1"/>
    <c:dispBlanksAs val="gap"/>
    <c:showDLblsOverMax val="0"/>
  </c:chart>
  <c:spPr>
    <a:noFill/>
    <a:ln>
      <a:noFill/>
    </a:ln>
  </c:sp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排出量（総</a:t>
            </a:r>
            <a:r>
              <a:rPr lang="en-US" altLang="en-US" sz="1600">
                <a:latin typeface="Century" panose="02040604050505020304" pitchFamily="18" charset="0"/>
                <a:ea typeface="+mn-ea"/>
              </a:rPr>
              <a:t>CO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29320168312294326"/>
          <c:y val="2.8222212964120245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'7.CO2-GDP'!$U$7</c:f>
              <c:strCache>
                <c:ptCount val="1"/>
                <c:pt idx="0">
                  <c:v>GDPあたりCO2排出量（総CO2排出量）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'7.CO2-GDP'!$AA$7:$BE$7</c:f>
              <c:numCache>
                <c:formatCode>#,##0.00_);[Red]\(#,##0.00\)</c:formatCode>
                <c:ptCount val="30"/>
                <c:pt idx="4">
                  <c:v>2.7506819986411002</c:v>
                </c:pt>
                <c:pt idx="5">
                  <c:v>2.6923953161315444</c:v>
                </c:pt>
                <c:pt idx="6">
                  <c:v>2.6404024953978813</c:v>
                </c:pt>
                <c:pt idx="7">
                  <c:v>2.6291596802225223</c:v>
                </c:pt>
                <c:pt idx="8">
                  <c:v>2.5700313036610485</c:v>
                </c:pt>
                <c:pt idx="9">
                  <c:v>2.6321364066663184</c:v>
                </c:pt>
                <c:pt idx="10">
                  <c:v>2.6124547558723594</c:v>
                </c:pt>
                <c:pt idx="11">
                  <c:v>2.6002605668905168</c:v>
                </c:pt>
                <c:pt idx="12">
                  <c:v>2.6363703913223353</c:v>
                </c:pt>
                <c:pt idx="13">
                  <c:v>2.6030433693378541</c:v>
                </c:pt>
                <c:pt idx="14">
                  <c:v>2.5506753680432022</c:v>
                </c:pt>
                <c:pt idx="15">
                  <c:v>2.5112185987358249</c:v>
                </c:pt>
                <c:pt idx="16">
                  <c:v>2.4349891189318025</c:v>
                </c:pt>
                <c:pt idx="17">
                  <c:v>2.4772227239377727</c:v>
                </c:pt>
                <c:pt idx="18">
                  <c:v>2.4299756716467993</c:v>
                </c:pt>
                <c:pt idx="19">
                  <c:v>2.3508758836917893</c:v>
                </c:pt>
                <c:pt idx="20">
                  <c:v>2.3772006627997713</c:v>
                </c:pt>
                <c:pt idx="21">
                  <c:v>2.4621896395923248</c:v>
                </c:pt>
                <c:pt idx="22">
                  <c:v>2.5260626356437257</c:v>
                </c:pt>
                <c:pt idx="23">
                  <c:v>2.4764025923367945</c:v>
                </c:pt>
                <c:pt idx="24">
                  <c:v>2.3877371825426641</c:v>
                </c:pt>
                <c:pt idx="25">
                  <c:v>2.272128561505006</c:v>
                </c:pt>
                <c:pt idx="26">
                  <c:v>2.218898049928355</c:v>
                </c:pt>
                <c:pt idx="27">
                  <c:v>2.1517116737200972</c:v>
                </c:pt>
                <c:pt idx="28">
                  <c:v>2.0650132167667161</c:v>
                </c:pt>
                <c:pt idx="29">
                  <c:v>2.0037917160603795</c:v>
                </c:pt>
              </c:numCache>
            </c:numRef>
          </c:val>
          <c:smooth val="0"/>
          <c:extLst>
            <c:ext xmlns:c16="http://schemas.microsoft.com/office/drawing/2014/chart" uri="{C3380CC4-5D6E-409C-BE32-E72D297353CC}">
              <c16:uniqueId val="{00000000-B769-42B0-968A-9344F467D00C}"/>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t>あたり</a:t>
            </a:r>
            <a:r>
              <a:rPr lang="en-US"/>
              <a:t>CO</a:t>
            </a:r>
            <a:r>
              <a:rPr lang="en-US" baseline="-25000"/>
              <a:t>2</a:t>
            </a:r>
            <a:r>
              <a:rPr lang="ja-JP"/>
              <a:t>排出量（エネルギー起源</a:t>
            </a:r>
            <a:r>
              <a:rPr lang="en-US"/>
              <a:t>CO</a:t>
            </a:r>
            <a:r>
              <a:rPr lang="en-US" baseline="-25000"/>
              <a:t>2</a:t>
            </a:r>
            <a:r>
              <a:rPr lang="ja-JP"/>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'7.CO2-GDP'!$U$8</c:f>
              <c:strCache>
                <c:ptCount val="1"/>
                <c:pt idx="0">
                  <c:v>GDPあたりCO2排出量 （エネルギー起源CO2）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'7.CO2-GDP'!$AA$8:$BE$8</c:f>
              <c:numCache>
                <c:formatCode>#,##0.00_);[Red]\(#,##0.00\)</c:formatCode>
                <c:ptCount val="30"/>
                <c:pt idx="4">
                  <c:v>2.5245859309728238</c:v>
                </c:pt>
                <c:pt idx="5">
                  <c:v>2.4709807010319214</c:v>
                </c:pt>
                <c:pt idx="6">
                  <c:v>2.4228299567001859</c:v>
                </c:pt>
                <c:pt idx="7">
                  <c:v>2.4135757164615979</c:v>
                </c:pt>
                <c:pt idx="8">
                  <c:v>2.365832463381365</c:v>
                </c:pt>
                <c:pt idx="9">
                  <c:v>2.4285501455654388</c:v>
                </c:pt>
                <c:pt idx="10">
                  <c:v>2.4098854938728778</c:v>
                </c:pt>
                <c:pt idx="11">
                  <c:v>2.4006067908266986</c:v>
                </c:pt>
                <c:pt idx="12">
                  <c:v>2.4437397140555728</c:v>
                </c:pt>
                <c:pt idx="13">
                  <c:v>2.4142717760606249</c:v>
                </c:pt>
                <c:pt idx="14">
                  <c:v>2.3666968975225249</c:v>
                </c:pt>
                <c:pt idx="15">
                  <c:v>2.3304862087298455</c:v>
                </c:pt>
                <c:pt idx="16">
                  <c:v>2.2589990286854018</c:v>
                </c:pt>
                <c:pt idx="17">
                  <c:v>2.3033537198444245</c:v>
                </c:pt>
                <c:pt idx="18">
                  <c:v>2.2567522531612694</c:v>
                </c:pt>
                <c:pt idx="19">
                  <c:v>2.1923389647417322</c:v>
                </c:pt>
                <c:pt idx="20">
                  <c:v>2.2204847927363773</c:v>
                </c:pt>
                <c:pt idx="21">
                  <c:v>2.3082018115026171</c:v>
                </c:pt>
                <c:pt idx="22">
                  <c:v>2.369688003002846</c:v>
                </c:pt>
                <c:pt idx="23">
                  <c:v>2.3218109927749642</c:v>
                </c:pt>
                <c:pt idx="24">
                  <c:v>2.2352978050721637</c:v>
                </c:pt>
                <c:pt idx="25">
                  <c:v>2.1243842307956857</c:v>
                </c:pt>
                <c:pt idx="26">
                  <c:v>2.0727702282070468</c:v>
                </c:pt>
                <c:pt idx="27">
                  <c:v>2.0067386369947164</c:v>
                </c:pt>
                <c:pt idx="28">
                  <c:v>1.9203826331537128</c:v>
                </c:pt>
                <c:pt idx="29">
                  <c:v>1.8606215474910535</c:v>
                </c:pt>
              </c:numCache>
            </c:numRef>
          </c:val>
          <c:smooth val="0"/>
          <c:extLst>
            <c:ext xmlns:c16="http://schemas.microsoft.com/office/drawing/2014/chart" uri="{C3380CC4-5D6E-409C-BE32-E72D297353CC}">
              <c16:uniqueId val="{00000000-B543-4D21-A7C1-7C44A71FCAAE}"/>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'7.CO2-GDP'!$X$7</c:f>
              <c:strCache>
                <c:ptCount val="1"/>
                <c:pt idx="0">
                  <c:v>Total CO2 emissions per GDP</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'7.CO2-GDP'!$AA$7:$BE$7</c:f>
              <c:numCache>
                <c:formatCode>#,##0.00_);[Red]\(#,##0.00\)</c:formatCode>
                <c:ptCount val="30"/>
                <c:pt idx="4">
                  <c:v>2.7506819986411002</c:v>
                </c:pt>
                <c:pt idx="5">
                  <c:v>2.6923953161315444</c:v>
                </c:pt>
                <c:pt idx="6">
                  <c:v>2.6404024953978813</c:v>
                </c:pt>
                <c:pt idx="7">
                  <c:v>2.6291596802225223</c:v>
                </c:pt>
                <c:pt idx="8">
                  <c:v>2.5700313036610485</c:v>
                </c:pt>
                <c:pt idx="9">
                  <c:v>2.6321364066663184</c:v>
                </c:pt>
                <c:pt idx="10">
                  <c:v>2.6124547558723594</c:v>
                </c:pt>
                <c:pt idx="11">
                  <c:v>2.6002605668905168</c:v>
                </c:pt>
                <c:pt idx="12">
                  <c:v>2.6363703913223353</c:v>
                </c:pt>
                <c:pt idx="13">
                  <c:v>2.6030433693378541</c:v>
                </c:pt>
                <c:pt idx="14">
                  <c:v>2.5506753680432022</c:v>
                </c:pt>
                <c:pt idx="15">
                  <c:v>2.5112185987358249</c:v>
                </c:pt>
                <c:pt idx="16">
                  <c:v>2.4349891189318025</c:v>
                </c:pt>
                <c:pt idx="17">
                  <c:v>2.4772227239377727</c:v>
                </c:pt>
                <c:pt idx="18">
                  <c:v>2.4299756716467993</c:v>
                </c:pt>
                <c:pt idx="19">
                  <c:v>2.3508758836917893</c:v>
                </c:pt>
                <c:pt idx="20">
                  <c:v>2.3772006627997713</c:v>
                </c:pt>
                <c:pt idx="21">
                  <c:v>2.4621896395923248</c:v>
                </c:pt>
                <c:pt idx="22">
                  <c:v>2.5260626356437257</c:v>
                </c:pt>
                <c:pt idx="23">
                  <c:v>2.4764025923367945</c:v>
                </c:pt>
                <c:pt idx="24">
                  <c:v>2.3877371825426641</c:v>
                </c:pt>
                <c:pt idx="25">
                  <c:v>2.272128561505006</c:v>
                </c:pt>
                <c:pt idx="26">
                  <c:v>2.218898049928355</c:v>
                </c:pt>
                <c:pt idx="27">
                  <c:v>2.1517116737200972</c:v>
                </c:pt>
                <c:pt idx="28">
                  <c:v>2.0650132167667161</c:v>
                </c:pt>
                <c:pt idx="29">
                  <c:v>2.0037917160603795</c:v>
                </c:pt>
              </c:numCache>
            </c:numRef>
          </c:val>
          <c:smooth val="0"/>
          <c:extLst>
            <c:ext xmlns:c16="http://schemas.microsoft.com/office/drawing/2014/chart" uri="{C3380CC4-5D6E-409C-BE32-E72D297353CC}">
              <c16:uniqueId val="{00000000-97C4-4016-A92B-5D7FB047D7E6}"/>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Energy-related CO</a:t>
            </a:r>
            <a:r>
              <a:rPr lang="en-US" baseline="-25000"/>
              <a:t>2</a:t>
            </a:r>
            <a:r>
              <a:rPr lang="en-US"/>
              <a:t> emissions per GDP</a:t>
            </a:r>
            <a:endParaRPr lang="ja-JP"/>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'7.CO2-GDP'!$X$8</c:f>
              <c:strCache>
                <c:ptCount val="1"/>
                <c:pt idx="0">
                  <c:v>CO2 emissions from fuel combustion per GDP</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'7.CO2-GDP'!$AA$8:$BE$8</c:f>
              <c:numCache>
                <c:formatCode>#,##0.00_);[Red]\(#,##0.00\)</c:formatCode>
                <c:ptCount val="30"/>
                <c:pt idx="4">
                  <c:v>2.5245859309728238</c:v>
                </c:pt>
                <c:pt idx="5">
                  <c:v>2.4709807010319214</c:v>
                </c:pt>
                <c:pt idx="6">
                  <c:v>2.4228299567001859</c:v>
                </c:pt>
                <c:pt idx="7">
                  <c:v>2.4135757164615979</c:v>
                </c:pt>
                <c:pt idx="8">
                  <c:v>2.365832463381365</c:v>
                </c:pt>
                <c:pt idx="9">
                  <c:v>2.4285501455654388</c:v>
                </c:pt>
                <c:pt idx="10">
                  <c:v>2.4098854938728778</c:v>
                </c:pt>
                <c:pt idx="11">
                  <c:v>2.4006067908266986</c:v>
                </c:pt>
                <c:pt idx="12">
                  <c:v>2.4437397140555728</c:v>
                </c:pt>
                <c:pt idx="13">
                  <c:v>2.4142717760606249</c:v>
                </c:pt>
                <c:pt idx="14">
                  <c:v>2.3666968975225249</c:v>
                </c:pt>
                <c:pt idx="15">
                  <c:v>2.3304862087298455</c:v>
                </c:pt>
                <c:pt idx="16">
                  <c:v>2.2589990286854018</c:v>
                </c:pt>
                <c:pt idx="17">
                  <c:v>2.3033537198444245</c:v>
                </c:pt>
                <c:pt idx="18">
                  <c:v>2.2567522531612694</c:v>
                </c:pt>
                <c:pt idx="19">
                  <c:v>2.1923389647417322</c:v>
                </c:pt>
                <c:pt idx="20">
                  <c:v>2.2204847927363773</c:v>
                </c:pt>
                <c:pt idx="21">
                  <c:v>2.3082018115026171</c:v>
                </c:pt>
                <c:pt idx="22">
                  <c:v>2.369688003002846</c:v>
                </c:pt>
                <c:pt idx="23">
                  <c:v>2.3218109927749642</c:v>
                </c:pt>
                <c:pt idx="24">
                  <c:v>2.2352978050721637</c:v>
                </c:pt>
                <c:pt idx="25">
                  <c:v>2.1243842307956857</c:v>
                </c:pt>
                <c:pt idx="26">
                  <c:v>2.0727702282070468</c:v>
                </c:pt>
                <c:pt idx="27">
                  <c:v>2.0067386369947164</c:v>
                </c:pt>
                <c:pt idx="28">
                  <c:v>1.9203826331537128</c:v>
                </c:pt>
                <c:pt idx="29">
                  <c:v>1.8606215474910535</c:v>
                </c:pt>
              </c:numCache>
            </c:numRef>
          </c:val>
          <c:smooth val="0"/>
          <c:extLst>
            <c:ext xmlns:c16="http://schemas.microsoft.com/office/drawing/2014/chart" uri="{C3380CC4-5D6E-409C-BE32-E72D297353CC}">
              <c16:uniqueId val="{00000000-4835-4713-96BF-E1F52D338E9E}"/>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'リンク切公表時非表示（グラフの添え物）'!$CA$37</c:f>
              <c:strCache>
                <c:ptCount val="1"/>
                <c:pt idx="0">
                  <c:v>2019年度</c:v>
                </c:pt>
              </c:strCache>
            </c:strRef>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1.2082571326498183E-2"/>
                  <c:y val="-0.1273490788727280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8253326833"/>
                      <c:h val="0.23801571568798552"/>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'リンク切公表時非表示（グラフの添え物）'!$CA$38</c:f>
              <c:numCache>
                <c:formatCode>#,##0"万トン"</c:formatCode>
                <c:ptCount val="1"/>
                <c:pt idx="0">
                  <c:v>2840</c:v>
                </c:pt>
              </c:numCache>
            </c:numRef>
          </c:val>
          <c:extLst>
            <c:ext xmlns:c16="http://schemas.microsoft.com/office/drawing/2014/chart" uri="{C3380CC4-5D6E-409C-BE32-E72D297353CC}">
              <c16:uniqueId val="{00000001-932D-41DC-B88A-51A50A06F813}"/>
            </c:ext>
          </c:extLst>
        </c:ser>
        <c:ser>
          <c:idx val="0"/>
          <c:order val="1"/>
          <c:tx>
            <c:strRef>
              <c:f>'9.CH4'!$BD$13</c:f>
              <c:strCache>
                <c:ptCount val="1"/>
                <c:pt idx="0">
                  <c:v>2019</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32D-41DC-B88A-51A50A06F813}"/>
                </c:ext>
              </c:extLst>
            </c:dLbl>
            <c:dLbl>
              <c:idx val="1"/>
              <c:layout>
                <c:manualLayout>
                  <c:x val="-0.23403192717065921"/>
                  <c:y val="9.66453336972158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65253656265754"/>
                      <c:h val="0.18058279421211246"/>
                    </c:manualLayout>
                  </c15:layout>
                </c:ext>
                <c:ext xmlns:c16="http://schemas.microsoft.com/office/drawing/2014/chart" uri="{C3380CC4-5D6E-409C-BE32-E72D297353CC}">
                  <c16:uniqueId val="{00000005-932D-41DC-B88A-51A50A06F813}"/>
                </c:ext>
              </c:extLst>
            </c:dLbl>
            <c:dLbl>
              <c:idx val="2"/>
              <c:layout>
                <c:manualLayout>
                  <c:x val="-0.26884928593156926"/>
                  <c:y val="-1.792630475395052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3528879930088614"/>
                      <c:h val="0.12612054299529463"/>
                    </c:manualLayout>
                  </c15:layout>
                </c:ext>
                <c:ext xmlns:c16="http://schemas.microsoft.com/office/drawing/2014/chart" uri="{C3380CC4-5D6E-409C-BE32-E72D297353CC}">
                  <c16:uniqueId val="{00000007-932D-41DC-B88A-51A50A06F813}"/>
                </c:ext>
              </c:extLst>
            </c:dLbl>
            <c:dLbl>
              <c:idx val="3"/>
              <c:layout>
                <c:manualLayout>
                  <c:x val="-0.1966039555125956"/>
                  <c:y val="-0.1227201036003401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021427215534217"/>
                      <c:h val="0.18382848175751032"/>
                    </c:manualLayout>
                  </c15:layout>
                </c:ext>
                <c:ext xmlns:c16="http://schemas.microsoft.com/office/drawing/2014/chart" uri="{C3380CC4-5D6E-409C-BE32-E72D297353CC}">
                  <c16:uniqueId val="{00000009-932D-41DC-B88A-51A50A06F813}"/>
                </c:ext>
              </c:extLst>
            </c:dLbl>
            <c:dLbl>
              <c:idx val="4"/>
              <c:layout>
                <c:manualLayout>
                  <c:x val="0.19446850002506316"/>
                  <c:y val="-9.023552778372380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745648221341836"/>
                      <c:h val="0.1718963728110128"/>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'9.CH4'!$BD$14:$BD$18</c:f>
              <c:numCache>
                <c:formatCode>0%</c:formatCode>
                <c:ptCount val="5"/>
                <c:pt idx="0">
                  <c:v>0.77071886620674357</c:v>
                </c:pt>
                <c:pt idx="1">
                  <c:v>0.16395025040899439</c:v>
                </c:pt>
                <c:pt idx="2">
                  <c:v>3.8575850648119026E-2</c:v>
                </c:pt>
                <c:pt idx="3">
                  <c:v>2.5307847600403346E-2</c:v>
                </c:pt>
                <c:pt idx="4" formatCode="0.0%">
                  <c:v>1.4471851357396178E-3</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'リンク切公表時非表示（グラフの添え物）'!$AX$37</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2.0273980696985058E-3"/>
                  <c:y val="-0.108290545652711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4765202613189842"/>
                      <c:h val="0.1958442523948969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'リンク切公表時非表示（グラフの添え物）'!$AX$38</c:f>
              <c:numCache>
                <c:formatCode>#,##0"万トン"</c:formatCode>
                <c:ptCount val="1"/>
                <c:pt idx="0">
                  <c:v>3000</c:v>
                </c:pt>
              </c:numCache>
            </c:numRef>
          </c:val>
          <c:extLst>
            <c:ext xmlns:c16="http://schemas.microsoft.com/office/drawing/2014/chart" uri="{C3380CC4-5D6E-409C-BE32-E72D297353CC}">
              <c16:uniqueId val="{00000001-0B92-488A-BA98-D6F5B59C1BE8}"/>
            </c:ext>
          </c:extLst>
        </c:ser>
        <c:ser>
          <c:idx val="0"/>
          <c:order val="1"/>
          <c:tx>
            <c:strRef>
              <c:f>'9.CH4'!$AX$13</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15347771286371714"/>
                  <c:y val="0.2036474745580795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en-US" altLang="ja-JP"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1567945458095644"/>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23042034750720183"/>
                  <c:y val="5.607138912910938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086612637446306"/>
                      <c:h val="0.20535734759949151"/>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32792393141956627"/>
                  <c:y val="-1.35906559018568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4107186249181106"/>
                  <c:y val="-0.1259341475558432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910279613203131"/>
                      <c:h val="0.185924389959111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317684589072852"/>
                  <c:y val="-0.1072793276663896"/>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987000641995707"/>
                      <c:h val="0.18240672276671674"/>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'9.CH4'!$AX$14:$AX$18</c:f>
              <c:numCache>
                <c:formatCode>0.0%</c:formatCode>
                <c:ptCount val="5"/>
                <c:pt idx="0">
                  <c:v>0.74080036118819215</c:v>
                </c:pt>
                <c:pt idx="1">
                  <c:v>0.1975300492565297</c:v>
                </c:pt>
                <c:pt idx="2">
                  <c:v>3.2701567936147376E-2</c:v>
                </c:pt>
                <c:pt idx="3">
                  <c:v>2.7424854991447128E-2</c:v>
                </c:pt>
                <c:pt idx="4">
                  <c:v>1.5431666276836064E-3</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'リンク切公表時非表示（グラフの添え物）'!$AP$37</c:f>
              <c:strCache>
                <c:ptCount val="1"/>
                <c:pt idx="0">
                  <c:v>2005年度</c:v>
                </c:pt>
              </c:strCache>
            </c:strRef>
          </c:tx>
          <c:spPr>
            <a:noFill/>
          </c:spPr>
          <c:dPt>
            <c:idx val="0"/>
            <c:bubble3D val="0"/>
            <c:spPr>
              <a:noFill/>
              <a:ln>
                <a:noFill/>
              </a:ln>
              <a:effectLst/>
            </c:spPr>
            <c:extLst>
              <c:ext xmlns:c16="http://schemas.microsoft.com/office/drawing/2014/chart" uri="{C3380CC4-5D6E-409C-BE32-E72D297353CC}">
                <c16:uniqueId val="{00000000-8B9E-41EE-9F52-B87E476767D6}"/>
              </c:ext>
            </c:extLst>
          </c:dPt>
          <c:dLbls>
            <c:dLbl>
              <c:idx val="0"/>
              <c:layout>
                <c:manualLayout>
                  <c:x val="1.0951965568892764E-2"/>
                  <c:y val="-0.1134242974490148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68570251037898067"/>
                      <c:h val="0.19227653362637881"/>
                    </c:manualLayout>
                  </c15:layout>
                  <c15:dlblFieldTable/>
                  <c15:showDataLabelsRange val="0"/>
                </c:ext>
                <c:ext xmlns:c16="http://schemas.microsoft.com/office/drawing/2014/chart" uri="{C3380CC4-5D6E-409C-BE32-E72D297353CC}">
                  <c16:uniqueId val="{00000000-8B9E-41EE-9F52-B87E476767D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'リンク切公表時非表示（グラフの添え物）'!$AP$38</c:f>
              <c:numCache>
                <c:formatCode>#,##0"万トン"</c:formatCode>
                <c:ptCount val="1"/>
                <c:pt idx="0">
                  <c:v>3470</c:v>
                </c:pt>
              </c:numCache>
            </c:numRef>
          </c:val>
          <c:extLst>
            <c:ext xmlns:c16="http://schemas.microsoft.com/office/drawing/2014/chart" uri="{C3380CC4-5D6E-409C-BE32-E72D297353CC}">
              <c16:uniqueId val="{00000001-8B9E-41EE-9F52-B87E476767D6}"/>
            </c:ext>
          </c:extLst>
        </c:ser>
        <c:ser>
          <c:idx val="0"/>
          <c:order val="1"/>
          <c:tx>
            <c:strRef>
              <c:f>'9.CH4'!$AP$13</c:f>
              <c:strCache>
                <c:ptCount val="1"/>
                <c:pt idx="0">
                  <c:v>2005</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8B9E-41EE-9F52-B87E476767D6}"/>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8B9E-41EE-9F52-B87E476767D6}"/>
              </c:ext>
            </c:extLst>
          </c:dPt>
          <c:dPt>
            <c:idx val="2"/>
            <c:bubble3D val="0"/>
            <c:spPr>
              <a:solidFill>
                <a:schemeClr val="accent6"/>
              </a:solidFill>
              <a:ln>
                <a:noFill/>
              </a:ln>
              <a:effectLst/>
            </c:spPr>
            <c:extLst>
              <c:ext xmlns:c16="http://schemas.microsoft.com/office/drawing/2014/chart" uri="{C3380CC4-5D6E-409C-BE32-E72D297353CC}">
                <c16:uniqueId val="{00000007-8B9E-41EE-9F52-B87E476767D6}"/>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8B9E-41EE-9F52-B87E476767D6}"/>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8B9E-41EE-9F52-B87E476767D6}"/>
              </c:ext>
            </c:extLst>
          </c:dPt>
          <c:dLbls>
            <c:dLbl>
              <c:idx val="0"/>
              <c:layout>
                <c:manualLayout>
                  <c:x val="6.1315748872286933E-2"/>
                  <c:y val="0.2180542837808222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en-US" altLang="ja-JP"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5832990869475997"/>
                    </c:manualLayout>
                  </c15:layout>
                  <c15:dlblFieldTable/>
                  <c15:showDataLabelsRange val="0"/>
                </c:ext>
                <c:ext xmlns:c16="http://schemas.microsoft.com/office/drawing/2014/chart" uri="{C3380CC4-5D6E-409C-BE32-E72D297353CC}">
                  <c16:uniqueId val="{00000003-8B9E-41EE-9F52-B87E476767D6}"/>
                </c:ext>
              </c:extLst>
            </c:dLbl>
            <c:dLbl>
              <c:idx val="1"/>
              <c:layout>
                <c:manualLayout>
                  <c:x val="-0.2155535894210355"/>
                  <c:y val="9.7916724091503746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60912755175079"/>
                      <c:h val="0.27204471551031756"/>
                    </c:manualLayout>
                  </c15:layout>
                  <c15:dlblFieldTable/>
                  <c15:showDataLabelsRange val="0"/>
                </c:ext>
                <c:ext xmlns:c16="http://schemas.microsoft.com/office/drawing/2014/chart" uri="{C3380CC4-5D6E-409C-BE32-E72D297353CC}">
                  <c16:uniqueId val="{00000005-8B9E-41EE-9F52-B87E476767D6}"/>
                </c:ext>
              </c:extLst>
            </c:dLbl>
            <c:dLbl>
              <c:idx val="2"/>
              <c:layout>
                <c:manualLayout>
                  <c:x val="-0.34712587102792575"/>
                  <c:y val="5.33576272002429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8B9E-41EE-9F52-B87E476767D6}"/>
                </c:ext>
              </c:extLst>
            </c:dLbl>
            <c:dLbl>
              <c:idx val="3"/>
              <c:layout>
                <c:manualLayout>
                  <c:x val="-0.26713180929317026"/>
                  <c:y val="-0.124260325290222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4573641578856676"/>
                      <c:h val="0.1892718135593848"/>
                    </c:manualLayout>
                  </c15:layout>
                  <c15:dlblFieldTable/>
                  <c15:showDataLabelsRange val="0"/>
                </c:ext>
                <c:ext xmlns:c16="http://schemas.microsoft.com/office/drawing/2014/chart" uri="{C3380CC4-5D6E-409C-BE32-E72D297353CC}">
                  <c16:uniqueId val="{00000009-8B9E-41EE-9F52-B87E476767D6}"/>
                </c:ext>
              </c:extLst>
            </c:dLbl>
            <c:dLbl>
              <c:idx val="4"/>
              <c:layout>
                <c:manualLayout>
                  <c:x val="0.24070200039291673"/>
                  <c:y val="-8.1835971907391419E-2"/>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1773708939122012"/>
                      <c:h val="0.23329343428471314"/>
                    </c:manualLayout>
                  </c15:layout>
                  <c15:dlblFieldTable/>
                  <c15:showDataLabelsRange val="0"/>
                </c:ext>
                <c:ext xmlns:c16="http://schemas.microsoft.com/office/drawing/2014/chart" uri="{C3380CC4-5D6E-409C-BE32-E72D297353CC}">
                  <c16:uniqueId val="{0000000A-8B9E-41EE-9F52-B87E476767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'9.CH4'!$AP$14:$AP$18</c:f>
              <c:numCache>
                <c:formatCode>0.0%</c:formatCode>
                <c:ptCount val="5"/>
                <c:pt idx="0">
                  <c:v>0.68259546868203136</c:v>
                </c:pt>
                <c:pt idx="1">
                  <c:v>0.24830278507361003</c:v>
                </c:pt>
                <c:pt idx="2">
                  <c:v>3.9036559639489453E-2</c:v>
                </c:pt>
                <c:pt idx="3">
                  <c:v>2.8512798738572622E-2</c:v>
                </c:pt>
                <c:pt idx="4">
                  <c:v>1.5523878662967675E-3</c:v>
                </c:pt>
              </c:numCache>
            </c:numRef>
          </c:val>
          <c:extLst>
            <c:ext xmlns:c16="http://schemas.microsoft.com/office/drawing/2014/chart" uri="{C3380CC4-5D6E-409C-BE32-E72D297353CC}">
              <c16:uniqueId val="{0000000B-8B9E-41EE-9F52-B87E476767D6}"/>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'リンク切公表時非表示（グラフの添え物）'!$CA$40</c:f>
              <c:strCache>
                <c:ptCount val="1"/>
                <c:pt idx="0">
                  <c:v> in FY2019</c:v>
                </c:pt>
              </c:strCache>
            </c:strRef>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3.9785821516763681E-3"/>
                  <c:y val="-0.120497761513523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82143475469"/>
                      <c:h val="0.2243128398913373"/>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'リンク切公表時非表示（グラフの添え物）'!$CA$41</c:f>
              <c:numCache>
                <c:formatCode>###.0"Mt"</c:formatCode>
                <c:ptCount val="1"/>
                <c:pt idx="0">
                  <c:v>28.4</c:v>
                </c:pt>
              </c:numCache>
            </c:numRef>
          </c:val>
          <c:extLst>
            <c:ext xmlns:c16="http://schemas.microsoft.com/office/drawing/2014/chart" uri="{C3380CC4-5D6E-409C-BE32-E72D297353CC}">
              <c16:uniqueId val="{00000001-2776-463E-AE8E-248DB876ADE0}"/>
            </c:ext>
          </c:extLst>
        </c:ser>
        <c:ser>
          <c:idx val="0"/>
          <c:order val="1"/>
          <c:tx>
            <c:strRef>
              <c:f>'9.CH4'!$BD$13</c:f>
              <c:strCache>
                <c:ptCount val="1"/>
                <c:pt idx="0">
                  <c:v>2019</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2776-463E-AE8E-248DB876ADE0}"/>
                </c:ext>
              </c:extLst>
            </c:dLbl>
            <c:dLbl>
              <c:idx val="1"/>
              <c:layout>
                <c:manualLayout>
                  <c:x val="-0.23595728329493415"/>
                  <c:y val="6.304911089195158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012682625431526"/>
                      <c:h val="0.20079534042554317"/>
                    </c:manualLayout>
                  </c15:layout>
                </c:ext>
                <c:ext xmlns:c16="http://schemas.microsoft.com/office/drawing/2014/chart" uri="{C3380CC4-5D6E-409C-BE32-E72D297353CC}">
                  <c16:uniqueId val="{00000005-2776-463E-AE8E-248DB876ADE0}"/>
                </c:ext>
              </c:extLst>
            </c:dLbl>
            <c:dLbl>
              <c:idx val="2"/>
              <c:layout>
                <c:manualLayout>
                  <c:x val="-0.28696036800850883"/>
                  <c:y val="-1.44492325909201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2776-463E-AE8E-248DB876ADE0}"/>
                </c:ext>
              </c:extLst>
            </c:dLbl>
            <c:dLbl>
              <c:idx val="3"/>
              <c:layout>
                <c:manualLayout>
                  <c:x val="-0.19643593170328655"/>
                  <c:y val="-0.119351594898404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189188819436475"/>
                      <c:h val="0.1838285731565179"/>
                    </c:manualLayout>
                  </c15:layout>
                </c:ext>
                <c:ext xmlns:c16="http://schemas.microsoft.com/office/drawing/2014/chart" uri="{C3380CC4-5D6E-409C-BE32-E72D297353CC}">
                  <c16:uniqueId val="{00000009-2776-463E-AE8E-248DB876ADE0}"/>
                </c:ext>
              </c:extLst>
            </c:dLbl>
            <c:dLbl>
              <c:idx val="4"/>
              <c:layout>
                <c:manualLayout>
                  <c:x val="0.24149191127454517"/>
                  <c:y val="-8.345443250432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150330471238237"/>
                      <c:h val="0.18545856336980093"/>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'9.CH4'!$BD$14:$BD$18</c:f>
              <c:numCache>
                <c:formatCode>0%</c:formatCode>
                <c:ptCount val="5"/>
                <c:pt idx="0">
                  <c:v>0.77071886620674357</c:v>
                </c:pt>
                <c:pt idx="1">
                  <c:v>0.16395025040899439</c:v>
                </c:pt>
                <c:pt idx="2">
                  <c:v>3.8575850648119026E-2</c:v>
                </c:pt>
                <c:pt idx="3">
                  <c:v>2.5307847600403346E-2</c:v>
                </c:pt>
                <c:pt idx="4" formatCode="0.0%">
                  <c:v>1.4471851357396178E-3</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r>
              <a:rPr lang="ja-JP" altLang="en-US" sz="1600" b="1" i="0" baseline="0">
                <a:solidFill>
                  <a:sysClr val="windowText" lastClr="000000"/>
                </a:solidFill>
                <a:latin typeface="+mn-ea"/>
                <a:ea typeface="+mn-ea"/>
              </a:rPr>
              <a:t>（</a:t>
            </a:r>
            <a:r>
              <a:rPr lang="en-US" altLang="ja-JP" sz="1600" b="1" i="0" u="none" strike="noStrike" baseline="0">
                <a:solidFill>
                  <a:sysClr val="windowText" lastClr="000000"/>
                </a:solidFill>
                <a:latin typeface="+mn-ea"/>
                <a:ea typeface="+mn-ea"/>
              </a:rPr>
              <a:t>2019</a:t>
            </a:r>
            <a:r>
              <a:rPr lang="ja-JP" altLang="ja-JP" sz="1600" b="1" i="0" u="none" strike="noStrike" baseline="0">
                <a:solidFill>
                  <a:sysClr val="windowText" lastClr="000000"/>
                </a:solidFill>
                <a:latin typeface="+mn-ea"/>
                <a:ea typeface="+mn-ea"/>
              </a:rPr>
              <a:t>年度</a:t>
            </a:r>
            <a:r>
              <a:rPr lang="ja-JP" altLang="en-US" sz="1600" b="1" i="0" baseline="0">
                <a:solidFill>
                  <a:sysClr val="windowText" lastClr="000000"/>
                </a:solidFill>
                <a:latin typeface="+mn-ea"/>
                <a:ea typeface="+mn-ea"/>
              </a:rPr>
              <a:t>）</a:t>
            </a:r>
            <a:endParaRPr lang="ja-JP" altLang="ja-JP" sz="1600" b="1" i="0" baseline="0">
              <a:solidFill>
                <a:sysClr val="windowText" lastClr="000000"/>
              </a:solidFill>
              <a:latin typeface="+mn-ea"/>
              <a:ea typeface="+mn-ea"/>
            </a:endParaRPr>
          </a:p>
        </c:rich>
      </c:tx>
      <c:layout>
        <c:manualLayout>
          <c:xMode val="edge"/>
          <c:yMode val="edge"/>
          <c:x val="0.28679285398809584"/>
          <c:y val="3.6390167739374091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2"/>
          <c:tx>
            <c:strRef>
              <c:f>'リンク切公表時非表示（グラフの添え物）'!$Y$3</c:f>
              <c:strCache>
                <c:ptCount val="1"/>
                <c:pt idx="0">
                  <c:v>CO₂</c:v>
                </c:pt>
              </c:strCache>
            </c:strRef>
          </c:tx>
          <c:spPr>
            <a:solidFill>
              <a:schemeClr val="accent1"/>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'1.Total'!$AA$5:$BD$5</c15:sqref>
                  </c15:fullRef>
                </c:ext>
              </c:extLst>
              <c:f>'1.Total'!$AA$5:$BD$5</c:f>
              <c:numCache>
                <c:formatCode>#,##0_ </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F0D7-4835-9C69-47DB857A290B}"/>
            </c:ext>
          </c:extLst>
        </c:ser>
        <c:ser>
          <c:idx val="1"/>
          <c:order val="3"/>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'1.Total'!$AA$8:$BD$8</c15:sqref>
                  </c15:fullRef>
                </c:ext>
              </c:extLst>
              <c:f>'1.Total'!$AA$8:$BD$8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extLst>
            <c:ext xmlns:c16="http://schemas.microsoft.com/office/drawing/2014/chart" uri="{C3380CC4-5D6E-409C-BE32-E72D297353CC}">
              <c16:uniqueId val="{00000001-F0D7-4835-9C69-47DB857A290B}"/>
            </c:ext>
          </c:extLst>
        </c:ser>
        <c:ser>
          <c:idx val="2"/>
          <c:order val="4"/>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'1.Total'!$AA$9:$BD$9</c15:sqref>
                  </c15:fullRef>
                </c:ext>
              </c:extLst>
              <c:f>'1.Total'!$AA$9:$BD$9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extLst>
            <c:ext xmlns:c16="http://schemas.microsoft.com/office/drawing/2014/chart" uri="{C3380CC4-5D6E-409C-BE32-E72D297353CC}">
              <c16:uniqueId val="{00000002-F0D7-4835-9C69-47DB857A290B}"/>
            </c:ext>
          </c:extLst>
        </c:ser>
        <c:ser>
          <c:idx val="3"/>
          <c:order val="5"/>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'1.Total'!$Z$11:$BD$11</c15:sqref>
                  </c15:fullRef>
                </c:ext>
              </c:extLst>
              <c:f>'1.Total'!$Z$11:$BC$11</c:f>
              <c:numCache>
                <c:formatCode>#,##0.0_ </c:formatCode>
                <c:ptCount val="30"/>
                <c:pt idx="1">
                  <c:v>15.9323098610065</c:v>
                </c:pt>
                <c:pt idx="2">
                  <c:v>17.349612944863189</c:v>
                </c:pt>
                <c:pt idx="3">
                  <c:v>17.76722403564693</c:v>
                </c:pt>
                <c:pt idx="4">
                  <c:v>18.129020880760109</c:v>
                </c:pt>
                <c:pt idx="5">
                  <c:v>21.051642422646868</c:v>
                </c:pt>
                <c:pt idx="6">
                  <c:v>25.212861709953678</c:v>
                </c:pt>
                <c:pt idx="7">
                  <c:v>24.59776625454197</c:v>
                </c:pt>
                <c:pt idx="8">
                  <c:v>24.436427165488222</c:v>
                </c:pt>
                <c:pt idx="9">
                  <c:v>23.741693108649976</c:v>
                </c:pt>
                <c:pt idx="10">
                  <c:v>24.367379513984272</c:v>
                </c:pt>
                <c:pt idx="11">
                  <c:v>22.850632667610842</c:v>
                </c:pt>
                <c:pt idx="12">
                  <c:v>19.460877691057259</c:v>
                </c:pt>
                <c:pt idx="13">
                  <c:v>16.234175578863827</c:v>
                </c:pt>
                <c:pt idx="14">
                  <c:v>16.22734967087726</c:v>
                </c:pt>
                <c:pt idx="15">
                  <c:v>12.421069316497746</c:v>
                </c:pt>
                <c:pt idx="16">
                  <c:v>12.783616215413574</c:v>
                </c:pt>
                <c:pt idx="17">
                  <c:v>14.631319079641356</c:v>
                </c:pt>
                <c:pt idx="18">
                  <c:v>16.715612293123652</c:v>
                </c:pt>
                <c:pt idx="19">
                  <c:v>19.299398761020583</c:v>
                </c:pt>
                <c:pt idx="20">
                  <c:v>20.942663124848035</c:v>
                </c:pt>
                <c:pt idx="21">
                  <c:v>23.326508855625832</c:v>
                </c:pt>
                <c:pt idx="22">
                  <c:v>26.118677297845927</c:v>
                </c:pt>
                <c:pt idx="23">
                  <c:v>29.376672782782045</c:v>
                </c:pt>
                <c:pt idx="24">
                  <c:v>32.120723868127065</c:v>
                </c:pt>
                <c:pt idx="25">
                  <c:v>35.801151939900109</c:v>
                </c:pt>
                <c:pt idx="26">
                  <c:v>39.280545353611835</c:v>
                </c:pt>
                <c:pt idx="27">
                  <c:v>42.641951752312146</c:v>
                </c:pt>
                <c:pt idx="28">
                  <c:v>44.954208291101288</c:v>
                </c:pt>
                <c:pt idx="29">
                  <c:v>47.043039829274846</c:v>
                </c:pt>
              </c:numCache>
            </c:numRef>
          </c:val>
          <c:extLst>
            <c:ext xmlns:c16="http://schemas.microsoft.com/office/drawing/2014/chart" uri="{C3380CC4-5D6E-409C-BE32-E72D297353CC}">
              <c16:uniqueId val="{00000003-F0D7-4835-9C69-47DB857A290B}"/>
            </c:ext>
          </c:extLst>
        </c:ser>
        <c:ser>
          <c:idx val="4"/>
          <c:order val="6"/>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'1.Total'!$AA$12:$BD$12</c15:sqref>
                  </c15:fullRef>
                </c:ext>
              </c:extLst>
              <c:f>'1.Total'!$AA$12:$BD$12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extLst>
            <c:ext xmlns:c16="http://schemas.microsoft.com/office/drawing/2014/chart" uri="{C3380CC4-5D6E-409C-BE32-E72D297353CC}">
              <c16:uniqueId val="{00000004-F0D7-4835-9C69-47DB857A290B}"/>
            </c:ext>
          </c:extLst>
        </c:ser>
        <c:ser>
          <c:idx val="5"/>
          <c:order val="7"/>
          <c:tx>
            <c:strRef>
              <c:f>'リンク切公表時非表示（グラフの添え物）'!$Y$8</c:f>
              <c:strCache>
                <c:ptCount val="1"/>
                <c:pt idx="0">
                  <c:v>SF₆</c:v>
                </c:pt>
              </c:strCache>
            </c:strRef>
          </c:tx>
          <c:spPr>
            <a:solidFill>
              <a:srgbClr val="FFCCFF"/>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'1.Total'!$AA$13:$BD$13</c15:sqref>
                  </c15:fullRef>
                </c:ext>
              </c:extLst>
              <c:f>'1.Total'!$AA$13:$BD$13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extLst>
            <c:ext xmlns:c16="http://schemas.microsoft.com/office/drawing/2014/chart" uri="{C3380CC4-5D6E-409C-BE32-E72D297353CC}">
              <c16:uniqueId val="{00000005-F0D7-4835-9C69-47DB857A290B}"/>
            </c:ext>
          </c:extLst>
        </c:ser>
        <c:ser>
          <c:idx val="6"/>
          <c:order val="8"/>
          <c:tx>
            <c:strRef>
              <c:f>'リンク切公表時非表示（グラフの添え物）'!$Y$9</c:f>
              <c:strCache>
                <c:ptCount val="1"/>
                <c:pt idx="0">
                  <c:v>NF₃</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'1.Total'!$AA$14:$BD$14</c15:sqref>
                  </c15:fullRef>
                </c:ext>
              </c:extLst>
              <c:f>'1.Total'!$AA$14:$BD$14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extLst>
            <c:ext xmlns:c16="http://schemas.microsoft.com/office/drawing/2014/chart" uri="{C3380CC4-5D6E-409C-BE32-E72D297353CC}">
              <c16:uniqueId val="{00000006-F0D7-4835-9C69-47DB857A290B}"/>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strRef>
              <c:f>'リンク切公表時非表示（グラフの添え物）'!$Y$12</c:f>
              <c:strCache>
                <c:ptCount val="1"/>
                <c:pt idx="0">
                  <c:v>2013年度比-26%</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'リンク切公表時非表示（グラフの添え物）'!$AA$12:$BD$12</c15:sqref>
                  </c15:fullRef>
                </c:ext>
              </c:extLst>
              <c:f>'リンク切公表時非表示（グラフの添え物）'!$AA$12:$BD$12</c:f>
              <c:numCache>
                <c:formatCode>General</c:formatCode>
                <c:ptCount val="30"/>
                <c:pt idx="0">
                  <c:v>1042.0615098245603</c:v>
                </c:pt>
                <c:pt idx="1">
                  <c:v>1042.0615098245603</c:v>
                </c:pt>
                <c:pt idx="2">
                  <c:v>1042.0615098245603</c:v>
                </c:pt>
                <c:pt idx="3">
                  <c:v>1042.0615098245603</c:v>
                </c:pt>
                <c:pt idx="4">
                  <c:v>1042.0615098245603</c:v>
                </c:pt>
                <c:pt idx="5">
                  <c:v>1042.0615098245603</c:v>
                </c:pt>
                <c:pt idx="6">
                  <c:v>1042.0615098245603</c:v>
                </c:pt>
                <c:pt idx="7">
                  <c:v>1042.0615098245603</c:v>
                </c:pt>
                <c:pt idx="8">
                  <c:v>1042.0615098245603</c:v>
                </c:pt>
                <c:pt idx="9">
                  <c:v>1042.0615098245603</c:v>
                </c:pt>
                <c:pt idx="10">
                  <c:v>1042.0615098245603</c:v>
                </c:pt>
                <c:pt idx="11">
                  <c:v>1042.0615098245603</c:v>
                </c:pt>
                <c:pt idx="12">
                  <c:v>1042.0615098245603</c:v>
                </c:pt>
                <c:pt idx="13">
                  <c:v>1042.0615098245603</c:v>
                </c:pt>
                <c:pt idx="14">
                  <c:v>1042.0615098245603</c:v>
                </c:pt>
                <c:pt idx="15">
                  <c:v>1042.0615098245603</c:v>
                </c:pt>
                <c:pt idx="16">
                  <c:v>1042.0615098245603</c:v>
                </c:pt>
                <c:pt idx="17">
                  <c:v>1042.0615098245603</c:v>
                </c:pt>
                <c:pt idx="18">
                  <c:v>1042.0615098245603</c:v>
                </c:pt>
                <c:pt idx="19">
                  <c:v>1042.0615098245603</c:v>
                </c:pt>
                <c:pt idx="20">
                  <c:v>1042.0615098245603</c:v>
                </c:pt>
                <c:pt idx="21">
                  <c:v>1042.0615098245603</c:v>
                </c:pt>
                <c:pt idx="22">
                  <c:v>1042.0615098245603</c:v>
                </c:pt>
                <c:pt idx="23">
                  <c:v>1042.0615098245603</c:v>
                </c:pt>
                <c:pt idx="24">
                  <c:v>1042.0615098245603</c:v>
                </c:pt>
                <c:pt idx="25">
                  <c:v>1042.0615098245603</c:v>
                </c:pt>
                <c:pt idx="26">
                  <c:v>1042.0615098245603</c:v>
                </c:pt>
                <c:pt idx="27">
                  <c:v>1042.0615098245603</c:v>
                </c:pt>
                <c:pt idx="28">
                  <c:v>1042.0615098245603</c:v>
                </c:pt>
                <c:pt idx="29">
                  <c:v>1042.0615098245603</c:v>
                </c:pt>
              </c:numCache>
            </c:numRef>
          </c:val>
          <c:smooth val="0"/>
          <c:extLst>
            <c:ext xmlns:c16="http://schemas.microsoft.com/office/drawing/2014/chart" uri="{C3380CC4-5D6E-409C-BE32-E72D297353CC}">
              <c16:uniqueId val="{0000000A-F0D7-4835-9C69-47DB857A290B}"/>
            </c:ext>
          </c:extLst>
        </c:ser>
        <c:ser>
          <c:idx val="7"/>
          <c:order val="1"/>
          <c:tx>
            <c:strRef>
              <c:f>'リンク切公表時非表示（グラフの添え物）'!$Y$11</c:f>
              <c:strCache>
                <c:ptCount val="1"/>
                <c:pt idx="0">
                  <c:v>2005年度比-3.8%</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'リンク切公表時非表示（グラフの添え物）'!$AA$11:$BD$11</c15:sqref>
                  </c15:fullRef>
                </c:ext>
              </c:extLst>
              <c:f>'リンク切公表時非表示（グラフの添え物）'!$AA$11:$BD$11</c:f>
              <c:numCache>
                <c:formatCode>General</c:formatCode>
                <c:ptCount val="30"/>
                <c:pt idx="0">
                  <c:v>1328.6806669473374</c:v>
                </c:pt>
                <c:pt idx="1">
                  <c:v>1328.6806669473374</c:v>
                </c:pt>
                <c:pt idx="2">
                  <c:v>1328.6806669473374</c:v>
                </c:pt>
                <c:pt idx="3">
                  <c:v>1328.6806669473374</c:v>
                </c:pt>
                <c:pt idx="4">
                  <c:v>1328.6806669473374</c:v>
                </c:pt>
                <c:pt idx="5">
                  <c:v>1328.6806669473374</c:v>
                </c:pt>
                <c:pt idx="6">
                  <c:v>1328.6806669473374</c:v>
                </c:pt>
                <c:pt idx="7">
                  <c:v>1328.6806669473374</c:v>
                </c:pt>
                <c:pt idx="8">
                  <c:v>1328.6806669473374</c:v>
                </c:pt>
                <c:pt idx="9">
                  <c:v>1328.6806669473374</c:v>
                </c:pt>
                <c:pt idx="10">
                  <c:v>1328.6806669473374</c:v>
                </c:pt>
                <c:pt idx="11">
                  <c:v>1328.6806669473374</c:v>
                </c:pt>
                <c:pt idx="12">
                  <c:v>1328.6806669473374</c:v>
                </c:pt>
                <c:pt idx="13">
                  <c:v>1328.6806669473374</c:v>
                </c:pt>
                <c:pt idx="14">
                  <c:v>1328.6806669473374</c:v>
                </c:pt>
                <c:pt idx="15">
                  <c:v>1328.6806669473374</c:v>
                </c:pt>
                <c:pt idx="16">
                  <c:v>1328.6806669473374</c:v>
                </c:pt>
                <c:pt idx="17">
                  <c:v>1328.6806669473374</c:v>
                </c:pt>
                <c:pt idx="18">
                  <c:v>1328.6806669473374</c:v>
                </c:pt>
                <c:pt idx="19">
                  <c:v>1328.6806669473374</c:v>
                </c:pt>
                <c:pt idx="20">
                  <c:v>1328.6806669473374</c:v>
                </c:pt>
                <c:pt idx="21">
                  <c:v>1328.6806669473374</c:v>
                </c:pt>
                <c:pt idx="22">
                  <c:v>1328.6806669473374</c:v>
                </c:pt>
                <c:pt idx="23">
                  <c:v>1328.6806669473374</c:v>
                </c:pt>
                <c:pt idx="24">
                  <c:v>1328.6806669473374</c:v>
                </c:pt>
                <c:pt idx="25">
                  <c:v>1328.6806669473374</c:v>
                </c:pt>
                <c:pt idx="26">
                  <c:v>1328.6806669473374</c:v>
                </c:pt>
                <c:pt idx="27">
                  <c:v>1328.6806669473374</c:v>
                </c:pt>
                <c:pt idx="28">
                  <c:v>1328.6806669473374</c:v>
                </c:pt>
                <c:pt idx="29">
                  <c:v>1328.6806669473374</c:v>
                </c:pt>
              </c:numCache>
            </c:numRef>
          </c:val>
          <c:smooth val="0"/>
          <c:extLst>
            <c:ext xmlns:c16="http://schemas.microsoft.com/office/drawing/2014/chart" uri="{C3380CC4-5D6E-409C-BE32-E72D297353CC}">
              <c16:uniqueId val="{00000008-F0D7-4835-9C69-47DB857A290B}"/>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sz="1200" b="0"/>
                  <a:t>（年度）</a:t>
                </a:r>
              </a:p>
            </c:rich>
          </c:tx>
          <c:layout>
            <c:manualLayout>
              <c:xMode val="edge"/>
              <c:yMode val="edge"/>
              <c:x val="0.44815967448513366"/>
              <c:y val="0.8182521629240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8779805696837744"/>
          <c:y val="0.55598006519391585"/>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'リンク切公表時非表示（グラフの添え物）'!$AX$40</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7.5259482318959956E-3"/>
                  <c:y val="-8.9701559874796041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'リンク切公表時非表示（グラフの添え物）'!$AX$41</c:f>
              <c:numCache>
                <c:formatCode>###.0"Mt"</c:formatCode>
                <c:ptCount val="1"/>
                <c:pt idx="0">
                  <c:v>30</c:v>
                </c:pt>
              </c:numCache>
            </c:numRef>
          </c:val>
          <c:extLst>
            <c:ext xmlns:c16="http://schemas.microsoft.com/office/drawing/2014/chart" uri="{C3380CC4-5D6E-409C-BE32-E72D297353CC}">
              <c16:uniqueId val="{00000001-908F-4F31-A553-5CCD3DCEAC34}"/>
            </c:ext>
          </c:extLst>
        </c:ser>
        <c:ser>
          <c:idx val="0"/>
          <c:order val="1"/>
          <c:tx>
            <c:strRef>
              <c:f>'9.CH4'!$AX$13</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08F-4F31-A553-5CCD3DCEAC34}"/>
                </c:ext>
              </c:extLst>
            </c:dLbl>
            <c:dLbl>
              <c:idx val="1"/>
              <c:layout>
                <c:manualLayout>
                  <c:x val="-0.21958483421253341"/>
                  <c:y val="6.104707439296470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817584128815225"/>
                      <c:h val="0.22088780068783051"/>
                    </c:manualLayout>
                  </c15:layout>
                </c:ext>
                <c:ext xmlns:c16="http://schemas.microsoft.com/office/drawing/2014/chart" uri="{C3380CC4-5D6E-409C-BE32-E72D297353CC}">
                  <c16:uniqueId val="{00000005-908F-4F31-A553-5CCD3DCEAC34}"/>
                </c:ext>
              </c:extLst>
            </c:dLbl>
            <c:dLbl>
              <c:idx val="2"/>
              <c:layout>
                <c:manualLayout>
                  <c:x val="-0.27282538042433341"/>
                  <c:y val="-4.1934176883097378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908F-4F31-A553-5CCD3DCEAC34}"/>
                </c:ext>
              </c:extLst>
            </c:dLbl>
            <c:dLbl>
              <c:idx val="3"/>
              <c:layout>
                <c:manualLayout>
                  <c:x val="-0.20749463948977109"/>
                  <c:y val="-9.9209132425887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908F-4F31-A553-5CCD3DCEAC34}"/>
                </c:ext>
              </c:extLst>
            </c:dLbl>
            <c:dLbl>
              <c:idx val="4"/>
              <c:layout>
                <c:manualLayout>
                  <c:x val="0.22929400042334858"/>
                  <c:y val="-7.315093574276612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8300998919"/>
                      <c:h val="0.20606555689292816"/>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'9.CH4'!$AX$14:$AX$18</c:f>
              <c:numCache>
                <c:formatCode>0.0%</c:formatCode>
                <c:ptCount val="5"/>
                <c:pt idx="0">
                  <c:v>0.74080036118819215</c:v>
                </c:pt>
                <c:pt idx="1">
                  <c:v>0.1975300492565297</c:v>
                </c:pt>
                <c:pt idx="2">
                  <c:v>3.2701567936147376E-2</c:v>
                </c:pt>
                <c:pt idx="3">
                  <c:v>2.7424854991447128E-2</c:v>
                </c:pt>
                <c:pt idx="4">
                  <c:v>1.5431666276836064E-3</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'リンク切公表時非表示（グラフの添え物）'!$AP$40</c:f>
              <c:strCache>
                <c:ptCount val="1"/>
                <c:pt idx="0">
                  <c:v>   in FY2005</c:v>
                </c:pt>
              </c:strCache>
            </c:strRef>
          </c:tx>
          <c:spPr>
            <a:noFill/>
          </c:spPr>
          <c:dPt>
            <c:idx val="0"/>
            <c:bubble3D val="0"/>
            <c:spPr>
              <a:noFill/>
              <a:ln>
                <a:noFill/>
              </a:ln>
              <a:effectLst/>
            </c:spPr>
            <c:extLst>
              <c:ext xmlns:c16="http://schemas.microsoft.com/office/drawing/2014/chart" uri="{C3380CC4-5D6E-409C-BE32-E72D297353CC}">
                <c16:uniqueId val="{00000000-EEEC-4E7A-950A-154C0F1A6BF0}"/>
              </c:ext>
            </c:extLst>
          </c:dPt>
          <c:dLbls>
            <c:dLbl>
              <c:idx val="0"/>
              <c:layout>
                <c:manualLayout>
                  <c:x val="-5.3465781830986988E-3"/>
                  <c:y val="-9.996992259109877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EEEC-4E7A-950A-154C0F1A6BF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'リンク切公表時非表示（グラフの添え物）'!$AP$41</c:f>
              <c:numCache>
                <c:formatCode>###.0"Mt"</c:formatCode>
                <c:ptCount val="1"/>
                <c:pt idx="0">
                  <c:v>34.700000000000003</c:v>
                </c:pt>
              </c:numCache>
            </c:numRef>
          </c:val>
          <c:extLst>
            <c:ext xmlns:c16="http://schemas.microsoft.com/office/drawing/2014/chart" uri="{C3380CC4-5D6E-409C-BE32-E72D297353CC}">
              <c16:uniqueId val="{00000001-EEEC-4E7A-950A-154C0F1A6BF0}"/>
            </c:ext>
          </c:extLst>
        </c:ser>
        <c:ser>
          <c:idx val="0"/>
          <c:order val="1"/>
          <c:tx>
            <c:strRef>
              <c:f>'9.CH4'!$AP$13</c:f>
              <c:strCache>
                <c:ptCount val="1"/>
                <c:pt idx="0">
                  <c:v>2005</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EEEC-4E7A-950A-154C0F1A6BF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EEEC-4E7A-950A-154C0F1A6BF0}"/>
              </c:ext>
            </c:extLst>
          </c:dPt>
          <c:dPt>
            <c:idx val="2"/>
            <c:bubble3D val="0"/>
            <c:spPr>
              <a:solidFill>
                <a:schemeClr val="accent6"/>
              </a:solidFill>
              <a:ln>
                <a:noFill/>
              </a:ln>
              <a:effectLst/>
            </c:spPr>
            <c:extLst>
              <c:ext xmlns:c16="http://schemas.microsoft.com/office/drawing/2014/chart" uri="{C3380CC4-5D6E-409C-BE32-E72D297353CC}">
                <c16:uniqueId val="{00000007-EEEC-4E7A-950A-154C0F1A6BF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EEEC-4E7A-950A-154C0F1A6BF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EEEC-4E7A-950A-154C0F1A6BF0}"/>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EEEC-4E7A-950A-154C0F1A6BF0}"/>
                </c:ext>
              </c:extLst>
            </c:dLbl>
            <c:dLbl>
              <c:idx val="1"/>
              <c:layout>
                <c:manualLayout>
                  <c:x val="-0.21107165082431126"/>
                  <c:y val="6.626539270716216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605024603951733"/>
                      <c:h val="0.18058287993161848"/>
                    </c:manualLayout>
                  </c15:layout>
                </c:ext>
                <c:ext xmlns:c16="http://schemas.microsoft.com/office/drawing/2014/chart" uri="{C3380CC4-5D6E-409C-BE32-E72D297353CC}">
                  <c16:uniqueId val="{00000005-EEEC-4E7A-950A-154C0F1A6BF0}"/>
                </c:ext>
              </c:extLst>
            </c:dLbl>
            <c:dLbl>
              <c:idx val="2"/>
              <c:layout>
                <c:manualLayout>
                  <c:x val="-0.28093314027869076"/>
                  <c:y val="2.1697161692378611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EEEC-4E7A-950A-154C0F1A6BF0}"/>
                </c:ext>
              </c:extLst>
            </c:dLbl>
            <c:dLbl>
              <c:idx val="3"/>
              <c:layout>
                <c:manualLayout>
                  <c:x val="-0.19727126036025042"/>
                  <c:y val="-0.1227204049568069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78792964509321"/>
                      <c:h val="0.18382838926169129"/>
                    </c:manualLayout>
                  </c15:layout>
                </c:ext>
                <c:ext xmlns:c16="http://schemas.microsoft.com/office/drawing/2014/chart" uri="{C3380CC4-5D6E-409C-BE32-E72D297353CC}">
                  <c16:uniqueId val="{00000009-EEEC-4E7A-950A-154C0F1A6BF0}"/>
                </c:ext>
              </c:extLst>
            </c:dLbl>
            <c:dLbl>
              <c:idx val="4"/>
              <c:layout>
                <c:manualLayout>
                  <c:x val="0.229293974563618"/>
                  <c:y val="-8.17809307016054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3129052803"/>
                      <c:h val="0.18880556697524953"/>
                    </c:manualLayout>
                  </c15:layout>
                </c:ext>
                <c:ext xmlns:c16="http://schemas.microsoft.com/office/drawing/2014/chart" uri="{C3380CC4-5D6E-409C-BE32-E72D297353CC}">
                  <c16:uniqueId val="{0000000A-EEEC-4E7A-950A-154C0F1A6B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'9.CH4'!$AP$14:$AP$18</c:f>
              <c:numCache>
                <c:formatCode>0.0%</c:formatCode>
                <c:ptCount val="5"/>
                <c:pt idx="0">
                  <c:v>0.68259546868203136</c:v>
                </c:pt>
                <c:pt idx="1">
                  <c:v>0.24830278507361003</c:v>
                </c:pt>
                <c:pt idx="2">
                  <c:v>3.9036559639489453E-2</c:v>
                </c:pt>
                <c:pt idx="3">
                  <c:v>2.8512798738572622E-2</c:v>
                </c:pt>
                <c:pt idx="4">
                  <c:v>1.5523878662967675E-3</c:v>
                </c:pt>
              </c:numCache>
            </c:numRef>
          </c:val>
          <c:extLst>
            <c:ext xmlns:c16="http://schemas.microsoft.com/office/drawing/2014/chart" uri="{C3380CC4-5D6E-409C-BE32-E72D297353CC}">
              <c16:uniqueId val="{0000000B-EEEC-4E7A-950A-154C0F1A6BF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'リンク切公表時非表示（グラフの添え物）'!$CA$45</c:f>
              <c:strCache>
                <c:ptCount val="1"/>
                <c:pt idx="0">
                  <c:v>2019年度</c:v>
                </c:pt>
              </c:strCache>
            </c:strRef>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3.1869102899199442E-3"/>
                  <c:y val="-0.1339414618196783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1856269078"/>
                      <c:h val="0.21102354316724362"/>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'リンク切公表時非表示（グラフの添え物）'!$CA$46</c:f>
              <c:numCache>
                <c:formatCode>#,##0"万トン"</c:formatCode>
                <c:ptCount val="1"/>
                <c:pt idx="0">
                  <c:v>1980</c:v>
                </c:pt>
              </c:numCache>
            </c:numRef>
          </c:val>
          <c:extLst>
            <c:ext xmlns:c16="http://schemas.microsoft.com/office/drawing/2014/chart" uri="{C3380CC4-5D6E-409C-BE32-E72D297353CC}">
              <c16:uniqueId val="{00000001-36A1-4C8D-B80A-E7601080BBA7}"/>
            </c:ext>
          </c:extLst>
        </c:ser>
        <c:ser>
          <c:idx val="0"/>
          <c:order val="1"/>
          <c:tx>
            <c:strRef>
              <c:f>'11.N2O'!$BD$12</c:f>
              <c:strCache>
                <c:ptCount val="1"/>
                <c:pt idx="0">
                  <c:v>2019</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4015096168957"/>
                  <c:y val="0.11709454107791649"/>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36A1-4C8D-B80A-E7601080BBA7}"/>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36A1-4C8D-B80A-E7601080BBA7}"/>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36A1-4C8D-B80A-E7601080BBA7}"/>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'11.N2O'!$BD$13:$BD$16</c:f>
              <c:numCache>
                <c:formatCode>0.0%</c:formatCode>
                <c:ptCount val="4"/>
                <c:pt idx="0">
                  <c:v>0.46935845330957088</c:v>
                </c:pt>
                <c:pt idx="1">
                  <c:v>0.27539666705118321</c:v>
                </c:pt>
                <c:pt idx="2">
                  <c:v>0.20853807668768271</c:v>
                </c:pt>
                <c:pt idx="3">
                  <c:v>4.6706802951563132E-2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08243578846392E-4"/>
                  <c:y val="-0.1104962257122975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6373546241460465"/>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'リンク切公表時非表示（グラフの添え物）'!$AX$46</c:f>
              <c:numCache>
                <c:formatCode>#,##0"万トン"</c:formatCode>
                <c:ptCount val="1"/>
                <c:pt idx="0">
                  <c:v>2140</c:v>
                </c:pt>
              </c:numCache>
            </c:numRef>
          </c:val>
          <c:extLst>
            <c:ext xmlns:c16="http://schemas.microsoft.com/office/drawing/2014/chart" uri="{C3380CC4-5D6E-409C-BE32-E72D297353CC}">
              <c16:uniqueId val="{00000001-63F7-4D62-A049-E00105A92418}"/>
            </c:ext>
          </c:extLst>
        </c:ser>
        <c:ser>
          <c:idx val="0"/>
          <c:order val="1"/>
          <c:tx>
            <c:strRef>
              <c:f>'11.N2O'!$AX$12</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8765007753863963"/>
                  <c:y val="6.207144357624625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0164414677"/>
                      <c:h val="0.26337464287836482"/>
                    </c:manualLayout>
                  </c15:layout>
                </c:ext>
                <c:ext xmlns:c16="http://schemas.microsoft.com/office/drawing/2014/chart" uri="{C3380CC4-5D6E-409C-BE32-E72D297353CC}">
                  <c16:uniqueId val="{00000003-63F7-4D62-A049-E00105A92418}"/>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63F7-4D62-A049-E00105A92418}"/>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63F7-4D62-A049-E00105A92418}"/>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'11.N2O'!$AX$13:$AX$16</c:f>
              <c:numCache>
                <c:formatCode>0.0%</c:formatCode>
                <c:ptCount val="4"/>
                <c:pt idx="0">
                  <c:v>0.43473759677589907</c:v>
                </c:pt>
                <c:pt idx="1">
                  <c:v>0.28928754756672209</c:v>
                </c:pt>
                <c:pt idx="2">
                  <c:v>0.20039848162467583</c:v>
                </c:pt>
                <c:pt idx="3">
                  <c:v>7.5576374032702967E-2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'リンク切公表時非表示（グラフの添え物）'!$AP$45</c:f>
              <c:strCache>
                <c:ptCount val="1"/>
                <c:pt idx="0">
                  <c:v>2005年度</c:v>
                </c:pt>
              </c:strCache>
            </c:strRef>
          </c:tx>
          <c:spPr>
            <a:noFill/>
          </c:spPr>
          <c:dPt>
            <c:idx val="0"/>
            <c:bubble3D val="0"/>
            <c:spPr>
              <a:noFill/>
              <a:ln>
                <a:noFill/>
              </a:ln>
              <a:effectLst/>
            </c:spPr>
            <c:extLst>
              <c:ext xmlns:c16="http://schemas.microsoft.com/office/drawing/2014/chart" uri="{C3380CC4-5D6E-409C-BE32-E72D297353CC}">
                <c16:uniqueId val="{00000000-814F-468A-A82C-CD7C4BF71493}"/>
              </c:ext>
            </c:extLst>
          </c:dPt>
          <c:dLbls>
            <c:dLbl>
              <c:idx val="0"/>
              <c:layout>
                <c:manualLayout>
                  <c:x val="3.0408243578846392E-4"/>
                  <c:y val="-0.1141279411688213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5647203150155706"/>
                    </c:manualLayout>
                  </c15:layout>
                  <c15:dlblFieldTable/>
                  <c15:showDataLabelsRange val="0"/>
                </c:ext>
                <c:ext xmlns:c16="http://schemas.microsoft.com/office/drawing/2014/chart" uri="{C3380CC4-5D6E-409C-BE32-E72D297353CC}">
                  <c16:uniqueId val="{00000000-814F-468A-A82C-CD7C4BF7149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'リンク切公表時非表示（グラフの添え物）'!$AP$46</c:f>
              <c:numCache>
                <c:formatCode>#,##0"万トン"</c:formatCode>
                <c:ptCount val="1"/>
                <c:pt idx="0">
                  <c:v>2500</c:v>
                </c:pt>
              </c:numCache>
            </c:numRef>
          </c:val>
          <c:extLst>
            <c:ext xmlns:c16="http://schemas.microsoft.com/office/drawing/2014/chart" uri="{C3380CC4-5D6E-409C-BE32-E72D297353CC}">
              <c16:uniqueId val="{00000001-814F-468A-A82C-CD7C4BF71493}"/>
            </c:ext>
          </c:extLst>
        </c:ser>
        <c:ser>
          <c:idx val="0"/>
          <c:order val="1"/>
          <c:tx>
            <c:strRef>
              <c:f>'11.N2O'!$AP$12</c:f>
              <c:strCache>
                <c:ptCount val="1"/>
                <c:pt idx="0">
                  <c:v>2005</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814F-468A-A82C-CD7C4BF71493}"/>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814F-468A-A82C-CD7C4BF71493}"/>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814F-468A-A82C-CD7C4BF71493}"/>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814F-468A-A82C-CD7C4BF71493}"/>
              </c:ext>
            </c:extLst>
          </c:dPt>
          <c:dLbls>
            <c:dLbl>
              <c:idx val="0"/>
              <c:layout>
                <c:manualLayout>
                  <c:x val="0.18720018620194456"/>
                  <c:y val="-3.4401824339384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814F-468A-A82C-CD7C4BF71493}"/>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814F-468A-A82C-CD7C4BF71493}"/>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814F-468A-A82C-CD7C4BF71493}"/>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814F-468A-A82C-CD7C4BF71493}"/>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4F-468A-A82C-CD7C4BF71493}"/>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'11.N2O'!$AP$13:$AP$16</c:f>
              <c:numCache>
                <c:formatCode>0.0%</c:formatCode>
                <c:ptCount val="4"/>
                <c:pt idx="0">
                  <c:v>0.39749105985819427</c:v>
                </c:pt>
                <c:pt idx="1">
                  <c:v>0.28728230751541367</c:v>
                </c:pt>
                <c:pt idx="2">
                  <c:v>0.19804670290297621</c:v>
                </c:pt>
                <c:pt idx="3">
                  <c:v>0.11717992972341598</c:v>
                </c:pt>
              </c:numCache>
            </c:numRef>
          </c:val>
          <c:extLst>
            <c:ext xmlns:c16="http://schemas.microsoft.com/office/drawing/2014/chart" uri="{C3380CC4-5D6E-409C-BE32-E72D297353CC}">
              <c16:uniqueId val="{0000000B-814F-468A-A82C-CD7C4BF7149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'リンク切公表時非表示（グラフの添え物）'!$CA$47</c:f>
              <c:strCache>
                <c:ptCount val="1"/>
                <c:pt idx="0">
                  <c:v>   in FY2019</c:v>
                </c:pt>
              </c:strCache>
            </c:strRef>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1.3753661039689042E-2"/>
                  <c:y val="-0.1285280828980461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'リンク切公表時非表示（グラフの添え物）'!$CA$48</c:f>
              <c:numCache>
                <c:formatCode>###.0"Mt"</c:formatCode>
                <c:ptCount val="1"/>
                <c:pt idx="0">
                  <c:v>19.8</c:v>
                </c:pt>
              </c:numCache>
            </c:numRef>
          </c:val>
          <c:extLst>
            <c:ext xmlns:c16="http://schemas.microsoft.com/office/drawing/2014/chart" uri="{C3380CC4-5D6E-409C-BE32-E72D297353CC}">
              <c16:uniqueId val="{00000001-F593-4A7F-9CDA-AF430FE2868C}"/>
            </c:ext>
          </c:extLst>
        </c:ser>
        <c:ser>
          <c:idx val="0"/>
          <c:order val="1"/>
          <c:tx>
            <c:strRef>
              <c:f>'11.N2O'!$BD$12</c:f>
              <c:strCache>
                <c:ptCount val="1"/>
                <c:pt idx="0">
                  <c:v>2019</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18987881971470513"/>
                  <c:y val="6.795642379453788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F593-4A7F-9CDA-AF430FE2868C}"/>
                </c:ext>
              </c:extLst>
            </c:dLbl>
            <c:dLbl>
              <c:idx val="1"/>
              <c:layout>
                <c:manualLayout>
                  <c:x val="-0.19617783249913012"/>
                  <c:y val="5.743629484954117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5737330741"/>
                      <c:h val="0.30389537227943048"/>
                    </c:manualLayout>
                  </c15:layout>
                </c:ext>
                <c:ext xmlns:c16="http://schemas.microsoft.com/office/drawing/2014/chart" uri="{C3380CC4-5D6E-409C-BE32-E72D297353CC}">
                  <c16:uniqueId val="{00000005-F593-4A7F-9CDA-AF430FE2868C}"/>
                </c:ext>
              </c:extLst>
            </c:dLbl>
            <c:dLbl>
              <c:idx val="2"/>
              <c:layout>
                <c:manualLayout>
                  <c:x val="-0.18948036353601258"/>
                  <c:y val="-5.722882952956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F593-4A7F-9CDA-AF430FE2868C}"/>
                </c:ext>
              </c:extLst>
            </c:dLbl>
            <c:dLbl>
              <c:idx val="3"/>
              <c:layout>
                <c:manualLayout>
                  <c:x val="-2.9851705848452068E-2"/>
                  <c:y val="-0.1560031540979999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7054238347937534"/>
                      <c:h val="0.20165604250979308"/>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'11.N2O'!$BD$13:$BD$16</c:f>
              <c:numCache>
                <c:formatCode>0.0%</c:formatCode>
                <c:ptCount val="4"/>
                <c:pt idx="0">
                  <c:v>0.46935845330957088</c:v>
                </c:pt>
                <c:pt idx="1">
                  <c:v>0.27539666705118321</c:v>
                </c:pt>
                <c:pt idx="2">
                  <c:v>0.20853807668768271</c:v>
                </c:pt>
                <c:pt idx="3">
                  <c:v>4.6706802951563132E-2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'リンク切公表時非表示（グラフの添え物）'!$AX$47</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1.3753662010286835E-2"/>
                  <c:y val="-0.1123270607360552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'リンク切公表時非表示（グラフの添え物）'!$AX$48</c:f>
              <c:numCache>
                <c:formatCode>##.#"Mt"</c:formatCode>
                <c:ptCount val="1"/>
                <c:pt idx="0">
                  <c:v>21.4</c:v>
                </c:pt>
              </c:numCache>
            </c:numRef>
          </c:val>
          <c:extLst>
            <c:ext xmlns:c16="http://schemas.microsoft.com/office/drawing/2014/chart" uri="{C3380CC4-5D6E-409C-BE32-E72D297353CC}">
              <c16:uniqueId val="{00000001-6897-473A-855D-3322D53A85E2}"/>
            </c:ext>
          </c:extLst>
        </c:ser>
        <c:ser>
          <c:idx val="0"/>
          <c:order val="1"/>
          <c:tx>
            <c:strRef>
              <c:f>'11.N2O'!$AX$12</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19180081728685514"/>
                  <c:y val="0.1339552943944066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2429314899677522"/>
                  <c:y val="7.21032985776303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4729730723"/>
                      <c:h val="0.25313408444507302"/>
                    </c:manualLayout>
                  </c15:layout>
                </c:ext>
                <c:ext xmlns:c16="http://schemas.microsoft.com/office/drawing/2014/chart" uri="{C3380CC4-5D6E-409C-BE32-E72D297353CC}">
                  <c16:uniqueId val="{00000005-6897-473A-855D-3322D53A85E2}"/>
                </c:ext>
              </c:extLst>
            </c:dLbl>
            <c:dLbl>
              <c:idx val="2"/>
              <c:layout>
                <c:manualLayout>
                  <c:x val="-0.19182460100070739"/>
                  <c:y val="-7.528871422888097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6897-473A-855D-3322D53A85E2}"/>
                </c:ext>
              </c:extLst>
            </c:dLbl>
            <c:dLbl>
              <c:idx val="3"/>
              <c:layout>
                <c:manualLayout>
                  <c:x val="-7.9416577677810851E-2"/>
                  <c:y val="-0.14893329755774523"/>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705070472713109"/>
                      <c:h val="0.1940253816379891"/>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'11.N2O'!$AX$13:$AX$16</c:f>
              <c:numCache>
                <c:formatCode>0.0%</c:formatCode>
                <c:ptCount val="4"/>
                <c:pt idx="0">
                  <c:v>0.43473759677589907</c:v>
                </c:pt>
                <c:pt idx="1">
                  <c:v>0.28928754756672209</c:v>
                </c:pt>
                <c:pt idx="2">
                  <c:v>0.20039848162467583</c:v>
                </c:pt>
                <c:pt idx="3">
                  <c:v>7.5576374032702967E-2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'リンク切公表時非表示（グラフの添え物）'!$AP$47</c:f>
              <c:strCache>
                <c:ptCount val="1"/>
                <c:pt idx="0">
                  <c:v>   in FY2005</c:v>
                </c:pt>
              </c:strCache>
            </c:strRef>
          </c:tx>
          <c:spPr>
            <a:noFill/>
          </c:spPr>
          <c:dPt>
            <c:idx val="0"/>
            <c:bubble3D val="0"/>
            <c:spPr>
              <a:noFill/>
              <a:ln>
                <a:noFill/>
              </a:ln>
              <a:effectLst/>
            </c:spPr>
            <c:extLst>
              <c:ext xmlns:c16="http://schemas.microsoft.com/office/drawing/2014/chart" uri="{C3380CC4-5D6E-409C-BE32-E72D297353CC}">
                <c16:uniqueId val="{00000000-DEAF-4F7C-B914-F70E690379ED}"/>
              </c:ext>
            </c:extLst>
          </c:dPt>
          <c:dLbls>
            <c:dLbl>
              <c:idx val="0"/>
              <c:layout>
                <c:manualLayout>
                  <c:x val="-6.7084158602737174E-3"/>
                  <c:y val="-0.112327036457706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DEAF-4F7C-B914-F70E690379E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'リンク切公表時非表示（グラフの添え物）'!$AP$48</c:f>
              <c:numCache>
                <c:formatCode>###.0"Mt"</c:formatCode>
                <c:ptCount val="1"/>
                <c:pt idx="0">
                  <c:v>25</c:v>
                </c:pt>
              </c:numCache>
            </c:numRef>
          </c:val>
          <c:extLst>
            <c:ext xmlns:c16="http://schemas.microsoft.com/office/drawing/2014/chart" uri="{C3380CC4-5D6E-409C-BE32-E72D297353CC}">
              <c16:uniqueId val="{00000001-DEAF-4F7C-B914-F70E690379ED}"/>
            </c:ext>
          </c:extLst>
        </c:ser>
        <c:ser>
          <c:idx val="0"/>
          <c:order val="1"/>
          <c:tx>
            <c:strRef>
              <c:f>'11.N2O'!$AP$12</c:f>
              <c:strCache>
                <c:ptCount val="1"/>
                <c:pt idx="0">
                  <c:v>2005</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DEAF-4F7C-B914-F70E690379ED}"/>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DEAF-4F7C-B914-F70E690379ED}"/>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DEAF-4F7C-B914-F70E690379ED}"/>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DEAF-4F7C-B914-F70E690379ED}"/>
              </c:ext>
            </c:extLst>
          </c:dPt>
          <c:dLbls>
            <c:dLbl>
              <c:idx val="0"/>
              <c:layout>
                <c:manualLayout>
                  <c:x val="0.19643756213190885"/>
                  <c:y val="-4.64072973399434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DEAF-4F7C-B914-F70E690379ED}"/>
                </c:ext>
              </c:extLst>
            </c:dLbl>
            <c:dLbl>
              <c:idx val="1"/>
              <c:layout>
                <c:manualLayout>
                  <c:x val="-0.27569826769391415"/>
                  <c:y val="4.540411159049108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4013005417"/>
                      <c:h val="0.22215996012169756"/>
                    </c:manualLayout>
                  </c15:layout>
                </c:ext>
                <c:ext xmlns:c16="http://schemas.microsoft.com/office/drawing/2014/chart" uri="{C3380CC4-5D6E-409C-BE32-E72D297353CC}">
                  <c16:uniqueId val="{00000005-DEAF-4F7C-B914-F70E690379ED}"/>
                </c:ext>
              </c:extLst>
            </c:dLbl>
            <c:dLbl>
              <c:idx val="2"/>
              <c:layout>
                <c:manualLayout>
                  <c:x val="-0.18948036353601258"/>
                  <c:y val="-5.722882952956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DEAF-4F7C-B914-F70E690379ED}"/>
                </c:ext>
              </c:extLst>
            </c:dLbl>
            <c:dLbl>
              <c:idx val="3"/>
              <c:layout>
                <c:manualLayout>
                  <c:x val="-5.4706749601528222E-2"/>
                  <c:y val="-0.143431140064027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902530077376639"/>
                      <c:h val="0.20502920177056755"/>
                    </c:manualLayout>
                  </c15:layout>
                </c:ext>
                <c:ext xmlns:c16="http://schemas.microsoft.com/office/drawing/2014/chart" uri="{C3380CC4-5D6E-409C-BE32-E72D297353CC}">
                  <c16:uniqueId val="{00000009-DEAF-4F7C-B914-F70E690379ED}"/>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DEAF-4F7C-B914-F70E690379ED}"/>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'11.N2O'!$AP$13:$AP$16</c:f>
              <c:numCache>
                <c:formatCode>0.0%</c:formatCode>
                <c:ptCount val="4"/>
                <c:pt idx="0">
                  <c:v>0.39749105985819427</c:v>
                </c:pt>
                <c:pt idx="1">
                  <c:v>0.28728230751541367</c:v>
                </c:pt>
                <c:pt idx="2">
                  <c:v>0.19804670290297621</c:v>
                </c:pt>
                <c:pt idx="3">
                  <c:v>0.11717992972341598</c:v>
                </c:pt>
              </c:numCache>
            </c:numRef>
          </c:val>
          <c:extLst>
            <c:ext xmlns:c16="http://schemas.microsoft.com/office/drawing/2014/chart" uri="{C3380CC4-5D6E-409C-BE32-E72D297353CC}">
              <c16:uniqueId val="{0000000B-DEAF-4F7C-B914-F70E690379E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4626-4C35-AC26-266F5D9B067E}"/>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'リンク切公表時非表示（グラフの添え物）'!$CA$56</c:f>
              <c:numCache>
                <c:formatCode>#,##0"万トン"</c:formatCode>
                <c:ptCount val="1"/>
                <c:pt idx="0">
                  <c:v>4970</c:v>
                </c:pt>
              </c:numCache>
            </c:numRef>
          </c:val>
          <c:extLst>
            <c:ext xmlns:c16="http://schemas.microsoft.com/office/drawing/2014/chart" uri="{C3380CC4-5D6E-409C-BE32-E72D297353CC}">
              <c16:uniqueId val="{00000001-4626-4C35-AC26-266F5D9B067E}"/>
            </c:ext>
          </c:extLst>
        </c:ser>
        <c:ser>
          <c:idx val="0"/>
          <c:order val="1"/>
          <c:tx>
            <c:strRef>
              <c:f>'13.F-gas'!$BD$38</c:f>
              <c:strCache>
                <c:ptCount val="1"/>
                <c:pt idx="0">
                  <c:v>2019</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4626-4C35-AC26-266F5D9B067E}"/>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4626-4C35-AC26-266F5D9B067E}"/>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4626-4C35-AC26-266F5D9B067E}"/>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4626-4C35-AC26-266F5D9B067E}"/>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4626-4C35-AC26-266F5D9B067E}"/>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4626-4C35-AC26-266F5D9B067E}"/>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4626-4C35-AC26-266F5D9B067E}"/>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4626-4C35-AC26-266F5D9B067E}"/>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4626-4C35-AC26-266F5D9B067E}"/>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4626-4C35-AC26-266F5D9B067E}"/>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4626-4C35-AC26-266F5D9B067E}"/>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4626-4C35-AC26-266F5D9B067E}"/>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4626-4C35-AC26-266F5D9B067E}"/>
                </c:ext>
              </c:extLst>
            </c:dLbl>
            <c:dLbl>
              <c:idx val="3"/>
              <c:layout>
                <c:manualLayout>
                  <c:x val="-0.35989930427508704"/>
                  <c:y val="-0.15410411114314579"/>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4626-4C35-AC26-266F5D9B067E}"/>
                </c:ext>
              </c:extLst>
            </c:dLbl>
            <c:dLbl>
              <c:idx val="4"/>
              <c:layout>
                <c:manualLayout>
                  <c:x val="-0.3268942736325311"/>
                  <c:y val="-0.2491169596159691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830927738717374"/>
                      <c:h val="8.9373358145172124E-2"/>
                    </c:manualLayout>
                  </c15:layout>
                </c:ext>
                <c:ext xmlns:c16="http://schemas.microsoft.com/office/drawing/2014/chart" uri="{C3380CC4-5D6E-409C-BE32-E72D297353CC}">
                  <c16:uniqueId val="{0000000A-4626-4C35-AC26-266F5D9B067E}"/>
                </c:ext>
              </c:extLst>
            </c:dLbl>
            <c:dLbl>
              <c:idx val="5"/>
              <c:layout>
                <c:manualLayout>
                  <c:x val="-7.7878428370491623E-2"/>
                  <c:y val="-0.28244067365757208"/>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4626-4C35-AC26-266F5D9B067E}"/>
                </c:ext>
              </c:extLst>
            </c:dLbl>
            <c:dLbl>
              <c:idx val="6"/>
              <c:layout>
                <c:manualLayout>
                  <c:x val="0.22716076710183333"/>
                  <c:y val="-0.2693595944350590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30286164013884814"/>
                  <c:y val="-0.1586277984440522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4626-4C35-AC26-266F5D9B067E}"/>
                </c:ext>
              </c:extLst>
            </c:dLbl>
            <c:dLbl>
              <c:idx val="8"/>
              <c:layout>
                <c:manualLayout>
                  <c:x val="0.31937735265272488"/>
                  <c:y val="-8.8039501102852413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4626-4C35-AC26-266F5D9B067E}"/>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'13.F-gas'!$BD$40:$BD$49</c:f>
              <c:numCache>
                <c:formatCode>#0.0%;[Red]\-#0.0%</c:formatCode>
                <c:ptCount val="10"/>
                <c:pt idx="0">
                  <c:v>0.92118960855872856</c:v>
                </c:pt>
                <c:pt idx="1">
                  <c:v>5.9915654118351147E-2</c:v>
                </c:pt>
                <c:pt idx="2">
                  <c:v>1.1508403228612196E-2</c:v>
                </c:pt>
                <c:pt idx="3">
                  <c:v>2.4589031990718273E-3</c:v>
                </c:pt>
                <c:pt idx="4">
                  <c:v>2.395476749353071E-3</c:v>
                </c:pt>
                <c:pt idx="5">
                  <c:v>1.9996198716517024E-3</c:v>
                </c:pt>
                <c:pt idx="6">
                  <c:v>3.5495400058079198E-5</c:v>
                </c:pt>
                <c:pt idx="7">
                  <c:v>2.6792620928185864E-4</c:v>
                </c:pt>
                <c:pt idx="8">
                  <c:v>2.0014881509635888E-4</c:v>
                </c:pt>
                <c:pt idx="9">
                  <c:v>2.8763849795274614E-5</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'リンク切公表時非表示（グラフの添え物）'!$AX$52</c:f>
              <c:strCache>
                <c:ptCount val="1"/>
                <c:pt idx="0">
                  <c:v>2013年</c:v>
                </c:pt>
              </c:strCache>
            </c:strRef>
          </c:tx>
          <c:dPt>
            <c:idx val="0"/>
            <c:bubble3D val="0"/>
            <c:spPr>
              <a:noFill/>
              <a:ln>
                <a:noFill/>
              </a:ln>
              <a:effectLst/>
            </c:spPr>
            <c:extLst>
              <c:ext xmlns:c16="http://schemas.microsoft.com/office/drawing/2014/chart" uri="{C3380CC4-5D6E-409C-BE32-E72D297353CC}">
                <c16:uniqueId val="{00000000-A631-4856-9355-3035C8779AC4}"/>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'リンク切公表時非表示（グラフの添え物）'!$AX$56</c:f>
              <c:numCache>
                <c:formatCode>#,##0"万トン"</c:formatCode>
                <c:ptCount val="1"/>
                <c:pt idx="0">
                  <c:v>3210</c:v>
                </c:pt>
              </c:numCache>
            </c:numRef>
          </c:val>
          <c:extLst>
            <c:ext xmlns:c16="http://schemas.microsoft.com/office/drawing/2014/chart" uri="{C3380CC4-5D6E-409C-BE32-E72D297353CC}">
              <c16:uniqueId val="{00000001-A631-4856-9355-3035C8779AC4}"/>
            </c:ext>
          </c:extLst>
        </c:ser>
        <c:ser>
          <c:idx val="0"/>
          <c:order val="1"/>
          <c:tx>
            <c:strRef>
              <c:f>'13.F-gas'!$AX$38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A631-4856-9355-3035C8779AC4}"/>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A631-4856-9355-3035C8779AC4}"/>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A631-4856-9355-3035C8779AC4}"/>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A631-4856-9355-3035C8779AC4}"/>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A631-4856-9355-3035C8779AC4}"/>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A631-4856-9355-3035C8779AC4}"/>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A631-4856-9355-3035C8779AC4}"/>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A631-4856-9355-3035C8779AC4}"/>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A631-4856-9355-3035C8779AC4}"/>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A631-4856-9355-3035C8779AC4}"/>
              </c:ext>
            </c:extLst>
          </c:dPt>
          <c:dLbls>
            <c:dLbl>
              <c:idx val="0"/>
              <c:layout>
                <c:manualLayout>
                  <c:x val="0.11321321026400055"/>
                  <c:y val="9.9368519803584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5795040035"/>
                      <c:h val="5.6948176347839212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A631-4856-9355-3035C8779AC4}"/>
                </c:ext>
              </c:extLst>
            </c:dLbl>
            <c:dLbl>
              <c:idx val="3"/>
              <c:layout>
                <c:manualLayout>
                  <c:x val="-0.35989930427508704"/>
                  <c:y val="-0.1541041111431457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A631-4856-9355-3035C8779AC4}"/>
                </c:ext>
              </c:extLst>
            </c:dLbl>
            <c:dLbl>
              <c:idx val="4"/>
              <c:layout>
                <c:manualLayout>
                  <c:x val="-0.33252757617529544"/>
                  <c:y val="-0.2385046903049292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704277865516175"/>
                      <c:h val="0.1103582991930832"/>
                    </c:manualLayout>
                  </c15:layout>
                </c:ext>
                <c:ext xmlns:c16="http://schemas.microsoft.com/office/drawing/2014/chart" uri="{C3380CC4-5D6E-409C-BE32-E72D297353CC}">
                  <c16:uniqueId val="{0000000A-A631-4856-9355-3035C8779AC4}"/>
                </c:ext>
              </c:extLst>
            </c:dLbl>
            <c:dLbl>
              <c:idx val="5"/>
              <c:layout>
                <c:manualLayout>
                  <c:x val="-7.7878428370491623E-2"/>
                  <c:y val="-0.282440673657572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A631-4856-9355-3035C8779AC4}"/>
                </c:ext>
              </c:extLst>
            </c:dLbl>
            <c:dLbl>
              <c:idx val="6"/>
              <c:layout>
                <c:manualLayout>
                  <c:x val="0.19759556438339718"/>
                  <c:y val="-0.24522951181105354"/>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A631-4856-9355-3035C8779AC4}"/>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A631-4856-9355-3035C8779AC4}"/>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'13.F-gas'!$AX$40:$AX$49</c:f>
              <c:numCache>
                <c:formatCode>#0.0%;[Red]\-#0.0%</c:formatCode>
                <c:ptCount val="10"/>
                <c:pt idx="0">
                  <c:v>0.90360118705887382</c:v>
                </c:pt>
                <c:pt idx="1">
                  <c:v>6.9403948392295536E-2</c:v>
                </c:pt>
                <c:pt idx="2">
                  <c:v>1.5235073468739179E-2</c:v>
                </c:pt>
                <c:pt idx="3">
                  <c:v>3.3808875106122547E-3</c:v>
                </c:pt>
                <c:pt idx="4">
                  <c:v>4.0832784719106721E-3</c:v>
                </c:pt>
                <c:pt idx="5">
                  <c:v>3.400943255914576E-3</c:v>
                </c:pt>
                <c:pt idx="6">
                  <c:v>7.3716161868616842E-5</c:v>
                </c:pt>
                <c:pt idx="7">
                  <c:v>5.0683789278343171E-4</c:v>
                </c:pt>
                <c:pt idx="8">
                  <c:v>2.7406019682934673E-4</c:v>
                </c:pt>
                <c:pt idx="9">
                  <c:v>4.0067590172744253E-5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 (FY2019)</a:t>
            </a:r>
            <a:endParaRPr lang="ja-JP" altLang="ja-JP" sz="1600">
              <a:effectLst/>
            </a:endParaRPr>
          </a:p>
        </c:rich>
      </c:tx>
      <c:layout>
        <c:manualLayout>
          <c:xMode val="edge"/>
          <c:yMode val="edge"/>
          <c:x val="0.25644774743862581"/>
          <c:y val="2.4529418032576068E-3"/>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63515738449717318"/>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'1.Total'!$AA$5:$BE$5</c15:sqref>
                  </c15:fullRef>
                </c:ext>
              </c:extLst>
              <c:f>'1.Total'!$AA$5:$BD$5</c:f>
              <c:numCache>
                <c:formatCode>#,##0_ </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F251-4550-8CF2-CDDE65ABCA56}"/>
            </c:ext>
          </c:extLst>
        </c:ser>
        <c:ser>
          <c:idx val="1"/>
          <c:order val="1"/>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'1.Total'!$AA$8:$BD$8</c15:sqref>
                  </c15:fullRef>
                </c:ext>
              </c:extLst>
              <c:f>'1.Total'!$AA$8:$BD$8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extLst>
            <c:ext xmlns:c16="http://schemas.microsoft.com/office/drawing/2014/chart" uri="{C3380CC4-5D6E-409C-BE32-E72D297353CC}">
              <c16:uniqueId val="{00000001-F251-4550-8CF2-CDDE65ABCA56}"/>
            </c:ext>
          </c:extLst>
        </c:ser>
        <c:ser>
          <c:idx val="2"/>
          <c:order val="2"/>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'1.Total'!$AA$9:$BD$9</c15:sqref>
                  </c15:fullRef>
                </c:ext>
              </c:extLst>
              <c:f>'1.Total'!$AA$9:$BD$9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extLst>
            <c:ext xmlns:c16="http://schemas.microsoft.com/office/drawing/2014/chart" uri="{C3380CC4-5D6E-409C-BE32-E72D297353CC}">
              <c16:uniqueId val="{00000002-F251-4550-8CF2-CDDE65ABCA56}"/>
            </c:ext>
          </c:extLst>
        </c:ser>
        <c:ser>
          <c:idx val="3"/>
          <c:order val="3"/>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'1.Total'!$AA$11:$BD$11</c15:sqref>
                  </c15:fullRef>
                </c:ext>
              </c:extLst>
              <c:f>'1.Total'!$AA$11:$BD$11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extLst>
            <c:ext xmlns:c16="http://schemas.microsoft.com/office/drawing/2014/chart" uri="{C3380CC4-5D6E-409C-BE32-E72D297353CC}">
              <c16:uniqueId val="{00000003-F251-4550-8CF2-CDDE65ABCA56}"/>
            </c:ext>
          </c:extLst>
        </c:ser>
        <c:ser>
          <c:idx val="4"/>
          <c:order val="4"/>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'1.Total'!$AA$12:$BC$12</c15:sqref>
                  </c15:fullRef>
                </c:ext>
              </c:extLst>
              <c:f>'1.Total'!$AA$12:$BC$12</c:f>
              <c:numCache>
                <c:formatCode>#,##0.0_ </c:formatCode>
                <c:ptCount val="29"/>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numCache>
            </c:numRef>
          </c:val>
          <c:extLst>
            <c:ext xmlns:c16="http://schemas.microsoft.com/office/drawing/2014/chart" uri="{C3380CC4-5D6E-409C-BE32-E72D297353CC}">
              <c16:uniqueId val="{00000004-F251-4550-8CF2-CDDE65ABCA56}"/>
            </c:ext>
          </c:extLst>
        </c:ser>
        <c:ser>
          <c:idx val="5"/>
          <c:order val="5"/>
          <c:tx>
            <c:strRef>
              <c:f>'リンク切公表時非表示（グラフの添え物）'!$Y$8</c:f>
              <c:strCache>
                <c:ptCount val="1"/>
                <c:pt idx="0">
                  <c:v>SF₆</c:v>
                </c:pt>
              </c:strCache>
            </c:strRef>
          </c:tx>
          <c:spPr>
            <a:solidFill>
              <a:srgbClr val="FFCCCC"/>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'1.Total'!$AA$13:$BD$13</c15:sqref>
                  </c15:fullRef>
                </c:ext>
              </c:extLst>
              <c:f>'1.Total'!$AA$13:$BD$13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extLst>
            <c:ext xmlns:c16="http://schemas.microsoft.com/office/drawing/2014/chart" uri="{C3380CC4-5D6E-409C-BE32-E72D297353CC}">
              <c16:uniqueId val="{00000005-F251-4550-8CF2-CDDE65ABCA56}"/>
            </c:ext>
          </c:extLst>
        </c:ser>
        <c:ser>
          <c:idx val="6"/>
          <c:order val="6"/>
          <c:tx>
            <c:strRef>
              <c:f>'リンク切公表時非表示（グラフの添え物）'!$Y$9</c:f>
              <c:strCache>
                <c:ptCount val="1"/>
                <c:pt idx="0">
                  <c:v>NF₃</c:v>
                </c:pt>
              </c:strCache>
            </c:strRef>
          </c:tx>
          <c:spPr>
            <a:solidFill>
              <a:srgbClr val="CCCCFF"/>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'1.Total'!$AA$14:$BD$14</c15:sqref>
                  </c15:fullRef>
                </c:ext>
              </c:extLst>
              <c:f>'1.Total'!$AA$14:$BD$14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7"/>
          <c:order val="7"/>
          <c:tx>
            <c:strRef>
              <c:f>'リンク切公表時非表示（グラフの添え物）'!$Y$11</c:f>
              <c:strCache>
                <c:ptCount val="1"/>
                <c:pt idx="0">
                  <c:v>2005年度比-3.8%</c:v>
                </c:pt>
              </c:strCache>
            </c:strRef>
          </c:tx>
          <c:spPr>
            <a:ln w="28575" cap="rnd" cmpd="sng" algn="ctr">
              <a:solidFill>
                <a:sysClr val="windowText" lastClr="000000"/>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'リンク切公表時非表示（グラフの添え物）'!$AA$11:$BD$11</c15:sqref>
                  </c15:fullRef>
                </c:ext>
              </c:extLst>
              <c:f>'リンク切公表時非表示（グラフの添え物）'!$AA$11:$BD$11</c:f>
              <c:numCache>
                <c:formatCode>General</c:formatCode>
                <c:ptCount val="30"/>
                <c:pt idx="0">
                  <c:v>1328.6806669473374</c:v>
                </c:pt>
                <c:pt idx="1">
                  <c:v>1328.6806669473374</c:v>
                </c:pt>
                <c:pt idx="2">
                  <c:v>1328.6806669473374</c:v>
                </c:pt>
                <c:pt idx="3">
                  <c:v>1328.6806669473374</c:v>
                </c:pt>
                <c:pt idx="4">
                  <c:v>1328.6806669473374</c:v>
                </c:pt>
                <c:pt idx="5">
                  <c:v>1328.6806669473374</c:v>
                </c:pt>
                <c:pt idx="6">
                  <c:v>1328.6806669473374</c:v>
                </c:pt>
                <c:pt idx="7">
                  <c:v>1328.6806669473374</c:v>
                </c:pt>
                <c:pt idx="8">
                  <c:v>1328.6806669473374</c:v>
                </c:pt>
                <c:pt idx="9">
                  <c:v>1328.6806669473374</c:v>
                </c:pt>
                <c:pt idx="10">
                  <c:v>1328.6806669473374</c:v>
                </c:pt>
                <c:pt idx="11">
                  <c:v>1328.6806669473374</c:v>
                </c:pt>
                <c:pt idx="12">
                  <c:v>1328.6806669473374</c:v>
                </c:pt>
                <c:pt idx="13">
                  <c:v>1328.6806669473374</c:v>
                </c:pt>
                <c:pt idx="14">
                  <c:v>1328.6806669473374</c:v>
                </c:pt>
                <c:pt idx="15">
                  <c:v>1328.6806669473374</c:v>
                </c:pt>
                <c:pt idx="16">
                  <c:v>1328.6806669473374</c:v>
                </c:pt>
                <c:pt idx="17">
                  <c:v>1328.6806669473374</c:v>
                </c:pt>
                <c:pt idx="18">
                  <c:v>1328.6806669473374</c:v>
                </c:pt>
                <c:pt idx="19">
                  <c:v>1328.6806669473374</c:v>
                </c:pt>
                <c:pt idx="20">
                  <c:v>1328.6806669473374</c:v>
                </c:pt>
                <c:pt idx="21">
                  <c:v>1328.6806669473374</c:v>
                </c:pt>
                <c:pt idx="22">
                  <c:v>1328.6806669473374</c:v>
                </c:pt>
                <c:pt idx="23">
                  <c:v>1328.6806669473374</c:v>
                </c:pt>
                <c:pt idx="24">
                  <c:v>1328.6806669473374</c:v>
                </c:pt>
                <c:pt idx="25">
                  <c:v>1328.6806669473374</c:v>
                </c:pt>
                <c:pt idx="26">
                  <c:v>1328.6806669473374</c:v>
                </c:pt>
                <c:pt idx="27">
                  <c:v>1328.6806669473374</c:v>
                </c:pt>
                <c:pt idx="28">
                  <c:v>1328.6806669473374</c:v>
                </c:pt>
                <c:pt idx="29">
                  <c:v>1328.6806669473374</c:v>
                </c:pt>
              </c:numCache>
            </c:numRef>
          </c:val>
          <c:smooth val="0"/>
          <c:extLst>
            <c:ext xmlns:c16="http://schemas.microsoft.com/office/drawing/2014/chart" uri="{C3380CC4-5D6E-409C-BE32-E72D297353CC}">
              <c16:uniqueId val="{00000008-F251-4550-8CF2-CDDE65ABCA56}"/>
            </c:ext>
          </c:extLst>
        </c:ser>
        <c:ser>
          <c:idx val="10"/>
          <c:order val="8"/>
          <c:tx>
            <c:strRef>
              <c:f>'リンク切公表時非表示（グラフの添え物）'!$Y$12</c:f>
              <c:strCache>
                <c:ptCount val="1"/>
                <c:pt idx="0">
                  <c:v>2013年度比-26%</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'リンク切公表時非表示（グラフの添え物）'!$AA$12:$BD$12</c15:sqref>
                  </c15:fullRef>
                </c:ext>
              </c:extLst>
              <c:f>'リンク切公表時非表示（グラフの添え物）'!$AA$12:$BD$12</c:f>
              <c:numCache>
                <c:formatCode>General</c:formatCode>
                <c:ptCount val="30"/>
                <c:pt idx="0">
                  <c:v>1042.0615098245603</c:v>
                </c:pt>
                <c:pt idx="1">
                  <c:v>1042.0615098245603</c:v>
                </c:pt>
                <c:pt idx="2">
                  <c:v>1042.0615098245603</c:v>
                </c:pt>
                <c:pt idx="3">
                  <c:v>1042.0615098245603</c:v>
                </c:pt>
                <c:pt idx="4">
                  <c:v>1042.0615098245603</c:v>
                </c:pt>
                <c:pt idx="5">
                  <c:v>1042.0615098245603</c:v>
                </c:pt>
                <c:pt idx="6">
                  <c:v>1042.0615098245603</c:v>
                </c:pt>
                <c:pt idx="7">
                  <c:v>1042.0615098245603</c:v>
                </c:pt>
                <c:pt idx="8">
                  <c:v>1042.0615098245603</c:v>
                </c:pt>
                <c:pt idx="9">
                  <c:v>1042.0615098245603</c:v>
                </c:pt>
                <c:pt idx="10">
                  <c:v>1042.0615098245603</c:v>
                </c:pt>
                <c:pt idx="11">
                  <c:v>1042.0615098245603</c:v>
                </c:pt>
                <c:pt idx="12">
                  <c:v>1042.0615098245603</c:v>
                </c:pt>
                <c:pt idx="13">
                  <c:v>1042.0615098245603</c:v>
                </c:pt>
                <c:pt idx="14">
                  <c:v>1042.0615098245603</c:v>
                </c:pt>
                <c:pt idx="15">
                  <c:v>1042.0615098245603</c:v>
                </c:pt>
                <c:pt idx="16">
                  <c:v>1042.0615098245603</c:v>
                </c:pt>
                <c:pt idx="17">
                  <c:v>1042.0615098245603</c:v>
                </c:pt>
                <c:pt idx="18">
                  <c:v>1042.0615098245603</c:v>
                </c:pt>
                <c:pt idx="19">
                  <c:v>1042.0615098245603</c:v>
                </c:pt>
                <c:pt idx="20">
                  <c:v>1042.0615098245603</c:v>
                </c:pt>
                <c:pt idx="21">
                  <c:v>1042.0615098245603</c:v>
                </c:pt>
                <c:pt idx="22">
                  <c:v>1042.0615098245603</c:v>
                </c:pt>
                <c:pt idx="23">
                  <c:v>1042.0615098245603</c:v>
                </c:pt>
                <c:pt idx="24">
                  <c:v>1042.0615098245603</c:v>
                </c:pt>
                <c:pt idx="25">
                  <c:v>1042.0615098245603</c:v>
                </c:pt>
                <c:pt idx="26">
                  <c:v>1042.0615098245603</c:v>
                </c:pt>
                <c:pt idx="27">
                  <c:v>1042.0615098245603</c:v>
                </c:pt>
                <c:pt idx="28">
                  <c:v>1042.0615098245603</c:v>
                </c:pt>
                <c:pt idx="29">
                  <c:v>1042.0615098245603</c:v>
                </c:pt>
              </c:numCache>
            </c:numRef>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ltLang="ja-JP" sz="1200" b="0"/>
                  <a:t>(FY)</a:t>
                </a:r>
              </a:p>
            </c:rich>
          </c:tx>
          <c:layout>
            <c:manualLayout>
              <c:xMode val="edge"/>
              <c:yMode val="edge"/>
              <c:x val="0.48006574254231382"/>
              <c:y val="0.81825211362308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8779805696837744"/>
          <c:y val="0.55598006519391585"/>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'リンク切公表時非表示（グラフの添え物）'!$AP$52</c:f>
              <c:strCache>
                <c:ptCount val="1"/>
                <c:pt idx="0">
                  <c:v>2005年</c:v>
                </c:pt>
              </c:strCache>
            </c:strRef>
          </c:tx>
          <c:dPt>
            <c:idx val="0"/>
            <c:bubble3D val="0"/>
            <c:spPr>
              <a:noFill/>
              <a:ln>
                <a:noFill/>
              </a:ln>
              <a:effectLst/>
            </c:spPr>
            <c:extLst>
              <c:ext xmlns:c16="http://schemas.microsoft.com/office/drawing/2014/chart" uri="{C3380CC4-5D6E-409C-BE32-E72D297353CC}">
                <c16:uniqueId val="{00000000-639A-460E-901E-4CB60EF939D8}"/>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639A-460E-901E-4CB60EF939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'リンク切公表時非表示（グラフの添え物）'!$AP$56</c:f>
              <c:numCache>
                <c:formatCode>#,##0"万トン"</c:formatCode>
                <c:ptCount val="1"/>
                <c:pt idx="0">
                  <c:v>1280</c:v>
                </c:pt>
              </c:numCache>
            </c:numRef>
          </c:val>
          <c:extLst>
            <c:ext xmlns:c16="http://schemas.microsoft.com/office/drawing/2014/chart" uri="{C3380CC4-5D6E-409C-BE32-E72D297353CC}">
              <c16:uniqueId val="{00000001-639A-460E-901E-4CB60EF939D8}"/>
            </c:ext>
          </c:extLst>
        </c:ser>
        <c:ser>
          <c:idx val="0"/>
          <c:order val="1"/>
          <c:tx>
            <c:strRef>
              <c:f>'13.F-gas'!$AP$38</c:f>
              <c:strCache>
                <c:ptCount val="1"/>
                <c:pt idx="0">
                  <c:v>2005</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639A-460E-901E-4CB60EF939D8}"/>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639A-460E-901E-4CB60EF939D8}"/>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639A-460E-901E-4CB60EF939D8}"/>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639A-460E-901E-4CB60EF939D8}"/>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639A-460E-901E-4CB60EF939D8}"/>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639A-460E-901E-4CB60EF939D8}"/>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639A-460E-901E-4CB60EF939D8}"/>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639A-460E-901E-4CB60EF939D8}"/>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639A-460E-901E-4CB60EF939D8}"/>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639A-460E-901E-4CB60EF939D8}"/>
              </c:ext>
            </c:extLst>
          </c:dPt>
          <c:dLbls>
            <c:dLbl>
              <c:idx val="0"/>
              <c:layout>
                <c:manualLayout>
                  <c:x val="9.1680370453732757E-2"/>
                  <c:y val="0.196166231946209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782782844"/>
                      <c:h val="6.2703714783945999E-2"/>
                    </c:manualLayout>
                  </c15:layout>
                </c:ext>
                <c:ext xmlns:c16="http://schemas.microsoft.com/office/drawing/2014/chart" uri="{C3380CC4-5D6E-409C-BE32-E72D297353CC}">
                  <c16:uniqueId val="{00000003-639A-460E-901E-4CB60EF939D8}"/>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639A-460E-901E-4CB60EF939D8}"/>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639A-460E-901E-4CB60EF939D8}"/>
                </c:ext>
              </c:extLst>
            </c:dLbl>
            <c:dLbl>
              <c:idx val="3"/>
              <c:layout>
                <c:manualLayout>
                  <c:x val="-0.35989928427441908"/>
                  <c:y val="-0.1374858598815031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30873854626"/>
                      <c:h val="8.2514198651699081E-2"/>
                    </c:manualLayout>
                  </c15:layout>
                </c:ext>
                <c:ext xmlns:c16="http://schemas.microsoft.com/office/drawing/2014/chart" uri="{C3380CC4-5D6E-409C-BE32-E72D297353CC}">
                  <c16:uniqueId val="{00000009-639A-460E-901E-4CB60EF939D8}"/>
                </c:ext>
              </c:extLst>
            </c:dLbl>
            <c:dLbl>
              <c:idx val="4"/>
              <c:layout>
                <c:manualLayout>
                  <c:x val="-0.30074116637407317"/>
                  <c:y val="-0.226431380162237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33764904368302"/>
                      <c:h val="0.14671789410774988"/>
                    </c:manualLayout>
                  </c15:layout>
                </c:ext>
                <c:ext xmlns:c16="http://schemas.microsoft.com/office/drawing/2014/chart" uri="{C3380CC4-5D6E-409C-BE32-E72D297353CC}">
                  <c16:uniqueId val="{0000000A-639A-460E-901E-4CB60EF939D8}"/>
                </c:ext>
              </c:extLst>
            </c:dLbl>
            <c:dLbl>
              <c:idx val="5"/>
              <c:layout>
                <c:manualLayout>
                  <c:x val="-7.7878428370491623E-2"/>
                  <c:y val="-0.282440673657572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639A-460E-901E-4CB60EF939D8}"/>
                </c:ext>
              </c:extLst>
            </c:dLbl>
            <c:dLbl>
              <c:idx val="6"/>
              <c:layout>
                <c:manualLayout>
                  <c:x val="0.30838263411081157"/>
                  <c:y val="-0.2723848248250337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639A-460E-901E-4CB60EF939D8}"/>
                </c:ext>
              </c:extLst>
            </c:dLbl>
            <c:dLbl>
              <c:idx val="7"/>
              <c:layout>
                <c:manualLayout>
                  <c:x val="0.29390217295231735"/>
                  <c:y val="-0.158627852266640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553504049924674"/>
                      <c:h val="0.12203607904042998"/>
                    </c:manualLayout>
                  </c15:layout>
                </c:ext>
                <c:ext xmlns:c16="http://schemas.microsoft.com/office/drawing/2014/chart" uri="{C3380CC4-5D6E-409C-BE32-E72D297353CC}">
                  <c16:uniqueId val="{0000000D-639A-460E-901E-4CB60EF939D8}"/>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639A-460E-901E-4CB60EF939D8}"/>
                </c:ext>
              </c:extLst>
            </c:dLbl>
            <c:dLbl>
              <c:idx val="9"/>
              <c:delete val="1"/>
              <c:extLst>
                <c:ext xmlns:c15="http://schemas.microsoft.com/office/drawing/2012/chart" uri="{CE6537A1-D6FC-4f65-9D91-7224C49458BB}"/>
                <c:ext xmlns:c16="http://schemas.microsoft.com/office/drawing/2014/chart" uri="{C3380CC4-5D6E-409C-BE32-E72D297353CC}">
                  <c16:uniqueId val="{0000000F-639A-460E-901E-4CB60EF939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'13.F-gas'!$AP$40:$AP$49</c:f>
              <c:numCache>
                <c:formatCode>#0.0%;[Red]\-#0.0%</c:formatCode>
                <c:ptCount val="10"/>
                <c:pt idx="0">
                  <c:v>0.69428407028825712</c:v>
                </c:pt>
                <c:pt idx="1">
                  <c:v>7.3334751422467731E-2</c:v>
                </c:pt>
                <c:pt idx="2">
                  <c:v>0.13260412597149912</c:v>
                </c:pt>
                <c:pt idx="3">
                  <c:v>4.5119999715856622E-4</c:v>
                </c:pt>
                <c:pt idx="4">
                  <c:v>3.5152074873782385E-2</c:v>
                </c:pt>
                <c:pt idx="5">
                  <c:v>1.7520533778784382E-2</c:v>
                </c:pt>
                <c:pt idx="6">
                  <c:v>2.3297154340483684E-4</c:v>
                </c:pt>
                <c:pt idx="7">
                  <c:v>4.5846182341843664E-2</c:v>
                </c:pt>
                <c:pt idx="8">
                  <c:v>5.7408978280219011E-4</c:v>
                </c:pt>
                <c:pt idx="9">
                  <c:v>0</c:v>
                </c:pt>
              </c:numCache>
            </c:numRef>
          </c:val>
          <c:extLst>
            <c:ext xmlns:c16="http://schemas.microsoft.com/office/drawing/2014/chart" uri="{C3380CC4-5D6E-409C-BE32-E72D297353CC}">
              <c16:uniqueId val="{00000010-639A-460E-901E-4CB60EF939D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'リンク切公表時非表示（グラフの添え物）'!$CA$54</c:f>
              <c:strCache>
                <c:ptCount val="1"/>
                <c:pt idx="0">
                  <c:v>  in CY2019</c:v>
                </c:pt>
              </c:strCache>
            </c:strRef>
          </c:tx>
          <c:dPt>
            <c:idx val="0"/>
            <c:bubble3D val="0"/>
            <c:spPr>
              <a:noFill/>
              <a:ln>
                <a:noFill/>
              </a:ln>
              <a:effectLst/>
            </c:spPr>
            <c:extLst>
              <c:ext xmlns:c16="http://schemas.microsoft.com/office/drawing/2014/chart" uri="{C3380CC4-5D6E-409C-BE32-E72D297353CC}">
                <c16:uniqueId val="{00000000-B1C5-4894-9F9B-56EBDE636087}"/>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'リンク切公表時非表示（グラフの添え物）'!$CA$57</c:f>
              <c:numCache>
                <c:formatCode>###.0"Mt"</c:formatCode>
                <c:ptCount val="1"/>
                <c:pt idx="0">
                  <c:v>49.7</c:v>
                </c:pt>
              </c:numCache>
            </c:numRef>
          </c:val>
          <c:extLst>
            <c:ext xmlns:c16="http://schemas.microsoft.com/office/drawing/2014/chart" uri="{C3380CC4-5D6E-409C-BE32-E72D297353CC}">
              <c16:uniqueId val="{00000001-B1C5-4894-9F9B-56EBDE636087}"/>
            </c:ext>
          </c:extLst>
        </c:ser>
        <c:ser>
          <c:idx val="0"/>
          <c:order val="1"/>
          <c:tx>
            <c:strRef>
              <c:f>'13.F-gas'!$BD$38</c:f>
              <c:strCache>
                <c:ptCount val="1"/>
                <c:pt idx="0">
                  <c:v>2019</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B1C5-4894-9F9B-56EBDE636087}"/>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B1C5-4894-9F9B-56EBDE636087}"/>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B1C5-4894-9F9B-56EBDE636087}"/>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B1C5-4894-9F9B-56EBDE636087}"/>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B1C5-4894-9F9B-56EBDE636087}"/>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B1C5-4894-9F9B-56EBDE636087}"/>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B1C5-4894-9F9B-56EBDE636087}"/>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B1C5-4894-9F9B-56EBDE636087}"/>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B1C5-4894-9F9B-56EBDE636087}"/>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B1C5-4894-9F9B-56EBDE636087}"/>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774914806597078"/>
                  <c:y val="0.141368297297723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1728899201"/>
                      <c:h val="0.22265539840491744"/>
                    </c:manualLayout>
                  </c15:layout>
                </c:ext>
                <c:ext xmlns:c16="http://schemas.microsoft.com/office/drawing/2014/chart" uri="{C3380CC4-5D6E-409C-BE32-E72D297353CC}">
                  <c16:uniqueId val="{00000005-B1C5-4894-9F9B-56EBDE636087}"/>
                </c:ext>
              </c:extLst>
            </c:dLbl>
            <c:dLbl>
              <c:idx val="2"/>
              <c:layout>
                <c:manualLayout>
                  <c:x val="-0.38370288634559807"/>
                  <c:y val="-1.87538065652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598992953775898"/>
                  <c:y val="-0.116526668895042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3591899268719744"/>
                  <c:y val="-0.2580118065364155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2408499089"/>
                      <c:h val="8.9049187747315781E-2"/>
                    </c:manualLayout>
                  </c15:layout>
                </c:ext>
                <c:ext xmlns:c16="http://schemas.microsoft.com/office/drawing/2014/chart" uri="{C3380CC4-5D6E-409C-BE32-E72D297353CC}">
                  <c16:uniqueId val="{0000000A-B1C5-4894-9F9B-56EBDE636087}"/>
                </c:ext>
              </c:extLst>
            </c:dLbl>
            <c:dLbl>
              <c:idx val="5"/>
              <c:layout>
                <c:manualLayout>
                  <c:x val="-7.7878458381105506E-2"/>
                  <c:y val="-0.252737505928275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3448242755739621"/>
                  <c:y val="-0.2723848349661945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B1C5-4894-9F9B-56EBDE636087}"/>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'13.F-gas'!$BD$40:$BD$49</c:f>
              <c:numCache>
                <c:formatCode>#0.0%;[Red]\-#0.0%</c:formatCode>
                <c:ptCount val="10"/>
                <c:pt idx="0">
                  <c:v>0.92118960855872856</c:v>
                </c:pt>
                <c:pt idx="1">
                  <c:v>5.9915654118351147E-2</c:v>
                </c:pt>
                <c:pt idx="2">
                  <c:v>1.1508403228612196E-2</c:v>
                </c:pt>
                <c:pt idx="3">
                  <c:v>2.4589031990718273E-3</c:v>
                </c:pt>
                <c:pt idx="4">
                  <c:v>2.395476749353071E-3</c:v>
                </c:pt>
                <c:pt idx="5">
                  <c:v>1.9996198716517024E-3</c:v>
                </c:pt>
                <c:pt idx="6">
                  <c:v>3.5495400058079198E-5</c:v>
                </c:pt>
                <c:pt idx="7">
                  <c:v>2.6792620928185864E-4</c:v>
                </c:pt>
                <c:pt idx="8">
                  <c:v>2.0014881509635888E-4</c:v>
                </c:pt>
                <c:pt idx="9">
                  <c:v>2.8763849795274614E-5</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'リンク切公表時非表示（グラフの添え物）'!$AX$54</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E14F-4DF9-81A9-D66E291C0203}"/>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'リンク切公表時非表示（グラフの添え物）'!$AX$57</c:f>
              <c:numCache>
                <c:formatCode>###.0"Mt"</c:formatCode>
                <c:ptCount val="1"/>
                <c:pt idx="0">
                  <c:v>32.1</c:v>
                </c:pt>
              </c:numCache>
            </c:numRef>
          </c:val>
          <c:extLst>
            <c:ext xmlns:c16="http://schemas.microsoft.com/office/drawing/2014/chart" uri="{C3380CC4-5D6E-409C-BE32-E72D297353CC}">
              <c16:uniqueId val="{00000001-E14F-4DF9-81A9-D66E291C0203}"/>
            </c:ext>
          </c:extLst>
        </c:ser>
        <c:ser>
          <c:idx val="0"/>
          <c:order val="1"/>
          <c:tx>
            <c:strRef>
              <c:f>'13.F-gas'!$AX$38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E14F-4DF9-81A9-D66E291C020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E14F-4DF9-81A9-D66E291C020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E14F-4DF9-81A9-D66E291C020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E14F-4DF9-81A9-D66E291C020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E14F-4DF9-81A9-D66E291C020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E14F-4DF9-81A9-D66E291C020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E14F-4DF9-81A9-D66E291C020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E14F-4DF9-81A9-D66E291C020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E14F-4DF9-81A9-D66E291C020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E14F-4DF9-81A9-D66E291C0203}"/>
              </c:ext>
            </c:extLst>
          </c:dPt>
          <c:dLbls>
            <c:dLbl>
              <c:idx val="0"/>
              <c:layout>
                <c:manualLayout>
                  <c:x val="0.19995343556114034"/>
                  <c:y val="0.133259740876713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5280149097358227"/>
                  <c:y val="-0.2339293526597634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0059289895"/>
                      <c:h val="0.10703455994913647"/>
                    </c:manualLayout>
                  </c15:layout>
                </c:ext>
                <c:ext xmlns:c16="http://schemas.microsoft.com/office/drawing/2014/chart" uri="{C3380CC4-5D6E-409C-BE32-E72D297353CC}">
                  <c16:uniqueId val="{0000000A-E14F-4DF9-81A9-D66E291C0203}"/>
                </c:ext>
              </c:extLst>
            </c:dLbl>
            <c:dLbl>
              <c:idx val="5"/>
              <c:layout>
                <c:manualLayout>
                  <c:x val="-7.7878410726333433E-2"/>
                  <c:y val="-0.2512985979275609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32526513758968323"/>
                  <c:y val="-0.24386886825913656"/>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9496669178"/>
                      <c:h val="0.1445662791816229"/>
                    </c:manualLayout>
                  </c15:layout>
                </c:ext>
                <c:ext xmlns:c16="http://schemas.microsoft.com/office/drawing/2014/chart" uri="{C3380CC4-5D6E-409C-BE32-E72D297353CC}">
                  <c16:uniqueId val="{0000000C-E14F-4DF9-81A9-D66E291C0203}"/>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E14F-4DF9-81A9-D66E291C0203}"/>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'13.F-gas'!$AX$40:$AX$49</c:f>
              <c:numCache>
                <c:formatCode>#0.0%;[Red]\-#0.0%</c:formatCode>
                <c:ptCount val="10"/>
                <c:pt idx="0">
                  <c:v>0.90360118705887382</c:v>
                </c:pt>
                <c:pt idx="1">
                  <c:v>6.9403948392295536E-2</c:v>
                </c:pt>
                <c:pt idx="2">
                  <c:v>1.5235073468739179E-2</c:v>
                </c:pt>
                <c:pt idx="3">
                  <c:v>3.3808875106122547E-3</c:v>
                </c:pt>
                <c:pt idx="4">
                  <c:v>4.0832784719106721E-3</c:v>
                </c:pt>
                <c:pt idx="5">
                  <c:v>3.400943255914576E-3</c:v>
                </c:pt>
                <c:pt idx="6">
                  <c:v>7.3716161868616842E-5</c:v>
                </c:pt>
                <c:pt idx="7">
                  <c:v>5.0683789278343171E-4</c:v>
                </c:pt>
                <c:pt idx="8">
                  <c:v>2.7406019682934673E-4</c:v>
                </c:pt>
                <c:pt idx="9">
                  <c:v>4.0067590172744253E-5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'リンク切公表時非表示（グラフの添え物）'!$AP$54</c:f>
              <c:strCache>
                <c:ptCount val="1"/>
                <c:pt idx="0">
                  <c:v>  in CY2005</c:v>
                </c:pt>
              </c:strCache>
            </c:strRef>
          </c:tx>
          <c:dPt>
            <c:idx val="0"/>
            <c:bubble3D val="0"/>
            <c:spPr>
              <a:noFill/>
              <a:ln>
                <a:noFill/>
              </a:ln>
              <a:effectLst/>
            </c:spPr>
            <c:extLst>
              <c:ext xmlns:c16="http://schemas.microsoft.com/office/drawing/2014/chart" uri="{C3380CC4-5D6E-409C-BE32-E72D297353CC}">
                <c16:uniqueId val="{00000000-0292-4786-B141-D82CB133F2AA}"/>
              </c:ext>
            </c:extLst>
          </c:dPt>
          <c:dLbls>
            <c:dLbl>
              <c:idx val="0"/>
              <c:layout>
                <c:manualLayout>
                  <c:x val="4.2575889182638509E-3"/>
                  <c:y val="-9.720023975200652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0292-4786-B141-D82CB133F2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'リンク切公表時非表示（グラフの添え物）'!$AP$57</c:f>
              <c:numCache>
                <c:formatCode>###.0"Mt"</c:formatCode>
                <c:ptCount val="1"/>
                <c:pt idx="0">
                  <c:v>12.8</c:v>
                </c:pt>
              </c:numCache>
            </c:numRef>
          </c:val>
          <c:extLst>
            <c:ext xmlns:c16="http://schemas.microsoft.com/office/drawing/2014/chart" uri="{C3380CC4-5D6E-409C-BE32-E72D297353CC}">
              <c16:uniqueId val="{00000001-0292-4786-B141-D82CB133F2AA}"/>
            </c:ext>
          </c:extLst>
        </c:ser>
        <c:ser>
          <c:idx val="0"/>
          <c:order val="1"/>
          <c:tx>
            <c:strRef>
              <c:f>'13.F-gas'!$AP$38</c:f>
              <c:strCache>
                <c:ptCount val="1"/>
                <c:pt idx="0">
                  <c:v>2005</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0292-4786-B141-D82CB133F2AA}"/>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0292-4786-B141-D82CB133F2AA}"/>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0292-4786-B141-D82CB133F2AA}"/>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0292-4786-B141-D82CB133F2AA}"/>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0292-4786-B141-D82CB133F2AA}"/>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0292-4786-B141-D82CB133F2AA}"/>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0292-4786-B141-D82CB133F2AA}"/>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0292-4786-B141-D82CB133F2AA}"/>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0292-4786-B141-D82CB133F2AA}"/>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0292-4786-B141-D82CB133F2AA}"/>
              </c:ext>
            </c:extLst>
          </c:dPt>
          <c:dLbls>
            <c:dLbl>
              <c:idx val="0"/>
              <c:layout>
                <c:manualLayout>
                  <c:x val="9.6682476866781802E-2"/>
                  <c:y val="0.217589148184516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0292-4786-B141-D82CB133F2AA}"/>
                </c:ext>
              </c:extLst>
            </c:dLbl>
            <c:dLbl>
              <c:idx val="1"/>
              <c:layout>
                <c:manualLayout>
                  <c:x val="-0.33774910190882912"/>
                  <c:y val="0.123301748617618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90960327531"/>
                      <c:h val="0.18652230104470804"/>
                    </c:manualLayout>
                  </c15:layout>
                </c:ext>
                <c:ext xmlns:c16="http://schemas.microsoft.com/office/drawing/2014/chart" uri="{C3380CC4-5D6E-409C-BE32-E72D297353CC}">
                  <c16:uniqueId val="{00000005-0292-4786-B141-D82CB133F2AA}"/>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0292-4786-B141-D82CB133F2AA}"/>
                </c:ext>
              </c:extLst>
            </c:dLbl>
            <c:dLbl>
              <c:idx val="3"/>
              <c:layout>
                <c:manualLayout>
                  <c:x val="-0.35989932973841854"/>
                  <c:y val="-0.118056911859616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1781054741"/>
                      <c:h val="0.12137209469547167"/>
                    </c:manualLayout>
                  </c15:layout>
                </c:ext>
                <c:ext xmlns:c16="http://schemas.microsoft.com/office/drawing/2014/chart" uri="{C3380CC4-5D6E-409C-BE32-E72D297353CC}">
                  <c16:uniqueId val="{00000009-0292-4786-B141-D82CB133F2AA}"/>
                </c:ext>
              </c:extLst>
            </c:dLbl>
            <c:dLbl>
              <c:idx val="4"/>
              <c:layout>
                <c:manualLayout>
                  <c:x val="-0.33591893644196746"/>
                  <c:y val="-0.20241742910801264"/>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5261732594"/>
                      <c:h val="9.2014871147627214E-2"/>
                    </c:manualLayout>
                  </c15:layout>
                </c:ext>
                <c:ext xmlns:c16="http://schemas.microsoft.com/office/drawing/2014/chart" uri="{C3380CC4-5D6E-409C-BE32-E72D297353CC}">
                  <c16:uniqueId val="{0000000A-0292-4786-B141-D82CB133F2AA}"/>
                </c:ext>
              </c:extLst>
            </c:dLbl>
            <c:dLbl>
              <c:idx val="5"/>
              <c:layout>
                <c:manualLayout>
                  <c:x val="-4.9054499388340105E-2"/>
                  <c:y val="-0.26168041189927077"/>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68104338507"/>
                      <c:h val="0.11537775336671796"/>
                    </c:manualLayout>
                  </c15:layout>
                </c:ext>
                <c:ext xmlns:c16="http://schemas.microsoft.com/office/drawing/2014/chart" uri="{C3380CC4-5D6E-409C-BE32-E72D297353CC}">
                  <c16:uniqueId val="{0000000B-0292-4786-B141-D82CB133F2AA}"/>
                </c:ext>
              </c:extLst>
            </c:dLbl>
            <c:dLbl>
              <c:idx val="6"/>
              <c:layout>
                <c:manualLayout>
                  <c:x val="0.34930883628124232"/>
                  <c:y val="-0.272384871212882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820189234980991"/>
                      <c:h val="8.7534273274131325E-2"/>
                    </c:manualLayout>
                  </c15:layout>
                </c:ext>
                <c:ext xmlns:c16="http://schemas.microsoft.com/office/drawing/2014/chart" uri="{C3380CC4-5D6E-409C-BE32-E72D297353CC}">
                  <c16:uniqueId val="{0000000C-0292-4786-B141-D82CB133F2AA}"/>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0292-4786-B141-D82CB133F2AA}"/>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0292-4786-B141-D82CB133F2AA}"/>
                </c:ext>
              </c:extLst>
            </c:dLbl>
            <c:dLbl>
              <c:idx val="9"/>
              <c:delete val="1"/>
              <c:extLst>
                <c:ext xmlns:c15="http://schemas.microsoft.com/office/drawing/2012/chart" uri="{CE6537A1-D6FC-4f65-9D91-7224C49458BB}"/>
                <c:ext xmlns:c16="http://schemas.microsoft.com/office/drawing/2014/chart" uri="{C3380CC4-5D6E-409C-BE32-E72D297353CC}">
                  <c16:uniqueId val="{0000000F-0292-4786-B141-D82CB133F2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'13.F-gas'!$AP$40:$AP$49</c:f>
              <c:numCache>
                <c:formatCode>#0.0%;[Red]\-#0.0%</c:formatCode>
                <c:ptCount val="10"/>
                <c:pt idx="0">
                  <c:v>0.69428407028825712</c:v>
                </c:pt>
                <c:pt idx="1">
                  <c:v>7.3334751422467731E-2</c:v>
                </c:pt>
                <c:pt idx="2">
                  <c:v>0.13260412597149912</c:v>
                </c:pt>
                <c:pt idx="3">
                  <c:v>4.5119999715856622E-4</c:v>
                </c:pt>
                <c:pt idx="4">
                  <c:v>3.5152074873782385E-2</c:v>
                </c:pt>
                <c:pt idx="5">
                  <c:v>1.7520533778784382E-2</c:v>
                </c:pt>
                <c:pt idx="6">
                  <c:v>2.3297154340483684E-4</c:v>
                </c:pt>
                <c:pt idx="7">
                  <c:v>4.5846182341843664E-2</c:v>
                </c:pt>
                <c:pt idx="8">
                  <c:v>5.7408978280219011E-4</c:v>
                </c:pt>
                <c:pt idx="9">
                  <c:v>0</c:v>
                </c:pt>
              </c:numCache>
            </c:numRef>
          </c:val>
          <c:extLst>
            <c:ext xmlns:c16="http://schemas.microsoft.com/office/drawing/2014/chart" uri="{C3380CC4-5D6E-409C-BE32-E72D297353CC}">
              <c16:uniqueId val="{00000010-0292-4786-B141-D82CB133F2AA}"/>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'リンク切公表時非表示（グラフの添え物）'!$CA$59</c:f>
              <c:numCache>
                <c:formatCode>#,##0"万トン"</c:formatCode>
                <c:ptCount val="1"/>
                <c:pt idx="0">
                  <c:v>340</c:v>
                </c:pt>
              </c:numCache>
            </c:numRef>
          </c:val>
          <c:extLst>
            <c:ext xmlns:c16="http://schemas.microsoft.com/office/drawing/2014/chart" uri="{C3380CC4-5D6E-409C-BE32-E72D297353CC}">
              <c16:uniqueId val="{00000001-F4E1-4F7F-B433-C76C98FA1290}"/>
            </c:ext>
          </c:extLst>
        </c:ser>
        <c:ser>
          <c:idx val="0"/>
          <c:order val="1"/>
          <c:tx>
            <c:strRef>
              <c:f>'13.F-gas'!$BD$38</c:f>
              <c:strCache>
                <c:ptCount val="1"/>
                <c:pt idx="0">
                  <c:v>2019</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16223240670388528"/>
                  <c:y val="-0.202396438463181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918388166284112"/>
                      <c:h val="0.12133253188589765"/>
                    </c:manualLayout>
                  </c15:layout>
                </c:ext>
                <c:ext xmlns:c16="http://schemas.microsoft.com/office/drawing/2014/chart" uri="{C3380CC4-5D6E-409C-BE32-E72D297353CC}">
                  <c16:uniqueId val="{00000003-F4E1-4F7F-B433-C76C98FA1290}"/>
                </c:ext>
              </c:extLst>
            </c:dLbl>
            <c:dLbl>
              <c:idx val="1"/>
              <c:layout>
                <c:manualLayout>
                  <c:x val="0.2339656043391693"/>
                  <c:y val="0.128295999898759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1278257134"/>
                      <c:h val="0.11145231847899353"/>
                    </c:manualLayout>
                  </c15:layout>
                </c:ext>
                <c:ext xmlns:c16="http://schemas.microsoft.com/office/drawing/2014/chart" uri="{C3380CC4-5D6E-409C-BE32-E72D297353CC}">
                  <c16:uniqueId val="{00000005-F4E1-4F7F-B433-C76C98FA1290}"/>
                </c:ext>
              </c:extLst>
            </c:dLbl>
            <c:dLbl>
              <c:idx val="2"/>
              <c:layout>
                <c:manualLayout>
                  <c:x val="-8.7482705596707122E-2"/>
                  <c:y val="0.306366430538388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F4E1-4F7F-B433-C76C98FA1290}"/>
                </c:ext>
              </c:extLst>
            </c:dLbl>
            <c:dLbl>
              <c:idx val="3"/>
              <c:layout>
                <c:manualLayout>
                  <c:x val="-0.17609192967492782"/>
                  <c:y val="-0.179930297232447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8800926818047567"/>
                      <c:h val="0.10796383727202201"/>
                    </c:manualLayout>
                  </c15:layout>
                </c:ext>
                <c:ext xmlns:c16="http://schemas.microsoft.com/office/drawing/2014/chart" uri="{C3380CC4-5D6E-409C-BE32-E72D297353CC}">
                  <c16:uniqueId val="{00000009-F4E1-4F7F-B433-C76C98FA1290}"/>
                </c:ext>
              </c:extLst>
            </c:dLbl>
            <c:dLbl>
              <c:idx val="4"/>
              <c:layout>
                <c:manualLayout>
                  <c:x val="0.11601747388284173"/>
                  <c:y val="-0.208294737393417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'13.F-gas'!$BD$51:$BD$56</c:f>
              <c:numCache>
                <c:formatCode>0.0%</c:formatCode>
                <c:ptCount val="6"/>
                <c:pt idx="0">
                  <c:v>0.48981964559910718</c:v>
                </c:pt>
                <c:pt idx="1">
                  <c:v>2.1968208976585819E-2</c:v>
                </c:pt>
                <c:pt idx="2">
                  <c:v>0.45529899174486499</c:v>
                </c:pt>
                <c:pt idx="3">
                  <c:v>1.8737966772387208E-2</c:v>
                </c:pt>
                <c:pt idx="4">
                  <c:v>1.4175186907054849E-2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'リンク切公表時非表示（グラフの添え物）'!$AX$59</c:f>
              <c:numCache>
                <c:formatCode>#,##0"万トン"</c:formatCode>
                <c:ptCount val="1"/>
                <c:pt idx="0">
                  <c:v>330</c:v>
                </c:pt>
              </c:numCache>
            </c:numRef>
          </c:val>
          <c:extLst>
            <c:ext xmlns:c16="http://schemas.microsoft.com/office/drawing/2014/chart" uri="{C3380CC4-5D6E-409C-BE32-E72D297353CC}">
              <c16:uniqueId val="{00000001-9454-46CF-B7D4-EEBA0F681D01}"/>
            </c:ext>
          </c:extLst>
        </c:ser>
        <c:ser>
          <c:idx val="0"/>
          <c:order val="1"/>
          <c:tx>
            <c:strRef>
              <c:f>'13.F-gas'!$AX$38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5391662310507057"/>
                  <c:y val="-0.179030034743586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18388166284112"/>
                      <c:h val="0.12133253188589765"/>
                    </c:manualLayout>
                  </c15:layout>
                </c:ext>
                <c:ext xmlns:c16="http://schemas.microsoft.com/office/drawing/2014/chart" uri="{C3380CC4-5D6E-409C-BE32-E72D297353CC}">
                  <c16:uniqueId val="{00000003-9454-46CF-B7D4-EEBA0F681D01}"/>
                </c:ext>
              </c:extLst>
            </c:dLbl>
            <c:dLbl>
              <c:idx val="1"/>
              <c:layout>
                <c:manualLayout>
                  <c:x val="0.32130330716444339"/>
                  <c:y val="0.1282959588820020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9454-46CF-B7D4-EEBA0F681D01}"/>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9454-46CF-B7D4-EEBA0F681D01}"/>
                </c:ext>
              </c:extLst>
            </c:dLbl>
            <c:dLbl>
              <c:idx val="3"/>
              <c:layout>
                <c:manualLayout>
                  <c:x val="-0.17609192967492782"/>
                  <c:y val="-0.179930297232447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6818047567"/>
                      <c:h val="0.10796383727202201"/>
                    </c:manualLayout>
                  </c15:layout>
                </c:ext>
                <c:ext xmlns:c16="http://schemas.microsoft.com/office/drawing/2014/chart" uri="{C3380CC4-5D6E-409C-BE32-E72D297353CC}">
                  <c16:uniqueId val="{00000009-9454-46CF-B7D4-EEBA0F681D01}"/>
                </c:ext>
              </c:extLst>
            </c:dLbl>
            <c:dLbl>
              <c:idx val="4"/>
              <c:layout>
                <c:manualLayout>
                  <c:x val="0.14566212183248534"/>
                  <c:y val="-0.1064930490557532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259022255791238"/>
                      <c:h val="5.5015371157452017E-2"/>
                    </c:manualLayout>
                  </c15:layout>
                </c:ext>
                <c:ext xmlns:c16="http://schemas.microsoft.com/office/drawing/2014/chart" uri="{C3380CC4-5D6E-409C-BE32-E72D297353CC}">
                  <c16:uniqueId val="{0000000B-9454-46CF-B7D4-EEBA0F681D01}"/>
                </c:ext>
              </c:extLst>
            </c:dLbl>
            <c:dLbl>
              <c:idx val="5"/>
              <c:layout>
                <c:manualLayout>
                  <c:x val="0.12718734992428382"/>
                  <c:y val="-0.2065974440668599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F40A-41C6-9694-E70A760B8B55}"/>
              </c:ext>
            </c:extLst>
          </c:dPt>
          <c:dLbls>
            <c:dLbl>
              <c:idx val="0"/>
              <c:layout>
                <c:manualLayout>
                  <c:x val="-1.465577121420837E-3"/>
                  <c:y val="-0.1184152606789142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0A-41C6-9694-E70A760B8B5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'リンク切公表時非表示（グラフの添え物）'!$AP$59</c:f>
              <c:numCache>
                <c:formatCode>#,##0"万トン"</c:formatCode>
                <c:ptCount val="1"/>
                <c:pt idx="0">
                  <c:v>860</c:v>
                </c:pt>
              </c:numCache>
            </c:numRef>
          </c:val>
          <c:extLst>
            <c:ext xmlns:c16="http://schemas.microsoft.com/office/drawing/2014/chart" uri="{C3380CC4-5D6E-409C-BE32-E72D297353CC}">
              <c16:uniqueId val="{00000001-F40A-41C6-9694-E70A760B8B55}"/>
            </c:ext>
          </c:extLst>
        </c:ser>
        <c:ser>
          <c:idx val="0"/>
          <c:order val="1"/>
          <c:tx>
            <c:strRef>
              <c:f>'13.F-gas'!$AP$38</c:f>
              <c:strCache>
                <c:ptCount val="1"/>
                <c:pt idx="0">
                  <c:v>2005</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0A-41C6-9694-E70A760B8B55}"/>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0A-41C6-9694-E70A760B8B55}"/>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0A-41C6-9694-E70A760B8B55}"/>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0A-41C6-9694-E70A760B8B55}"/>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A-F40A-41C6-9694-E70A760B8B55}"/>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B-F40A-41C6-9694-E70A760B8B55}"/>
              </c:ext>
            </c:extLst>
          </c:dPt>
          <c:dLbls>
            <c:dLbl>
              <c:idx val="0"/>
              <c:layout>
                <c:manualLayout>
                  <c:x val="0.13419280237210571"/>
                  <c:y val="-0.1872177610967728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554235937748977"/>
                      <c:h val="0.10302155592083127"/>
                    </c:manualLayout>
                  </c15:layout>
                </c:ext>
                <c:ext xmlns:c16="http://schemas.microsoft.com/office/drawing/2014/chart" uri="{C3380CC4-5D6E-409C-BE32-E72D297353CC}">
                  <c16:uniqueId val="{00000003-F40A-41C6-9694-E70A760B8B55}"/>
                </c:ext>
              </c:extLst>
            </c:dLbl>
            <c:dLbl>
              <c:idx val="1"/>
              <c:layout>
                <c:manualLayout>
                  <c:x val="0.16040052151030637"/>
                  <c:y val="0.1382535024794634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387039889520369"/>
                      <c:h val="0.10842006540139885"/>
                    </c:manualLayout>
                  </c15:layout>
                </c:ext>
                <c:ext xmlns:c16="http://schemas.microsoft.com/office/drawing/2014/chart" uri="{C3380CC4-5D6E-409C-BE32-E72D297353CC}">
                  <c16:uniqueId val="{00000005-F40A-41C6-9694-E70A760B8B55}"/>
                </c:ext>
              </c:extLst>
            </c:dLbl>
            <c:dLbl>
              <c:idx val="2"/>
              <c:layout>
                <c:manualLayout>
                  <c:x val="-0.19241613708166241"/>
                  <c:y val="-0.203884582377126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399245764062251"/>
                      <c:h val="0.1030229676649423"/>
                    </c:manualLayout>
                  </c15:layout>
                </c:ext>
                <c:ext xmlns:c16="http://schemas.microsoft.com/office/drawing/2014/chart" uri="{C3380CC4-5D6E-409C-BE32-E72D297353CC}">
                  <c16:uniqueId val="{00000007-F40A-41C6-9694-E70A760B8B55}"/>
                </c:ext>
              </c:extLst>
            </c:dLbl>
            <c:dLbl>
              <c:idx val="3"/>
              <c:layout>
                <c:manualLayout>
                  <c:x val="-0.20201711376615569"/>
                  <c:y val="-0.181339131788657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0A-41C6-9694-E70A760B8B55}"/>
                </c:ext>
              </c:extLst>
            </c:dLbl>
            <c:dLbl>
              <c:idx val="4"/>
              <c:layout>
                <c:manualLayout>
                  <c:x val="0.15548372018909012"/>
                  <c:y val="-0.1137377525316101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0A-41C6-9694-E70A760B8B55}"/>
                </c:ext>
              </c:extLst>
            </c:dLbl>
            <c:dLbl>
              <c:idx val="5"/>
              <c:layout>
                <c:manualLayout>
                  <c:x val="0.17271806511851995"/>
                  <c:y val="-0.1965433824765942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735921814415468"/>
                      <c:h val="7.0308386089426467E-2"/>
                    </c:manualLayout>
                  </c15:layout>
                </c:ext>
                <c:ext xmlns:c16="http://schemas.microsoft.com/office/drawing/2014/chart" uri="{C3380CC4-5D6E-409C-BE32-E72D297353CC}">
                  <c16:uniqueId val="{0000000B-F40A-41C6-9694-E70A760B8B55}"/>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0A-41C6-9694-E70A760B8B55}"/>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0A-41C6-9694-E70A760B8B55}"/>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0A-41C6-9694-E70A760B8B55}"/>
                </c:ext>
              </c:extLst>
            </c:dLbl>
            <c:dLbl>
              <c:idx val="9"/>
              <c:delete val="1"/>
              <c:extLst>
                <c:ext xmlns:c15="http://schemas.microsoft.com/office/drawing/2012/chart" uri="{CE6537A1-D6FC-4f65-9D91-7224C49458BB}"/>
                <c:ext xmlns:c16="http://schemas.microsoft.com/office/drawing/2014/chart" uri="{C3380CC4-5D6E-409C-BE32-E72D297353CC}">
                  <c16:uniqueId val="{0000000F-F40A-41C6-9694-E70A760B8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'13.F-gas'!$AP$51:$AP$56</c:f>
              <c:numCache>
                <c:formatCode>0.0%</c:formatCode>
                <c:ptCount val="6"/>
                <c:pt idx="0">
                  <c:v>0.53188390663117868</c:v>
                </c:pt>
                <c:pt idx="1">
                  <c:v>1.7600731648108929E-2</c:v>
                </c:pt>
                <c:pt idx="2">
                  <c:v>0.32585696652005186</c:v>
                </c:pt>
                <c:pt idx="3">
                  <c:v>0.12047520678316823</c:v>
                </c:pt>
                <c:pt idx="4">
                  <c:v>3.3443104059921844E-5</c:v>
                </c:pt>
                <c:pt idx="5">
                  <c:v>4.1497453134323624E-3</c:v>
                </c:pt>
              </c:numCache>
            </c:numRef>
          </c:val>
          <c:extLst>
            <c:ext xmlns:c16="http://schemas.microsoft.com/office/drawing/2014/chart" uri="{C3380CC4-5D6E-409C-BE32-E72D297353CC}">
              <c16:uniqueId val="{00000010-F40A-41C6-9694-E70A760B8B55}"/>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'リンク切公表時非表示（グラフの添え物）'!$CA$52</c:f>
              <c:strCache>
                <c:ptCount val="1"/>
                <c:pt idx="0">
                  <c:v>2019年</c:v>
                </c:pt>
              </c:strCache>
            </c:strRef>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'リンク切公表時非表示（グラフの添え物）'!$CA$62</c:f>
              <c:numCache>
                <c:formatCode>#,##0"万トン"</c:formatCode>
                <c:ptCount val="1"/>
                <c:pt idx="0">
                  <c:v>200</c:v>
                </c:pt>
              </c:numCache>
            </c:numRef>
          </c:val>
          <c:extLst>
            <c:ext xmlns:c16="http://schemas.microsoft.com/office/drawing/2014/chart" uri="{C3380CC4-5D6E-409C-BE32-E72D297353CC}">
              <c16:uniqueId val="{00000001-EF11-4970-887B-EDDB2F762188}"/>
            </c:ext>
          </c:extLst>
        </c:ser>
        <c:ser>
          <c:idx val="0"/>
          <c:order val="1"/>
          <c:tx>
            <c:strRef>
              <c:f>'13.F-gas'!$BD$38</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3718933891092899"/>
                  <c:y val="-0.159669612867621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7384489010294646"/>
                  <c:y val="0.13762764484694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823952470293936"/>
                      <c:h val="8.6020368670339742E-2"/>
                    </c:manualLayout>
                  </c15:layout>
                </c:ext>
                <c:ext xmlns:c16="http://schemas.microsoft.com/office/drawing/2014/chart" uri="{C3380CC4-5D6E-409C-BE32-E72D297353CC}">
                  <c16:uniqueId val="{00000005-EF11-4970-887B-EDDB2F76218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EF11-4970-887B-EDDB2F762188}"/>
                </c:ext>
              </c:extLst>
            </c:dLbl>
            <c:dLbl>
              <c:idx val="3"/>
              <c:layout>
                <c:manualLayout>
                  <c:x val="-0.17977183567727609"/>
                  <c:y val="-0.1285131854572584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EF11-4970-887B-EDDB2F762188}"/>
                </c:ext>
              </c:extLst>
            </c:dLbl>
            <c:dLbl>
              <c:idx val="4"/>
              <c:layout>
                <c:manualLayout>
                  <c:x val="-0.12922446336047372"/>
                  <c:y val="-0.151704668713592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'13.F-gas'!$BD$58:$BD$63</c:f>
              <c:numCache>
                <c:formatCode>0.0%</c:formatCode>
                <c:ptCount val="6"/>
                <c:pt idx="0">
                  <c:v>0.40808069969383215</c:v>
                </c:pt>
                <c:pt idx="1">
                  <c:v>0.28618179199193977</c:v>
                </c:pt>
                <c:pt idx="2">
                  <c:v>0.1253155376321759</c:v>
                </c:pt>
                <c:pt idx="3">
                  <c:v>8.683369706277759E-2</c:v>
                </c:pt>
                <c:pt idx="4">
                  <c:v>7.3526395192323138E-2</c:v>
                </c:pt>
                <c:pt idx="5">
                  <c:v>2.0061878426951445E-2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'リンク切公表時非表示（グラフの添え物）'!$AX$62</c:f>
              <c:numCache>
                <c:formatCode>#,##0"万トン"</c:formatCode>
                <c:ptCount val="1"/>
                <c:pt idx="0">
                  <c:v>210</c:v>
                </c:pt>
              </c:numCache>
            </c:numRef>
          </c:val>
          <c:extLst>
            <c:ext xmlns:c16="http://schemas.microsoft.com/office/drawing/2014/chart" uri="{C3380CC4-5D6E-409C-BE32-E72D297353CC}">
              <c16:uniqueId val="{00000001-273C-4DB9-BC3A-C0EF8312982C}"/>
            </c:ext>
          </c:extLst>
        </c:ser>
        <c:ser>
          <c:idx val="0"/>
          <c:order val="1"/>
          <c:tx>
            <c:strRef>
              <c:f>'13.F-gas'!$AX$38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273C-4DB9-BC3A-C0EF8312982C}"/>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17977183567727609"/>
                  <c:y val="-0.1285131854572584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12922446336047372"/>
                  <c:y val="-0.151704668713592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11F2-4F80-BB55-A95126D0B7BE}"/>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11F2-4F80-BB55-A95126D0B7B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'リンク切公表時非表示（グラフの添え物）'!$AP$62</c:f>
              <c:numCache>
                <c:formatCode>#,##0"万トン"</c:formatCode>
                <c:ptCount val="1"/>
                <c:pt idx="0">
                  <c:v>500</c:v>
                </c:pt>
              </c:numCache>
            </c:numRef>
          </c:val>
          <c:extLst>
            <c:ext xmlns:c16="http://schemas.microsoft.com/office/drawing/2014/chart" uri="{C3380CC4-5D6E-409C-BE32-E72D297353CC}">
              <c16:uniqueId val="{00000001-11F2-4F80-BB55-A95126D0B7BE}"/>
            </c:ext>
          </c:extLst>
        </c:ser>
        <c:ser>
          <c:idx val="0"/>
          <c:order val="1"/>
          <c:tx>
            <c:strRef>
              <c:f>'13.F-gas'!$AP$38</c:f>
              <c:strCache>
                <c:ptCount val="1"/>
                <c:pt idx="0">
                  <c:v>2005</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11F2-4F80-BB55-A95126D0B7BE}"/>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11F2-4F80-BB55-A95126D0B7BE}"/>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11F2-4F80-BB55-A95126D0B7BE}"/>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11F2-4F80-BB55-A95126D0B7BE}"/>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11F2-4F80-BB55-A95126D0B7BE}"/>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11F2-4F80-BB55-A95126D0B7BE}"/>
              </c:ext>
            </c:extLst>
          </c:dPt>
          <c:dLbls>
            <c:dLbl>
              <c:idx val="0"/>
              <c:layout>
                <c:manualLayout>
                  <c:x val="0.18046570720114288"/>
                  <c:y val="-0.132922421081074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11F2-4F80-BB55-A95126D0B7BE}"/>
                </c:ext>
              </c:extLst>
            </c:dLbl>
            <c:dLbl>
              <c:idx val="1"/>
              <c:layout>
                <c:manualLayout>
                  <c:x val="0.13399889473070459"/>
                  <c:y val="-2.106938972421007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11F2-4F80-BB55-A95126D0B7BE}"/>
                </c:ext>
              </c:extLst>
            </c:dLbl>
            <c:dLbl>
              <c:idx val="2"/>
              <c:layout>
                <c:manualLayout>
                  <c:x val="0.20333969458419912"/>
                  <c:y val="0.12024100409481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3637341078"/>
                      <c:h val="9.5884138537339708E-2"/>
                    </c:manualLayout>
                  </c15:layout>
                </c:ext>
                <c:ext xmlns:c16="http://schemas.microsoft.com/office/drawing/2014/chart" uri="{C3380CC4-5D6E-409C-BE32-E72D297353CC}">
                  <c16:uniqueId val="{00000007-11F2-4F80-BB55-A95126D0B7BE}"/>
                </c:ext>
              </c:extLst>
            </c:dLbl>
            <c:dLbl>
              <c:idx val="3"/>
              <c:layout>
                <c:manualLayout>
                  <c:x val="-0.1746305863417138"/>
                  <c:y val="0.1347985562995509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11F2-4F80-BB55-A95126D0B7BE}"/>
                </c:ext>
              </c:extLst>
            </c:dLbl>
            <c:dLbl>
              <c:idx val="4"/>
              <c:layout>
                <c:manualLayout>
                  <c:x val="-0.17816058853054953"/>
                  <c:y val="-0.12252897460342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11F2-4F80-BB55-A95126D0B7BE}"/>
                </c:ext>
              </c:extLst>
            </c:dLbl>
            <c:dLbl>
              <c:idx val="5"/>
              <c:layout>
                <c:manualLayout>
                  <c:x val="-7.878379817174265E-2"/>
                  <c:y val="-0.175028773590323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11F2-4F80-BB55-A95126D0B7BE}"/>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11F2-4F80-BB55-A95126D0B7BE}"/>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11F2-4F80-BB55-A95126D0B7BE}"/>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11F2-4F80-BB55-A95126D0B7BE}"/>
                </c:ext>
              </c:extLst>
            </c:dLbl>
            <c:dLbl>
              <c:idx val="9"/>
              <c:delete val="1"/>
              <c:extLst>
                <c:ext xmlns:c15="http://schemas.microsoft.com/office/drawing/2012/chart" uri="{CE6537A1-D6FC-4f65-9D91-7224C49458BB}"/>
                <c:ext xmlns:c16="http://schemas.microsoft.com/office/drawing/2014/chart" uri="{C3380CC4-5D6E-409C-BE32-E72D297353CC}">
                  <c16:uniqueId val="{00000011-11F2-4F80-BB55-A95126D0B7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11F2-4F80-BB55-A95126D0B7B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'リンク切公表時非表示（グラフの添え物）'!$CA$3</c:f>
              <c:strCache>
                <c:ptCount val="1"/>
                <c:pt idx="0">
                  <c:v>2019年度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1.1273742334298959E-3"/>
                  <c:y val="-0.10392627438313408"/>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fld id="{38B5CA8E-8DAB-4AA9-938F-81F3228CA595}" type="SERIESNAME">
                      <a:rPr lang="ja-JP" altLang="en-US" sz="1600">
                        <a:solidFill>
                          <a:schemeClr val="tx1"/>
                        </a:solidFill>
                        <a:latin typeface="+mj-ea"/>
                        <a:ea typeface="+mj-ea"/>
                      </a:rPr>
                      <a:pPr>
                        <a:defRPr>
                          <a:solidFill>
                            <a:schemeClr val="tx1"/>
                          </a:solidFill>
                          <a:latin typeface="+mj-ea"/>
                          <a:ea typeface="+mj-ea"/>
                        </a:defRPr>
                      </a:pPr>
                      <a:t>[系列名]</a:t>
                    </a:fld>
                    <a:endParaRPr lang="ja-JP" altLang="en-US" sz="1600" baseline="0">
                      <a:solidFill>
                        <a:schemeClr val="tx1"/>
                      </a:solidFill>
                      <a:latin typeface="+mj-ea"/>
                      <a:ea typeface="+mj-ea"/>
                    </a:endParaRPr>
                  </a:p>
                  <a:p>
                    <a:pPr>
                      <a:defRPr>
                        <a:solidFill>
                          <a:schemeClr val="tx1"/>
                        </a:solidFill>
                        <a:latin typeface="+mj-ea"/>
                        <a:ea typeface="+mj-ea"/>
                      </a:defRPr>
                    </a:pPr>
                    <a:r>
                      <a:rPr lang="ja-JP" altLang="en-US" sz="1600" baseline="0">
                        <a:solidFill>
                          <a:schemeClr val="tx1"/>
                        </a:solidFill>
                        <a:latin typeface="+mj-ea"/>
                        <a:ea typeface="+mj-ea"/>
                      </a:rPr>
                      <a:t> </a:t>
                    </a:r>
                    <a:fld id="{A36F8668-6139-4DD9-A260-52721D3FE21F}" type="VALUE">
                      <a:rPr lang="ja-JP" altLang="en-US" sz="1600" b="1" baseline="0">
                        <a:solidFill>
                          <a:schemeClr val="tx1"/>
                        </a:solidFill>
                        <a:latin typeface="+mj-ea"/>
                        <a:ea typeface="+mj-ea"/>
                      </a:rPr>
                      <a:pPr>
                        <a:defRPr>
                          <a:solidFill>
                            <a:schemeClr val="tx1"/>
                          </a:solidFill>
                          <a:latin typeface="+mj-ea"/>
                          <a:ea typeface="+mj-ea"/>
                        </a:defRPr>
                      </a:pPr>
                      <a:t>[値]</a:t>
                    </a:fld>
                    <a:endParaRPr lang="ja-JP" altLang="en-US" sz="1600" baseline="0">
                      <a:solidFill>
                        <a:schemeClr val="tx1"/>
                      </a:solidFill>
                      <a:latin typeface="+mj-ea"/>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9267168506"/>
                      <c:h val="0.16631325495063728"/>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'リンク切公表時非表示（グラフの添え物）'!$CA$5</c:f>
              <c:numCache>
                <c:formatCode>##"億"#,###"万t"</c:formatCode>
                <c:ptCount val="1"/>
                <c:pt idx="0">
                  <c:v>121200</c:v>
                </c:pt>
              </c:numCache>
            </c:numRef>
          </c:val>
          <c:extLst>
            <c:ext xmlns:c16="http://schemas.microsoft.com/office/drawing/2014/chart" uri="{C3380CC4-5D6E-409C-BE32-E72D297353CC}">
              <c16:uniqueId val="{00000002-AAE1-4481-9A55-95CC2BD7A257}"/>
            </c:ext>
          </c:extLst>
        </c:ser>
        <c:ser>
          <c:idx val="0"/>
          <c:order val="1"/>
          <c:tx>
            <c:v>2019年度総排出に占める各種温室効果ガスの排出割合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2917077162781624"/>
                  <c:y val="-3.604235738657463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287075162928197E-2"/>
                      <c:h val="0.1668960706289169"/>
                    </c:manualLayout>
                  </c15:layout>
                </c:ext>
                <c:ext xmlns:c16="http://schemas.microsoft.com/office/drawing/2014/chart" uri="{C3380CC4-5D6E-409C-BE32-E72D297353CC}">
                  <c16:uniqueId val="{00000006-AAE1-4481-9A55-95CC2BD7A257}"/>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AE1-4481-9A55-95CC2BD7A257}"/>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('1.Total'!$BD$21,'1.Total'!$BD$24:$BD$25,'1.Total'!$BD$27:$BD$30)</c:f>
              <c:numCache>
                <c:formatCode>#0.0%;[Red]\-#0.0%</c:formatCode>
                <c:ptCount val="7"/>
                <c:pt idx="0">
                  <c:v>0.91447974138998345</c:v>
                </c:pt>
                <c:pt idx="1">
                  <c:v>2.3454607010311258E-2</c:v>
                </c:pt>
                <c:pt idx="2">
                  <c:v>1.6338670428768416E-2</c:v>
                </c:pt>
                <c:pt idx="3">
                  <c:v>4.1034302889226666E-2</c:v>
                </c:pt>
                <c:pt idx="4">
                  <c:v>2.8249737491845162E-3</c:v>
                </c:pt>
                <c:pt idx="5">
                  <c:v>1.651888177819368E-3</c:v>
                </c:pt>
                <c:pt idx="6">
                  <c:v>2.1581635470621055E-4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'リンク切公表時非表示（グラフの添え物）'!$CA$65</c:f>
              <c:numCache>
                <c:formatCode>#,##0"万トン"</c:formatCode>
                <c:ptCount val="1"/>
                <c:pt idx="0">
                  <c:v>26.1</c:v>
                </c:pt>
              </c:numCache>
            </c:numRef>
          </c:val>
          <c:extLst>
            <c:ext xmlns:c16="http://schemas.microsoft.com/office/drawing/2014/chart" uri="{C3380CC4-5D6E-409C-BE32-E72D297353CC}">
              <c16:uniqueId val="{00000001-1F52-48A8-B8D1-64A4B42A1650}"/>
            </c:ext>
          </c:extLst>
        </c:ser>
        <c:ser>
          <c:idx val="0"/>
          <c:order val="1"/>
          <c:tx>
            <c:strRef>
              <c:f>'13.F-gas'!$BD$38</c:f>
              <c:strCache>
                <c:ptCount val="1"/>
                <c:pt idx="0">
                  <c:v>2019</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044405606835047"/>
                  <c:y val="0.123598011228673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1F52-48A8-B8D1-64A4B42A1650}"/>
                </c:ext>
              </c:extLst>
            </c:dLbl>
            <c:dLbl>
              <c:idx val="1"/>
              <c:layout>
                <c:manualLayout>
                  <c:x val="-0.228624217587867"/>
                  <c:y val="-4.431060168971084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1F52-48A8-B8D1-64A4B42A1650}"/>
                </c:ext>
              </c:extLst>
            </c:dLbl>
            <c:dLbl>
              <c:idx val="2"/>
              <c:layout>
                <c:manualLayout>
                  <c:x val="-1.3460122264531367E-2"/>
                  <c:y val="-0.134427679889696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'13.F-gas'!$BD$65:$BD$67</c:f>
              <c:numCache>
                <c:formatCode>0.0%</c:formatCode>
                <c:ptCount val="3"/>
                <c:pt idx="0">
                  <c:v>0.85487231130628161</c:v>
                </c:pt>
                <c:pt idx="1">
                  <c:v>7.3674999522339607E-2</c:v>
                </c:pt>
                <c:pt idx="2">
                  <c:v>7.1452689171378855E-2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'リンク切公表時非表示（グラフの添え物）'!$AX$65</c:f>
              <c:numCache>
                <c:formatCode>#,##0"万トン"</c:formatCode>
                <c:ptCount val="1"/>
                <c:pt idx="0">
                  <c:v>160</c:v>
                </c:pt>
              </c:numCache>
            </c:numRef>
          </c:val>
          <c:extLst>
            <c:ext xmlns:c16="http://schemas.microsoft.com/office/drawing/2014/chart" uri="{C3380CC4-5D6E-409C-BE32-E72D297353CC}">
              <c16:uniqueId val="{00000001-31FC-4CB2-894A-DC5C192DE76F}"/>
            </c:ext>
          </c:extLst>
        </c:ser>
        <c:ser>
          <c:idx val="0"/>
          <c:order val="1"/>
          <c:tx>
            <c:strRef>
              <c:f>'13.F-gas'!$AX$38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1341943671"/>
                  <c:y val="-0.138631006925136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31FC-4CB2-894A-DC5C192DE76F}"/>
                </c:ext>
              </c:extLst>
            </c:dLbl>
            <c:dLbl>
              <c:idx val="1"/>
              <c:layout>
                <c:manualLayout>
                  <c:x val="-0.27545327769291933"/>
                  <c:y val="6.09710570166162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31FC-4CB2-894A-DC5C192DE76F}"/>
                </c:ext>
              </c:extLst>
            </c:dLbl>
            <c:dLbl>
              <c:idx val="2"/>
              <c:layout>
                <c:manualLayout>
                  <c:x val="-0.11910059614426925"/>
                  <c:y val="-0.131066258359161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2A14-4C45-9018-BE4BF80F4168}"/>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2A14-4C45-9018-BE4BF80F41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'リンク切公表時非表示（グラフの添え物）'!$AP$65</c:f>
              <c:numCache>
                <c:formatCode>#,##0"万トン"</c:formatCode>
                <c:ptCount val="1"/>
                <c:pt idx="0">
                  <c:v>150</c:v>
                </c:pt>
              </c:numCache>
            </c:numRef>
          </c:val>
          <c:extLst>
            <c:ext xmlns:c16="http://schemas.microsoft.com/office/drawing/2014/chart" uri="{C3380CC4-5D6E-409C-BE32-E72D297353CC}">
              <c16:uniqueId val="{00000001-2A14-4C45-9018-BE4BF80F4168}"/>
            </c:ext>
          </c:extLst>
        </c:ser>
        <c:ser>
          <c:idx val="0"/>
          <c:order val="1"/>
          <c:tx>
            <c:strRef>
              <c:f>'13.F-gas'!$AP$38</c:f>
              <c:strCache>
                <c:ptCount val="1"/>
                <c:pt idx="0">
                  <c:v>2005</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2A14-4C45-9018-BE4BF80F4168}"/>
              </c:ext>
            </c:extLst>
          </c:dPt>
          <c:dPt>
            <c:idx val="1"/>
            <c:bubble3D val="0"/>
            <c:spPr>
              <a:solidFill>
                <a:schemeClr val="accent4"/>
              </a:solidFill>
              <a:ln>
                <a:noFill/>
              </a:ln>
              <a:effectLst/>
            </c:spPr>
            <c:extLst>
              <c:ext xmlns:c16="http://schemas.microsoft.com/office/drawing/2014/chart" uri="{C3380CC4-5D6E-409C-BE32-E72D297353CC}">
                <c16:uniqueId val="{00000005-2A14-4C45-9018-BE4BF80F4168}"/>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2A14-4C45-9018-BE4BF80F4168}"/>
              </c:ext>
            </c:extLst>
          </c:dPt>
          <c:dLbls>
            <c:dLbl>
              <c:idx val="0"/>
              <c:layout>
                <c:manualLayout>
                  <c:x val="0.21019007834650294"/>
                  <c:y val="-0.1032695187413267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12321581847"/>
                      <c:h val="0.12202107906385125"/>
                    </c:manualLayout>
                  </c15:layout>
                </c:ext>
                <c:ext xmlns:c16="http://schemas.microsoft.com/office/drawing/2014/chart" uri="{C3380CC4-5D6E-409C-BE32-E72D297353CC}">
                  <c16:uniqueId val="{00000003-2A14-4C45-9018-BE4BF80F4168}"/>
                </c:ext>
              </c:extLst>
            </c:dLbl>
            <c:dLbl>
              <c:idx val="1"/>
              <c:layout>
                <c:manualLayout>
                  <c:x val="-0.20555143592331535"/>
                  <c:y val="0.10316884502660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2A14-4C45-9018-BE4BF80F4168}"/>
                </c:ext>
              </c:extLst>
            </c:dLbl>
            <c:dLbl>
              <c:idx val="2"/>
              <c:layout>
                <c:manualLayout>
                  <c:x val="-4.3566591469865516E-2"/>
                  <c:y val="-0.12805213064416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2A14-4C45-9018-BE4BF80F4168}"/>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2A14-4C45-9018-BE4BF80F4168}"/>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2A14-4C45-9018-BE4BF80F4168}"/>
                </c:ext>
              </c:extLst>
            </c:dLbl>
            <c:dLbl>
              <c:idx val="5"/>
              <c:delete val="1"/>
              <c:extLst>
                <c:ext xmlns:c15="http://schemas.microsoft.com/office/drawing/2012/chart" uri="{CE6537A1-D6FC-4f65-9D91-7224C49458BB}"/>
                <c:ext xmlns:c16="http://schemas.microsoft.com/office/drawing/2014/chart" uri="{C3380CC4-5D6E-409C-BE32-E72D297353CC}">
                  <c16:uniqueId val="{0000000A-2A14-4C45-9018-BE4BF80F41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2A14-4C45-9018-BE4BF80F4168}"/>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2A14-4C45-9018-BE4BF80F4168}"/>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2A14-4C45-9018-BE4BF80F4168}"/>
                </c:ext>
              </c:extLst>
            </c:dLbl>
            <c:dLbl>
              <c:idx val="9"/>
              <c:delete val="1"/>
              <c:extLst>
                <c:ext xmlns:c15="http://schemas.microsoft.com/office/drawing/2012/chart" uri="{CE6537A1-D6FC-4f65-9D91-7224C49458BB}"/>
                <c:ext xmlns:c16="http://schemas.microsoft.com/office/drawing/2014/chart" uri="{C3380CC4-5D6E-409C-BE32-E72D297353CC}">
                  <c16:uniqueId val="{0000000E-2A14-4C45-9018-BE4BF80F41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2A14-4C45-9018-BE4BF80F41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'リンク切公表時非表示（グラフの添え物）'!$CA$54</c:f>
              <c:strCache>
                <c:ptCount val="1"/>
                <c:pt idx="0">
                  <c:v>  in CY2019</c:v>
                </c:pt>
              </c:strCache>
            </c:strRef>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'リンク切公表時非表示（グラフの添え物）'!$CA$60</c:f>
              <c:numCache>
                <c:formatCode>###.0"Mt"</c:formatCode>
                <c:ptCount val="1"/>
                <c:pt idx="0">
                  <c:v>3.4</c:v>
                </c:pt>
              </c:numCache>
            </c:numRef>
          </c:val>
          <c:extLst>
            <c:ext xmlns:c16="http://schemas.microsoft.com/office/drawing/2014/chart" uri="{C3380CC4-5D6E-409C-BE32-E72D297353CC}">
              <c16:uniqueId val="{00000001-78F9-4728-BE07-62FC41702259}"/>
            </c:ext>
          </c:extLst>
        </c:ser>
        <c:ser>
          <c:idx val="0"/>
          <c:order val="1"/>
          <c:tx>
            <c:strRef>
              <c:f>'13.F-gas'!$BD$38</c:f>
              <c:strCache>
                <c:ptCount val="1"/>
                <c:pt idx="0">
                  <c:v>2019</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7459468942259432"/>
                  <c:y val="-0.20433404353571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1770947540297628"/>
                  <c:y val="0.152214973821003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8.7482705596707122E-2"/>
                  <c:y val="0.306366430538388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19234805290677501"/>
                  <c:y val="-0.1978694251921048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601747388284173"/>
                  <c:y val="-0.208294737393417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'13.F-gas'!$BD$51:$BD$56</c:f>
              <c:numCache>
                <c:formatCode>0.0%</c:formatCode>
                <c:ptCount val="6"/>
                <c:pt idx="0">
                  <c:v>0.48981964559910718</c:v>
                </c:pt>
                <c:pt idx="1">
                  <c:v>2.1968208976585819E-2</c:v>
                </c:pt>
                <c:pt idx="2">
                  <c:v>0.45529899174486499</c:v>
                </c:pt>
                <c:pt idx="3">
                  <c:v>1.8737966772387208E-2</c:v>
                </c:pt>
                <c:pt idx="4">
                  <c:v>1.4175186907054849E-2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'リンク切公表時非表示（グラフの添え物）'!$AX$54</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'リンク切公表時非表示（グラフの添え物）'!$AX$60</c:f>
              <c:numCache>
                <c:formatCode>###.0"Mt"</c:formatCode>
                <c:ptCount val="1"/>
                <c:pt idx="0">
                  <c:v>3.3</c:v>
                </c:pt>
              </c:numCache>
            </c:numRef>
          </c:val>
          <c:extLst>
            <c:ext xmlns:c16="http://schemas.microsoft.com/office/drawing/2014/chart" uri="{C3380CC4-5D6E-409C-BE32-E72D297353CC}">
              <c16:uniqueId val="{00000001-8D42-4123-A29A-24C284CCC5F2}"/>
            </c:ext>
          </c:extLst>
        </c:ser>
        <c:ser>
          <c:idx val="0"/>
          <c:order val="1"/>
          <c:tx>
            <c:strRef>
              <c:f>'13.F-gas'!$AX$38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7148297669130425"/>
                  <c:y val="-0.141431675064574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0125225760874454"/>
                  <c:y val="-0.1859187208923462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0.14563131975189786"/>
                  <c:y val="-0.11996681993001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18500213611915281"/>
                  <c:y val="-0.21258577577894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'リンク切公表時非表示（グラフの添え物）'!$AP$54</c:f>
              <c:strCache>
                <c:ptCount val="1"/>
                <c:pt idx="0">
                  <c:v>  in CY2005</c:v>
                </c:pt>
              </c:strCache>
            </c:strRef>
          </c:tx>
          <c:spPr>
            <a:noFill/>
          </c:spPr>
          <c:dPt>
            <c:idx val="0"/>
            <c:bubble3D val="0"/>
            <c:spPr>
              <a:noFill/>
              <a:ln>
                <a:noFill/>
              </a:ln>
              <a:effectLst/>
            </c:spPr>
            <c:extLst>
              <c:ext xmlns:c16="http://schemas.microsoft.com/office/drawing/2014/chart" uri="{C3380CC4-5D6E-409C-BE32-E72D297353CC}">
                <c16:uniqueId val="{00000000-F463-4CD9-A12A-7460138B2BFC}"/>
              </c:ext>
            </c:extLst>
          </c:dPt>
          <c:dLbls>
            <c:dLbl>
              <c:idx val="0"/>
              <c:layout>
                <c:manualLayout>
                  <c:x val="-1.465577121420837E-3"/>
                  <c:y val="-0.1184152606789142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63-4CD9-A12A-7460138B2B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'リンク切公表時非表示（グラフの添え物）'!$AP$60</c:f>
              <c:numCache>
                <c:formatCode>###.0"Mt"</c:formatCode>
                <c:ptCount val="1"/>
                <c:pt idx="0">
                  <c:v>8.6</c:v>
                </c:pt>
              </c:numCache>
            </c:numRef>
          </c:val>
          <c:extLst>
            <c:ext xmlns:c16="http://schemas.microsoft.com/office/drawing/2014/chart" uri="{C3380CC4-5D6E-409C-BE32-E72D297353CC}">
              <c16:uniqueId val="{00000001-F463-4CD9-A12A-7460138B2BFC}"/>
            </c:ext>
          </c:extLst>
        </c:ser>
        <c:ser>
          <c:idx val="0"/>
          <c:order val="1"/>
          <c:tx>
            <c:strRef>
              <c:f>'13.F-gas'!$AP$38</c:f>
              <c:strCache>
                <c:ptCount val="1"/>
                <c:pt idx="0">
                  <c:v>2005</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63-4CD9-A12A-7460138B2BFC}"/>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63-4CD9-A12A-7460138B2BFC}"/>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63-4CD9-A12A-7460138B2BFC}"/>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63-4CD9-A12A-7460138B2BFC}"/>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A-F463-4CD9-A12A-7460138B2BFC}"/>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B-F463-4CD9-A12A-7460138B2BFC}"/>
              </c:ext>
            </c:extLst>
          </c:dPt>
          <c:dLbls>
            <c:dLbl>
              <c:idx val="0"/>
              <c:layout>
                <c:manualLayout>
                  <c:x val="0.13996269643407075"/>
                  <c:y val="-0.1703164479242798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236252877835388"/>
                      <c:h val="0.14684769785457014"/>
                    </c:manualLayout>
                  </c15:layout>
                </c:ext>
                <c:ext xmlns:c16="http://schemas.microsoft.com/office/drawing/2014/chart" uri="{C3380CC4-5D6E-409C-BE32-E72D297353CC}">
                  <c16:uniqueId val="{00000003-F463-4CD9-A12A-7460138B2BFC}"/>
                </c:ext>
              </c:extLst>
            </c:dLbl>
            <c:dLbl>
              <c:idx val="1"/>
              <c:layout>
                <c:manualLayout>
                  <c:x val="0.16483679884565208"/>
                  <c:y val="0.138253647341172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738636421856776"/>
                      <c:h val="0.10842017259879155"/>
                    </c:manualLayout>
                  </c15:layout>
                </c:ext>
                <c:ext xmlns:c16="http://schemas.microsoft.com/office/drawing/2014/chart" uri="{C3380CC4-5D6E-409C-BE32-E72D297353CC}">
                  <c16:uniqueId val="{00000005-F463-4CD9-A12A-7460138B2BFC}"/>
                </c:ext>
              </c:extLst>
            </c:dLbl>
            <c:dLbl>
              <c:idx val="2"/>
              <c:layout>
                <c:manualLayout>
                  <c:x val="-0.15695068340783408"/>
                  <c:y val="0.182084386285271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760162289904983"/>
                      <c:h val="0.1562132295028146"/>
                    </c:manualLayout>
                  </c15:layout>
                </c:ext>
                <c:ext xmlns:c16="http://schemas.microsoft.com/office/drawing/2014/chart" uri="{C3380CC4-5D6E-409C-BE32-E72D297353CC}">
                  <c16:uniqueId val="{00000007-F463-4CD9-A12A-7460138B2BFC}"/>
                </c:ext>
              </c:extLst>
            </c:dLbl>
            <c:dLbl>
              <c:idx val="3"/>
              <c:layout>
                <c:manualLayout>
                  <c:x val="-0.1339923186305812"/>
                  <c:y val="-0.176831400538520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63-4CD9-A12A-7460138B2BFC}"/>
                </c:ext>
              </c:extLst>
            </c:dLbl>
            <c:dLbl>
              <c:idx val="4"/>
              <c:layout>
                <c:manualLayout>
                  <c:x val="0.15548372018909012"/>
                  <c:y val="-0.1137377525316101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63-4CD9-A12A-7460138B2BFC}"/>
                </c:ext>
              </c:extLst>
            </c:dLbl>
            <c:dLbl>
              <c:idx val="5"/>
              <c:layout>
                <c:manualLayout>
                  <c:x val="0.23469220505013969"/>
                  <c:y val="-0.196543438716036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130749800739415"/>
                      <c:h val="7.0308273610542024E-2"/>
                    </c:manualLayout>
                  </c15:layout>
                </c:ext>
                <c:ext xmlns:c16="http://schemas.microsoft.com/office/drawing/2014/chart" uri="{C3380CC4-5D6E-409C-BE32-E72D297353CC}">
                  <c16:uniqueId val="{0000000B-F463-4CD9-A12A-7460138B2BF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63-4CD9-A12A-7460138B2BFC}"/>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63-4CD9-A12A-7460138B2BFC}"/>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63-4CD9-A12A-7460138B2BFC}"/>
                </c:ext>
              </c:extLst>
            </c:dLbl>
            <c:dLbl>
              <c:idx val="9"/>
              <c:delete val="1"/>
              <c:extLst>
                <c:ext xmlns:c15="http://schemas.microsoft.com/office/drawing/2012/chart" uri="{CE6537A1-D6FC-4f65-9D91-7224C49458BB}"/>
                <c:ext xmlns:c16="http://schemas.microsoft.com/office/drawing/2014/chart" uri="{C3380CC4-5D6E-409C-BE32-E72D297353CC}">
                  <c16:uniqueId val="{0000000F-F463-4CD9-A12A-7460138B2BF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'13.F-gas'!$AP$51:$AP$56</c:f>
              <c:numCache>
                <c:formatCode>0.0%</c:formatCode>
                <c:ptCount val="6"/>
                <c:pt idx="0">
                  <c:v>0.53188390663117868</c:v>
                </c:pt>
                <c:pt idx="1">
                  <c:v>1.7600731648108929E-2</c:v>
                </c:pt>
                <c:pt idx="2">
                  <c:v>0.32585696652005186</c:v>
                </c:pt>
                <c:pt idx="3">
                  <c:v>0.12047520678316823</c:v>
                </c:pt>
                <c:pt idx="4">
                  <c:v>3.3443104059921844E-5</c:v>
                </c:pt>
                <c:pt idx="5">
                  <c:v>4.1497453134323624E-3</c:v>
                </c:pt>
              </c:numCache>
            </c:numRef>
          </c:val>
          <c:extLst>
            <c:ext xmlns:c16="http://schemas.microsoft.com/office/drawing/2014/chart" uri="{C3380CC4-5D6E-409C-BE32-E72D297353CC}">
              <c16:uniqueId val="{00000010-F463-4CD9-A12A-7460138B2BF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'リンク切公表時非表示（グラフの添え物）'!$CA$54</c:f>
              <c:strCache>
                <c:ptCount val="1"/>
                <c:pt idx="0">
                  <c:v>  in CY2019</c:v>
                </c:pt>
              </c:strCache>
            </c:strRef>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5.492233203507663E-3"/>
                  <c:y val="-9.0695283308022928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'リンク切公表時非表示（グラフの添え物）'!$CA$63</c:f>
              <c:numCache>
                <c:formatCode>###.0"Mt"</c:formatCode>
                <c:ptCount val="1"/>
                <c:pt idx="0">
                  <c:v>2</c:v>
                </c:pt>
              </c:numCache>
            </c:numRef>
          </c:val>
          <c:extLst>
            <c:ext xmlns:c16="http://schemas.microsoft.com/office/drawing/2014/chart" uri="{C3380CC4-5D6E-409C-BE32-E72D297353CC}">
              <c16:uniqueId val="{00000001-A50A-4937-9093-1AED2AC31F68}"/>
            </c:ext>
          </c:extLst>
        </c:ser>
        <c:ser>
          <c:idx val="0"/>
          <c:order val="1"/>
          <c:tx>
            <c:strRef>
              <c:f>'13.F-gas'!$BD$38</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4925679380816612"/>
                  <c:y val="-8.070969956122686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'13.F-gas'!$BD$58:$BD$63</c:f>
              <c:numCache>
                <c:formatCode>0.0%</c:formatCode>
                <c:ptCount val="6"/>
                <c:pt idx="0">
                  <c:v>0.40808069969383215</c:v>
                </c:pt>
                <c:pt idx="1">
                  <c:v>0.28618179199193977</c:v>
                </c:pt>
                <c:pt idx="2">
                  <c:v>0.1253155376321759</c:v>
                </c:pt>
                <c:pt idx="3">
                  <c:v>8.683369706277759E-2</c:v>
                </c:pt>
                <c:pt idx="4">
                  <c:v>7.3526395192323138E-2</c:v>
                </c:pt>
                <c:pt idx="5">
                  <c:v>2.0061878426951445E-2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'リンク切公表時非表示（グラフの添え物）'!$AX$54</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'リンク切公表時非表示（グラフの添え物）'!$AX$63</c:f>
              <c:numCache>
                <c:formatCode>###.0"Mt"</c:formatCode>
                <c:ptCount val="1"/>
                <c:pt idx="0">
                  <c:v>2.1</c:v>
                </c:pt>
              </c:numCache>
            </c:numRef>
          </c:val>
          <c:extLst>
            <c:ext xmlns:c16="http://schemas.microsoft.com/office/drawing/2014/chart" uri="{C3380CC4-5D6E-409C-BE32-E72D297353CC}">
              <c16:uniqueId val="{00000001-B7DA-4A78-8D21-77B256E6BA44}"/>
            </c:ext>
          </c:extLst>
        </c:ser>
        <c:ser>
          <c:idx val="0"/>
          <c:order val="1"/>
          <c:tx>
            <c:strRef>
              <c:f>'13.F-gas'!$AX$38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'リンク切公表時非表示（グラフの添え物）'!$AP$54</c:f>
              <c:strCache>
                <c:ptCount val="1"/>
                <c:pt idx="0">
                  <c:v>  in CY2005</c:v>
                </c:pt>
              </c:strCache>
            </c:strRef>
          </c:tx>
          <c:spPr>
            <a:noFill/>
          </c:spPr>
          <c:dPt>
            <c:idx val="0"/>
            <c:bubble3D val="0"/>
            <c:spPr>
              <a:noFill/>
              <a:ln>
                <a:noFill/>
              </a:ln>
              <a:effectLst/>
            </c:spPr>
            <c:extLst>
              <c:ext xmlns:c16="http://schemas.microsoft.com/office/drawing/2014/chart" uri="{C3380CC4-5D6E-409C-BE32-E72D297353CC}">
                <c16:uniqueId val="{00000000-42F3-4A0D-9C6F-989D93255E6D}"/>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42F3-4A0D-9C6F-989D93255E6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'リンク切公表時非表示（グラフの添え物）'!$AP$63</c:f>
              <c:numCache>
                <c:formatCode>###.0"Mt"</c:formatCode>
                <c:ptCount val="1"/>
                <c:pt idx="0">
                  <c:v>5</c:v>
                </c:pt>
              </c:numCache>
            </c:numRef>
          </c:val>
          <c:extLst>
            <c:ext xmlns:c16="http://schemas.microsoft.com/office/drawing/2014/chart" uri="{C3380CC4-5D6E-409C-BE32-E72D297353CC}">
              <c16:uniqueId val="{00000001-42F3-4A0D-9C6F-989D93255E6D}"/>
            </c:ext>
          </c:extLst>
        </c:ser>
        <c:ser>
          <c:idx val="0"/>
          <c:order val="1"/>
          <c:tx>
            <c:strRef>
              <c:f>'13.F-gas'!$AP$38</c:f>
              <c:strCache>
                <c:ptCount val="1"/>
                <c:pt idx="0">
                  <c:v>2005</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42F3-4A0D-9C6F-989D93255E6D}"/>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42F3-4A0D-9C6F-989D93255E6D}"/>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42F3-4A0D-9C6F-989D93255E6D}"/>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42F3-4A0D-9C6F-989D93255E6D}"/>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42F3-4A0D-9C6F-989D93255E6D}"/>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42F3-4A0D-9C6F-989D93255E6D}"/>
              </c:ext>
            </c:extLst>
          </c:dPt>
          <c:dLbls>
            <c:dLbl>
              <c:idx val="0"/>
              <c:layout>
                <c:manualLayout>
                  <c:x val="0.18255773831366551"/>
                  <c:y val="-0.114962041087675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42F3-4A0D-9C6F-989D93255E6D}"/>
                </c:ext>
              </c:extLst>
            </c:dLbl>
            <c:dLbl>
              <c:idx val="1"/>
              <c:layout>
                <c:manualLayout>
                  <c:x val="0.13399889473070459"/>
                  <c:y val="-2.106938972421007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42F3-4A0D-9C6F-989D93255E6D}"/>
                </c:ext>
              </c:extLst>
            </c:dLbl>
            <c:dLbl>
              <c:idx val="2"/>
              <c:layout>
                <c:manualLayout>
                  <c:x val="0.2142090079620674"/>
                  <c:y val="0.12912436718718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5496979871"/>
                      <c:h val="0.12958046151679517"/>
                    </c:manualLayout>
                  </c15:layout>
                </c:ext>
                <c:ext xmlns:c16="http://schemas.microsoft.com/office/drawing/2014/chart" uri="{C3380CC4-5D6E-409C-BE32-E72D297353CC}">
                  <c16:uniqueId val="{00000007-42F3-4A0D-9C6F-989D93255E6D}"/>
                </c:ext>
              </c:extLst>
            </c:dLbl>
            <c:dLbl>
              <c:idx val="3"/>
              <c:layout>
                <c:manualLayout>
                  <c:x val="-0.18802642798425351"/>
                  <c:y val="0.20280260936852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51946102433968"/>
                      <c:h val="0.13774272740676646"/>
                    </c:manualLayout>
                  </c15:layout>
                </c:ext>
                <c:ext xmlns:c16="http://schemas.microsoft.com/office/drawing/2014/chart" uri="{C3380CC4-5D6E-409C-BE32-E72D297353CC}">
                  <c16:uniqueId val="{00000009-42F3-4A0D-9C6F-989D93255E6D}"/>
                </c:ext>
              </c:extLst>
            </c:dLbl>
            <c:dLbl>
              <c:idx val="4"/>
              <c:layout>
                <c:manualLayout>
                  <c:x val="-0.17816063357122403"/>
                  <c:y val="-7.66850765088864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5817919874"/>
                      <c:h val="0.19060254266674759"/>
                    </c:manualLayout>
                  </c15:layout>
                </c:ext>
                <c:ext xmlns:c16="http://schemas.microsoft.com/office/drawing/2014/chart" uri="{C3380CC4-5D6E-409C-BE32-E72D297353CC}">
                  <c16:uniqueId val="{0000000B-42F3-4A0D-9C6F-989D93255E6D}"/>
                </c:ext>
              </c:extLst>
            </c:dLbl>
            <c:dLbl>
              <c:idx val="5"/>
              <c:layout>
                <c:manualLayout>
                  <c:x val="-9.6940358329971971E-2"/>
                  <c:y val="-0.1870612382621283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8097159373"/>
                      <c:h val="0.15328759622536875"/>
                    </c:manualLayout>
                  </c15:layout>
                </c:ext>
                <c:ext xmlns:c16="http://schemas.microsoft.com/office/drawing/2014/chart" uri="{C3380CC4-5D6E-409C-BE32-E72D297353CC}">
                  <c16:uniqueId val="{0000000D-42F3-4A0D-9C6F-989D93255E6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42F3-4A0D-9C6F-989D93255E6D}"/>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42F3-4A0D-9C6F-989D93255E6D}"/>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42F3-4A0D-9C6F-989D93255E6D}"/>
                </c:ext>
              </c:extLst>
            </c:dLbl>
            <c:dLbl>
              <c:idx val="9"/>
              <c:delete val="1"/>
              <c:extLst>
                <c:ext xmlns:c15="http://schemas.microsoft.com/office/drawing/2012/chart" uri="{CE6537A1-D6FC-4f65-9D91-7224C49458BB}"/>
                <c:ext xmlns:c16="http://schemas.microsoft.com/office/drawing/2014/chart" uri="{C3380CC4-5D6E-409C-BE32-E72D297353CC}">
                  <c16:uniqueId val="{00000011-42F3-4A0D-9C6F-989D93255E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42F3-4A0D-9C6F-989D93255E6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'リンク切公表時非表示（グラフの添え物）'!$CA$54</c:f>
              <c:strCache>
                <c:ptCount val="1"/>
                <c:pt idx="0">
                  <c:v>  in CY2019</c:v>
                </c:pt>
              </c:strCache>
            </c:strRef>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8.3323374390429014E-3"/>
                  <c:y val="-0.106357182000736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'リンク切公表時非表示（グラフの添え物）'!$CA$66</c:f>
              <c:numCache>
                <c:formatCode>#,##0.00_ "Mt"</c:formatCode>
                <c:ptCount val="1"/>
                <c:pt idx="0">
                  <c:v>0.26</c:v>
                </c:pt>
              </c:numCache>
            </c:numRef>
          </c:val>
          <c:extLst>
            <c:ext xmlns:c16="http://schemas.microsoft.com/office/drawing/2014/chart" uri="{C3380CC4-5D6E-409C-BE32-E72D297353CC}">
              <c16:uniqueId val="{00000001-18E0-41DC-B83A-AB8F0BA7622D}"/>
            </c:ext>
          </c:extLst>
        </c:ser>
        <c:ser>
          <c:idx val="0"/>
          <c:order val="1"/>
          <c:tx>
            <c:strRef>
              <c:f>'13.F-gas'!$BD$38</c:f>
              <c:strCache>
                <c:ptCount val="1"/>
                <c:pt idx="0">
                  <c:v>2019</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88644303105"/>
                  <c:y val="0.1235979851151909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1620659239"/>
                      <c:h val="0.11911989093479027"/>
                    </c:manualLayout>
                  </c15:layout>
                </c:ext>
                <c:ext xmlns:c16="http://schemas.microsoft.com/office/drawing/2014/chart" uri="{C3380CC4-5D6E-409C-BE32-E72D297353CC}">
                  <c16:uniqueId val="{00000003-18E0-41DC-B83A-AB8F0BA7622D}"/>
                </c:ext>
              </c:extLst>
            </c:dLbl>
            <c:dLbl>
              <c:idx val="1"/>
              <c:layout>
                <c:manualLayout>
                  <c:x val="-0.17869875880506261"/>
                  <c:y val="-0.1558856876984914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'13.F-gas'!$BD$65:$BD$67</c:f>
              <c:numCache>
                <c:formatCode>0.0%</c:formatCode>
                <c:ptCount val="3"/>
                <c:pt idx="0">
                  <c:v>0.85487231130628161</c:v>
                </c:pt>
                <c:pt idx="1">
                  <c:v>7.3674999522339607E-2</c:v>
                </c:pt>
                <c:pt idx="2">
                  <c:v>7.1452689171378855E-2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en-US" altLang="ja-JP" sz="1600" b="1" i="0" u="none" strike="noStrike" baseline="0">
                <a:solidFill>
                  <a:sysClr val="windowText" lastClr="000000"/>
                </a:solidFill>
                <a:effectLst/>
              </a:rPr>
              <a:t>Proportion of GHGs among total emission </a:t>
            </a:r>
            <a:endParaRPr lang="ja-JP" altLang="en-US" sz="1600" b="1" baseline="0">
              <a:solidFill>
                <a:sysClr val="windowText" lastClr="000000"/>
              </a:solidFill>
              <a:latin typeface="+mn-ea"/>
              <a:ea typeface="+mn-ea"/>
            </a:endParaRP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'リンク切公表時非表示（グラフの添え物）'!$CA$7</c:f>
              <c:strCache>
                <c:ptCount val="1"/>
                <c:pt idx="0">
                  <c:v>FY2019</c:v>
                </c:pt>
              </c:strCache>
            </c:strRef>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4.4363136778869158E-3"/>
                  <c:y val="-0.12111115897112494"/>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aseline="0">
                        <a:solidFill>
                          <a:schemeClr val="tx1"/>
                        </a:solidFill>
                        <a:latin typeface="Calibli"/>
                        <a:ea typeface="+mj-ea"/>
                      </a:rPr>
                      <a:pPr algn="ctr">
                        <a:defRPr sz="1800">
                          <a:solidFill>
                            <a:schemeClr val="tx1"/>
                          </a:solidFill>
                          <a:latin typeface="+mj-ea"/>
                          <a:ea typeface="+mj-ea"/>
                        </a:defRPr>
                      </a:pPr>
                      <a:t>[系列名]</a:t>
                    </a:fld>
                    <a:endParaRPr lang="en-US" altLang="ja-JP" sz="1800" baseline="0">
                      <a:solidFill>
                        <a:schemeClr val="tx1"/>
                      </a:solidFill>
                      <a:latin typeface="Calibli"/>
                      <a:ea typeface="+mj-ea"/>
                    </a:endParaRPr>
                  </a:p>
                  <a:p>
                    <a:pPr algn="ctr">
                      <a:defRPr sz="1800">
                        <a:solidFill>
                          <a:schemeClr val="tx1"/>
                        </a:solidFill>
                        <a:latin typeface="+mj-ea"/>
                        <a:ea typeface="+mj-ea"/>
                      </a:defRPr>
                    </a:pPr>
                    <a:r>
                      <a:rPr lang="en-US" altLang="ja-JP" sz="1800" baseline="0">
                        <a:solidFill>
                          <a:schemeClr val="tx1"/>
                        </a:solidFill>
                        <a:latin typeface="Calibli"/>
                        <a:ea typeface="+mj-ea"/>
                      </a:rPr>
                      <a:t> </a:t>
                    </a:r>
                    <a:fld id="{A36F8668-6139-4DD9-A260-52721D3FE21F}" type="VALUE">
                      <a:rPr lang="en-US" altLang="ja-JP" sz="1800" b="1" baseline="0">
                        <a:solidFill>
                          <a:schemeClr val="tx1"/>
                        </a:solidFill>
                        <a:latin typeface="Calibli"/>
                        <a:ea typeface="+mj-ea"/>
                      </a:rPr>
                      <a:pPr algn="ctr">
                        <a:defRPr sz="1800">
                          <a:solidFill>
                            <a:schemeClr val="tx1"/>
                          </a:solidFill>
                          <a:latin typeface="+mj-ea"/>
                          <a:ea typeface="+mj-ea"/>
                        </a:defRPr>
                      </a:pPr>
                      <a:t>[値]</a:t>
                    </a:fld>
                    <a:endParaRPr lang="en-US" altLang="ja-JP" sz="180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0289601886"/>
                      <c:h val="0.28076624068001738"/>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'リンク切公表時非表示（グラフの添え物）'!$CA$8</c:f>
              <c:numCache>
                <c:formatCode>#,###"Mt"</c:formatCode>
                <c:ptCount val="1"/>
                <c:pt idx="0">
                  <c:v>1211.5517394050109</c:v>
                </c:pt>
              </c:numCache>
            </c:numRef>
          </c:val>
          <c:extLst>
            <c:ext xmlns:c16="http://schemas.microsoft.com/office/drawing/2014/chart" uri="{C3380CC4-5D6E-409C-BE32-E72D297353CC}">
              <c16:uniqueId val="{00000002-675A-4FBE-8969-A725B1A3D329}"/>
            </c:ext>
          </c:extLst>
        </c:ser>
        <c:ser>
          <c:idx val="0"/>
          <c:order val="1"/>
          <c:tx>
            <c:v>2018年度総排出に占める各種温室効果ガスの排出割合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ext>
                <c:ext xmlns:c16="http://schemas.microsoft.com/office/drawing/2014/chart" uri="{C3380CC4-5D6E-409C-BE32-E72D297353CC}">
                  <c16:uniqueId val="{00000006-675A-4FBE-8969-A725B1A3D329}"/>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('1.Total'!$BD$21,'1.Total'!$BD$24:$BD$25,'1.Total'!$BD$27:$BD$30)</c:f>
              <c:numCache>
                <c:formatCode>#0.0%;[Red]\-#0.0%</c:formatCode>
                <c:ptCount val="7"/>
                <c:pt idx="0">
                  <c:v>0.91447974138998345</c:v>
                </c:pt>
                <c:pt idx="1">
                  <c:v>2.3454607010311258E-2</c:v>
                </c:pt>
                <c:pt idx="2">
                  <c:v>1.6338670428768416E-2</c:v>
                </c:pt>
                <c:pt idx="3">
                  <c:v>4.1034302889226666E-2</c:v>
                </c:pt>
                <c:pt idx="4">
                  <c:v>2.8249737491845162E-3</c:v>
                </c:pt>
                <c:pt idx="5">
                  <c:v>1.651888177819368E-3</c:v>
                </c:pt>
                <c:pt idx="6">
                  <c:v>2.1581635470621055E-4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'リンク切公表時非表示（グラフの添え物）'!$AP$54</c:f>
              <c:strCache>
                <c:ptCount val="1"/>
                <c:pt idx="0">
                  <c:v>  in CY2005</c:v>
                </c:pt>
              </c:strCache>
            </c:strRef>
          </c:tx>
          <c:dPt>
            <c:idx val="0"/>
            <c:bubble3D val="0"/>
            <c:spPr>
              <a:noFill/>
              <a:ln>
                <a:noFill/>
              </a:ln>
              <a:effectLst/>
            </c:spPr>
            <c:extLst>
              <c:ext xmlns:c16="http://schemas.microsoft.com/office/drawing/2014/chart" uri="{C3380CC4-5D6E-409C-BE32-E72D297353CC}">
                <c16:uniqueId val="{00000000-632B-4FC8-B47A-DECA417488B7}"/>
              </c:ext>
            </c:extLst>
          </c:dPt>
          <c:dLbls>
            <c:dLbl>
              <c:idx val="0"/>
              <c:layout>
                <c:manualLayout>
                  <c:x val="-3.0340277688019317E-3"/>
                  <c:y val="-0.1154470214050239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632B-4FC8-B47A-DECA417488B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'リンク切公表時非表示（グラフの添え物）'!$AP$66</c:f>
              <c:numCache>
                <c:formatCode>###.0"Mt"</c:formatCode>
                <c:ptCount val="1"/>
                <c:pt idx="0">
                  <c:v>1.5</c:v>
                </c:pt>
              </c:numCache>
            </c:numRef>
          </c:val>
          <c:extLst>
            <c:ext xmlns:c16="http://schemas.microsoft.com/office/drawing/2014/chart" uri="{C3380CC4-5D6E-409C-BE32-E72D297353CC}">
              <c16:uniqueId val="{00000001-632B-4FC8-B47A-DECA417488B7}"/>
            </c:ext>
          </c:extLst>
        </c:ser>
        <c:ser>
          <c:idx val="0"/>
          <c:order val="1"/>
          <c:tx>
            <c:strRef>
              <c:f>'13.F-gas'!$AP$38</c:f>
              <c:strCache>
                <c:ptCount val="1"/>
                <c:pt idx="0">
                  <c:v>2005</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632B-4FC8-B47A-DECA417488B7}"/>
              </c:ext>
            </c:extLst>
          </c:dPt>
          <c:dPt>
            <c:idx val="1"/>
            <c:bubble3D val="0"/>
            <c:spPr>
              <a:solidFill>
                <a:schemeClr val="accent4"/>
              </a:solidFill>
              <a:ln>
                <a:noFill/>
              </a:ln>
              <a:effectLst/>
            </c:spPr>
            <c:extLst>
              <c:ext xmlns:c16="http://schemas.microsoft.com/office/drawing/2014/chart" uri="{C3380CC4-5D6E-409C-BE32-E72D297353CC}">
                <c16:uniqueId val="{00000005-632B-4FC8-B47A-DECA417488B7}"/>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632B-4FC8-B47A-DECA417488B7}"/>
              </c:ext>
            </c:extLst>
          </c:dPt>
          <c:dLbls>
            <c:dLbl>
              <c:idx val="0"/>
              <c:layout>
                <c:manualLayout>
                  <c:x val="0.26095181470627299"/>
                  <c:y val="-4.644170497283744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030412319691052"/>
                      <c:h val="0.11911988670659794"/>
                    </c:manualLayout>
                  </c15:layout>
                </c:ext>
                <c:ext xmlns:c16="http://schemas.microsoft.com/office/drawing/2014/chart" uri="{C3380CC4-5D6E-409C-BE32-E72D297353CC}">
                  <c16:uniqueId val="{00000003-632B-4FC8-B47A-DECA417488B7}"/>
                </c:ext>
              </c:extLst>
            </c:dLbl>
            <c:dLbl>
              <c:idx val="1"/>
              <c:layout>
                <c:manualLayout>
                  <c:x val="-0.20555146415860495"/>
                  <c:y val="0.140023969759987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9204586361"/>
                      <c:h val="0.1882678646050982"/>
                    </c:manualLayout>
                  </c15:layout>
                </c:ext>
                <c:ext xmlns:c16="http://schemas.microsoft.com/office/drawing/2014/chart" uri="{C3380CC4-5D6E-409C-BE32-E72D297353CC}">
                  <c16:uniqueId val="{00000005-632B-4FC8-B47A-DECA417488B7}"/>
                </c:ext>
              </c:extLst>
            </c:dLbl>
            <c:dLbl>
              <c:idx val="2"/>
              <c:layout>
                <c:manualLayout>
                  <c:x val="-4.3566591469865516E-2"/>
                  <c:y val="-0.12805213064416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632B-4FC8-B47A-DECA417488B7}"/>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632B-4FC8-B47A-DECA417488B7}"/>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632B-4FC8-B47A-DECA417488B7}"/>
                </c:ext>
              </c:extLst>
            </c:dLbl>
            <c:dLbl>
              <c:idx val="5"/>
              <c:delete val="1"/>
              <c:extLst>
                <c:ext xmlns:c15="http://schemas.microsoft.com/office/drawing/2012/chart" uri="{CE6537A1-D6FC-4f65-9D91-7224C49458BB}"/>
                <c:ext xmlns:c16="http://schemas.microsoft.com/office/drawing/2014/chart" uri="{C3380CC4-5D6E-409C-BE32-E72D297353CC}">
                  <c16:uniqueId val="{0000000A-632B-4FC8-B47A-DECA417488B7}"/>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632B-4FC8-B47A-DECA417488B7}"/>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632B-4FC8-B47A-DECA417488B7}"/>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632B-4FC8-B47A-DECA417488B7}"/>
                </c:ext>
              </c:extLst>
            </c:dLbl>
            <c:dLbl>
              <c:idx val="9"/>
              <c:delete val="1"/>
              <c:extLst>
                <c:ext xmlns:c15="http://schemas.microsoft.com/office/drawing/2012/chart" uri="{CE6537A1-D6FC-4f65-9D91-7224C49458BB}"/>
                <c:ext xmlns:c16="http://schemas.microsoft.com/office/drawing/2014/chart" uri="{C3380CC4-5D6E-409C-BE32-E72D297353CC}">
                  <c16:uniqueId val="{0000000E-632B-4FC8-B47A-DECA417488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632B-4FC8-B47A-DECA417488B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'リンク切公表時非表示（グラフの添え物）'!$AX$54</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'リンク切公表時非表示（グラフの添え物）'!$AX$66</c:f>
              <c:numCache>
                <c:formatCode>###.0"Mt"</c:formatCode>
                <c:ptCount val="1"/>
                <c:pt idx="0">
                  <c:v>1.6</c:v>
                </c:pt>
              </c:numCache>
            </c:numRef>
          </c:val>
          <c:extLst>
            <c:ext xmlns:c16="http://schemas.microsoft.com/office/drawing/2014/chart" uri="{C3380CC4-5D6E-409C-BE32-E72D297353CC}">
              <c16:uniqueId val="{00000001-DCA4-4593-B2B1-616AEB980D0D}"/>
            </c:ext>
          </c:extLst>
        </c:ser>
        <c:ser>
          <c:idx val="0"/>
          <c:order val="1"/>
          <c:tx>
            <c:strRef>
              <c:f>'13.F-gas'!$AX$38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1937187568"/>
                  <c:y val="-0.118215152774539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61899273508"/>
                      <c:h val="0.11911998656993424"/>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2019</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（燃料種別）</a:t>
            </a:r>
          </a:p>
        </c:rich>
      </c:tx>
      <c:overlay val="0"/>
    </c:title>
    <c:autoTitleDeleted val="0"/>
    <c:plotArea>
      <c:layout>
        <c:manualLayout>
          <c:layoutTarget val="inner"/>
          <c:xMode val="edge"/>
          <c:yMode val="edge"/>
          <c:x val="0.20605128062695871"/>
          <c:y val="0.15088280631587719"/>
          <c:w val="0.62216630328616318"/>
          <c:h val="0.62216630328616318"/>
        </c:manualLayout>
      </c:layout>
      <c:doughnutChart>
        <c:varyColors val="1"/>
        <c:ser>
          <c:idx val="1"/>
          <c:order val="0"/>
          <c:tx>
            <c:strRef>
              <c:f>'リンク切公表時非表示（グラフの添え物）'!$CA$69</c:f>
              <c:strCache>
                <c:ptCount val="1"/>
                <c:pt idx="0">
                  <c:v>世帯当たりCO2排出量</c:v>
                </c:pt>
              </c:strCache>
            </c:strRef>
          </c:tx>
          <c:spPr>
            <a:noFill/>
            <a:ln>
              <a:noFill/>
            </a:ln>
          </c:spPr>
          <c:dLbls>
            <c:dLbl>
              <c:idx val="0"/>
              <c:layout>
                <c:manualLayout>
                  <c:x val="9.4092415222533587E-2"/>
                  <c:y val="-4.1029685243700348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5978083566"/>
                  <c:y val="0.11567174120392819"/>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'リンク切公表時非表示（グラフの添え物）'!$CA$70:$CA$71</c:f>
              <c:numCache>
                <c:formatCode>"（"0000"年度）"</c:formatCode>
                <c:ptCount val="2"/>
                <c:pt idx="0" formatCode="&quot;約&quot;#,##0">
                  <c:v>3970</c:v>
                </c:pt>
                <c:pt idx="1">
                  <c:v>2019</c:v>
                </c:pt>
              </c:numCache>
            </c:numRef>
          </c:val>
          <c:extLst>
            <c:ext xmlns:c16="http://schemas.microsoft.com/office/drawing/2014/chart" uri="{C3380CC4-5D6E-409C-BE32-E72D297353CC}">
              <c16:uniqueId val="{00000000-1216-4813-8149-C105A1D41FED}"/>
            </c:ext>
          </c:extLst>
        </c:ser>
        <c:ser>
          <c:idx val="0"/>
          <c:order val="1"/>
          <c:tx>
            <c:strRef>
              <c:f>'14.Household (per household)'!$BD$23</c:f>
              <c:strCache>
                <c:ptCount val="1"/>
                <c:pt idx="0">
                  <c:v>2019</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1302726541841519"/>
                  <c:y val="3.0517920737450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5.7839911308121224E-2"/>
                  <c:y val="-0.1001547815503824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'14.Household (per household)'!$BD$25:$BD$34</c:f>
              <c:numCache>
                <c:formatCode>0.0%</c:formatCode>
                <c:ptCount val="10"/>
                <c:pt idx="0">
                  <c:v>0</c:v>
                </c:pt>
                <c:pt idx="1">
                  <c:v>8.604287637511232E-2</c:v>
                </c:pt>
                <c:pt idx="2">
                  <c:v>5.2264845495145595E-2</c:v>
                </c:pt>
                <c:pt idx="3">
                  <c:v>8.9153112567190163E-2</c:v>
                </c:pt>
                <c:pt idx="4">
                  <c:v>0.45107154277119171</c:v>
                </c:pt>
                <c:pt idx="5" formatCode="0.00%">
                  <c:v>2.3456963775546501E-4</c:v>
                </c:pt>
                <c:pt idx="6">
                  <c:v>0.25058407377736303</c:v>
                </c:pt>
                <c:pt idx="7">
                  <c:v>1.3249946961626503E-2</c:v>
                </c:pt>
                <c:pt idx="8">
                  <c:v>3.8307857820277187E-2</c:v>
                </c:pt>
                <c:pt idx="9">
                  <c:v>1.9091174594338105E-2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2019</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（用途別）</a:t>
            </a:r>
          </a:p>
        </c:rich>
      </c:tx>
      <c:layout>
        <c:manualLayout>
          <c:xMode val="edge"/>
          <c:yMode val="edge"/>
          <c:x val="0.18458730732369744"/>
          <c:y val="0"/>
        </c:manualLayout>
      </c:layout>
      <c:overlay val="0"/>
    </c:title>
    <c:autoTitleDeleted val="0"/>
    <c:plotArea>
      <c:layout>
        <c:manualLayout>
          <c:layoutTarget val="inner"/>
          <c:xMode val="edge"/>
          <c:yMode val="edge"/>
          <c:x val="0.19864945736051134"/>
          <c:y val="0.18237356666313517"/>
          <c:w val="0.62832886629912066"/>
          <c:h val="0.62832886629912066"/>
        </c:manualLayout>
      </c:layout>
      <c:doughnutChart>
        <c:varyColors val="1"/>
        <c:ser>
          <c:idx val="1"/>
          <c:order val="0"/>
          <c:tx>
            <c:strRef>
              <c:f>'リンク切公表時非表示（グラフの添え物）'!$CA$69</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9.2207103128299814E-2"/>
                  <c:y val="-2.5905152784295293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2647814770733957"/>
                  <c:y val="9.2465269755795138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'リンク切公表時非表示（グラフの添え物）'!$CA$70:$CA$71</c:f>
              <c:numCache>
                <c:formatCode>"（"0000"年度）"</c:formatCode>
                <c:ptCount val="2"/>
                <c:pt idx="0" formatCode="&quot;約&quot;#,##0">
                  <c:v>3970</c:v>
                </c:pt>
                <c:pt idx="1">
                  <c:v>2019</c:v>
                </c:pt>
              </c:numCache>
            </c:numRef>
          </c:val>
          <c:extLst>
            <c:ext xmlns:c16="http://schemas.microsoft.com/office/drawing/2014/chart" uri="{C3380CC4-5D6E-409C-BE32-E72D297353CC}">
              <c16:uniqueId val="{00000000-AE74-467D-ABEB-D5CA3C42956C}"/>
            </c:ext>
          </c:extLst>
        </c:ser>
        <c:ser>
          <c:idx val="0"/>
          <c:order val="1"/>
          <c:tx>
            <c:strRef>
              <c:f>'14.Household (per household)'!$BD$49</c:f>
              <c:strCache>
                <c:ptCount val="1"/>
                <c:pt idx="0">
                  <c:v>2019</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006108935472798"/>
                  <c:y val="-5.89184060898567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'14.Household (per household)'!$BD$51:$BD$58</c:f>
              <c:numCache>
                <c:formatCode>0.0%</c:formatCode>
                <c:ptCount val="8"/>
                <c:pt idx="0">
                  <c:v>0.15719150844493021</c:v>
                </c:pt>
                <c:pt idx="1">
                  <c:v>2.8394590300838338E-2</c:v>
                </c:pt>
                <c:pt idx="2">
                  <c:v>0.14246367786499545</c:v>
                </c:pt>
                <c:pt idx="3">
                  <c:v>5.27975515280164E-2</c:v>
                </c:pt>
                <c:pt idx="4">
                  <c:v>0.2979196187076148</c:v>
                </c:pt>
                <c:pt idx="5">
                  <c:v>0.26383402073898954</c:v>
                </c:pt>
                <c:pt idx="6">
                  <c:v>3.8307857820277187E-2</c:v>
                </c:pt>
                <c:pt idx="7">
                  <c:v>1.9091174594338105E-2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'14.Household (per household)'!$W$11</c:f>
              <c:strCache>
                <c:ptCount val="1"/>
                <c:pt idx="0">
                  <c:v>石炭等</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household)'!$AA$11:$BE$11</c:f>
              <c:numCache>
                <c:formatCode>#,##0.0_);[Red]\(#,##0.0\)</c:formatCode>
                <c:ptCount val="30"/>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DE6C-467E-AB1B-D49E7093164E}"/>
            </c:ext>
          </c:extLst>
        </c:ser>
        <c:ser>
          <c:idx val="1"/>
          <c:order val="1"/>
          <c:tx>
            <c:strRef>
              <c:f>'14.Household (per household)'!$W$12</c:f>
              <c:strCache>
                <c:ptCount val="1"/>
                <c:pt idx="0">
                  <c:v>灯油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household)'!$AA$12:$BE$12</c:f>
              <c:numCache>
                <c:formatCode>#,##0_);[Red]\(#,##0\)</c:formatCode>
                <c:ptCount val="30"/>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numCache>
            </c:numRef>
          </c:val>
          <c:extLst>
            <c:ext xmlns:c16="http://schemas.microsoft.com/office/drawing/2014/chart" uri="{C3380CC4-5D6E-409C-BE32-E72D297353CC}">
              <c16:uniqueId val="{00000001-DE6C-467E-AB1B-D49E7093164E}"/>
            </c:ext>
          </c:extLst>
        </c:ser>
        <c:ser>
          <c:idx val="2"/>
          <c:order val="2"/>
          <c:tx>
            <c:strRef>
              <c:f>'14.Household (per household)'!$W$13</c:f>
              <c:strCache>
                <c:ptCount val="1"/>
                <c:pt idx="0">
                  <c:v>LPG</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household)'!$AA$13:$BE$13</c:f>
              <c:numCache>
                <c:formatCode>#,##0_);[Red]\(#,##0\)</c:formatCode>
                <c:ptCount val="30"/>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numCache>
            </c:numRef>
          </c:val>
          <c:extLst>
            <c:ext xmlns:c16="http://schemas.microsoft.com/office/drawing/2014/chart" uri="{C3380CC4-5D6E-409C-BE32-E72D297353CC}">
              <c16:uniqueId val="{00000002-DE6C-467E-AB1B-D49E7093164E}"/>
            </c:ext>
          </c:extLst>
        </c:ser>
        <c:ser>
          <c:idx val="3"/>
          <c:order val="3"/>
          <c:tx>
            <c:strRef>
              <c:f>'14.Household (per household)'!$W$14</c:f>
              <c:strCache>
                <c:ptCount val="1"/>
                <c:pt idx="0">
                  <c:v>都市ガス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household)'!$AA$14:$BE$14</c:f>
              <c:numCache>
                <c:formatCode>#,##0_);[Red]\(#,##0\)</c:formatCode>
                <c:ptCount val="30"/>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354.06166823772935</c:v>
                </c:pt>
              </c:numCache>
            </c:numRef>
          </c:val>
          <c:extLst>
            <c:ext xmlns:c16="http://schemas.microsoft.com/office/drawing/2014/chart" uri="{C3380CC4-5D6E-409C-BE32-E72D297353CC}">
              <c16:uniqueId val="{00000003-DE6C-467E-AB1B-D49E7093164E}"/>
            </c:ext>
          </c:extLst>
        </c:ser>
        <c:ser>
          <c:idx val="4"/>
          <c:order val="4"/>
          <c:tx>
            <c:strRef>
              <c:f>'14.Household (per household)'!$W$15</c:f>
              <c:strCache>
                <c:ptCount val="1"/>
                <c:pt idx="0">
                  <c:v>電力</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household)'!$AA$15:$BE$15</c:f>
              <c:numCache>
                <c:formatCode>#,##0_);[Red]\(#,##0\)</c:formatCode>
                <c:ptCount val="30"/>
                <c:pt idx="0">
                  <c:v>1685.6873927251513</c:v>
                </c:pt>
                <c:pt idx="1">
                  <c:v>1712.0378236875299</c:v>
                </c:pt>
                <c:pt idx="2">
                  <c:v>1761.4051939505546</c:v>
                </c:pt>
                <c:pt idx="3">
                  <c:v>1672.3864284320609</c:v>
                </c:pt>
                <c:pt idx="4">
                  <c:v>1911.7639053671496</c:v>
                </c:pt>
                <c:pt idx="5">
                  <c:v>1846.2677368323473</c:v>
                </c:pt>
                <c:pt idx="6">
                  <c:v>1784.9750818826201</c:v>
                </c:pt>
                <c:pt idx="7">
                  <c:v>1704.2062014042681</c:v>
                </c:pt>
                <c:pt idx="8">
                  <c:v>1654.4155362646031</c:v>
                </c:pt>
                <c:pt idx="9">
                  <c:v>1763.7575979638129</c:v>
                </c:pt>
                <c:pt idx="10">
                  <c:v>1739.0449353262127</c:v>
                </c:pt>
                <c:pt idx="11">
                  <c:v>1724.5094486238695</c:v>
                </c:pt>
                <c:pt idx="12">
                  <c:v>1867.3627990741884</c:v>
                </c:pt>
                <c:pt idx="13">
                  <c:v>1963.8666072587164</c:v>
                </c:pt>
                <c:pt idx="14">
                  <c:v>1907.4247523085132</c:v>
                </c:pt>
                <c:pt idx="15">
                  <c:v>1957.9732776154435</c:v>
                </c:pt>
                <c:pt idx="16">
                  <c:v>1851.5558412698672</c:v>
                </c:pt>
                <c:pt idx="17">
                  <c:v>2049.0271565010548</c:v>
                </c:pt>
                <c:pt idx="18">
                  <c:v>2005.4970459924316</c:v>
                </c:pt>
                <c:pt idx="19">
                  <c:v>1877.2756936958485</c:v>
                </c:pt>
                <c:pt idx="20">
                  <c:v>2122.099547650173</c:v>
                </c:pt>
                <c:pt idx="21">
                  <c:v>2412.9356027307749</c:v>
                </c:pt>
                <c:pt idx="22">
                  <c:v>2678.1076171622003</c:v>
                </c:pt>
                <c:pt idx="23">
                  <c:v>2630.8650831280902</c:v>
                </c:pt>
                <c:pt idx="24">
                  <c:v>2398.4086400458255</c:v>
                </c:pt>
                <c:pt idx="25">
                  <c:v>2304.9990072427254</c:v>
                </c:pt>
                <c:pt idx="26">
                  <c:v>2246.6754131638427</c:v>
                </c:pt>
                <c:pt idx="27">
                  <c:v>2196.1231477627816</c:v>
                </c:pt>
                <c:pt idx="28">
                  <c:v>1946.7062708004612</c:v>
                </c:pt>
                <c:pt idx="29">
                  <c:v>1791.3804502088615</c:v>
                </c:pt>
              </c:numCache>
            </c:numRef>
          </c:val>
          <c:extLst>
            <c:ext xmlns:c16="http://schemas.microsoft.com/office/drawing/2014/chart" uri="{C3380CC4-5D6E-409C-BE32-E72D297353CC}">
              <c16:uniqueId val="{00000004-DE6C-467E-AB1B-D49E7093164E}"/>
            </c:ext>
          </c:extLst>
        </c:ser>
        <c:ser>
          <c:idx val="5"/>
          <c:order val="5"/>
          <c:tx>
            <c:strRef>
              <c:f>'14.Household (per household)'!$W$16</c:f>
              <c:strCache>
                <c:ptCount val="1"/>
                <c:pt idx="0">
                  <c:v>熱</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household)'!$AA$16:$BE$16</c:f>
              <c:numCache>
                <c:formatCode>#,##0.0_);[Red]\(#,##0.0\)</c:formatCode>
                <c:ptCount val="30"/>
                <c:pt idx="0">
                  <c:v>2.6189385270290328</c:v>
                </c:pt>
                <c:pt idx="1">
                  <c:v>2.3165999462329765</c:v>
                </c:pt>
                <c:pt idx="2">
                  <c:v>2.3487898822162996</c:v>
                </c:pt>
                <c:pt idx="3">
                  <c:v>2.2116722218692395</c:v>
                </c:pt>
                <c:pt idx="4">
                  <c:v>2.0588999027871813</c:v>
                </c:pt>
                <c:pt idx="5">
                  <c:v>1.9486866927532314</c:v>
                </c:pt>
                <c:pt idx="6">
                  <c:v>1.8370903502624092</c:v>
                </c:pt>
                <c:pt idx="7">
                  <c:v>1.670444394351678</c:v>
                </c:pt>
                <c:pt idx="8">
                  <c:v>1.6062915209238349</c:v>
                </c:pt>
                <c:pt idx="9">
                  <c:v>1.6238930253730173</c:v>
                </c:pt>
                <c:pt idx="10">
                  <c:v>1.5614336167301686</c:v>
                </c:pt>
                <c:pt idx="11">
                  <c:v>1.4513099488343308</c:v>
                </c:pt>
                <c:pt idx="12">
                  <c:v>1.4981491942683136</c:v>
                </c:pt>
                <c:pt idx="13">
                  <c:v>1.5105304291982307</c:v>
                </c:pt>
                <c:pt idx="14">
                  <c:v>1.4455006551326997</c:v>
                </c:pt>
                <c:pt idx="15">
                  <c:v>1.530568651910039</c:v>
                </c:pt>
                <c:pt idx="16">
                  <c:v>1.4322675349433285</c:v>
                </c:pt>
                <c:pt idx="17">
                  <c:v>1.5197316619082868</c:v>
                </c:pt>
                <c:pt idx="18">
                  <c:v>1.4428110253947619</c:v>
                </c:pt>
                <c:pt idx="19">
                  <c:v>1.3504924283763671</c:v>
                </c:pt>
                <c:pt idx="20">
                  <c:v>1.3395684174523446</c:v>
                </c:pt>
                <c:pt idx="21">
                  <c:v>1.3689046195117105</c:v>
                </c:pt>
                <c:pt idx="22">
                  <c:v>1.3337062837619824</c:v>
                </c:pt>
                <c:pt idx="23">
                  <c:v>1.2894311811023649</c:v>
                </c:pt>
                <c:pt idx="24">
                  <c:v>1.1850893251953807</c:v>
                </c:pt>
                <c:pt idx="25">
                  <c:v>1.1239374799945556</c:v>
                </c:pt>
                <c:pt idx="26">
                  <c:v>1.1204003778018647</c:v>
                </c:pt>
                <c:pt idx="27">
                  <c:v>1.1045233722298342</c:v>
                </c:pt>
                <c:pt idx="28">
                  <c:v>0.9983299091281993</c:v>
                </c:pt>
                <c:pt idx="29">
                  <c:v>0.93156722037077111</c:v>
                </c:pt>
              </c:numCache>
            </c:numRef>
          </c:val>
          <c:extLst>
            <c:ext xmlns:c16="http://schemas.microsoft.com/office/drawing/2014/chart" uri="{C3380CC4-5D6E-409C-BE32-E72D297353CC}">
              <c16:uniqueId val="{00000005-DE6C-467E-AB1B-D49E7093164E}"/>
            </c:ext>
          </c:extLst>
        </c:ser>
        <c:ser>
          <c:idx val="6"/>
          <c:order val="6"/>
          <c:tx>
            <c:strRef>
              <c:f>'14.Household (per household)'!$W$17</c:f>
              <c:strCache>
                <c:ptCount val="1"/>
                <c:pt idx="0">
                  <c:v>ガソリン</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household)'!$AA$17:$BE$17</c:f>
              <c:numCache>
                <c:formatCode>#,##0_);[Red]\(#,##0\)</c:formatCode>
                <c:ptCount val="30"/>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1052.9354191035122</c:v>
                </c:pt>
                <c:pt idx="25">
                  <c:v>1044.5428663717653</c:v>
                </c:pt>
                <c:pt idx="26">
                  <c:v>991.10485703916925</c:v>
                </c:pt>
                <c:pt idx="27">
                  <c:v>1000.1731765008185</c:v>
                </c:pt>
                <c:pt idx="28">
                  <c:v>1014.024424646381</c:v>
                </c:pt>
                <c:pt idx="29">
                  <c:v>995.16677141870935</c:v>
                </c:pt>
              </c:numCache>
            </c:numRef>
          </c:val>
          <c:extLst>
            <c:ext xmlns:c16="http://schemas.microsoft.com/office/drawing/2014/chart" uri="{C3380CC4-5D6E-409C-BE32-E72D297353CC}">
              <c16:uniqueId val="{00000006-DE6C-467E-AB1B-D49E7093164E}"/>
            </c:ext>
          </c:extLst>
        </c:ser>
        <c:ser>
          <c:idx val="7"/>
          <c:order val="7"/>
          <c:tx>
            <c:strRef>
              <c:f>'14.Household (per household)'!$W$18</c:f>
              <c:strCache>
                <c:ptCount val="1"/>
                <c:pt idx="0">
                  <c:v>軽油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household)'!$AA$18:$BE$18</c:f>
              <c:numCache>
                <c:formatCode>#,##0_);[Red]\(#,##0\)</c:formatCode>
                <c:ptCount val="30"/>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50.756933778977576</c:v>
                </c:pt>
                <c:pt idx="22" formatCode="#,##0.0_);[Red]\(#,##0.0\)">
                  <c:v>46.423045124665187</c:v>
                </c:pt>
                <c:pt idx="23" formatCode="#,##0.0_);[Red]\(#,##0.0\)">
                  <c:v>46.370208678335899</c:v>
                </c:pt>
                <c:pt idx="24" formatCode="#,##0.0_);[Red]\(#,##0.0\)">
                  <c:v>43.688241586663814</c:v>
                </c:pt>
                <c:pt idx="25" formatCode="#,##0.0_);[Red]\(#,##0.0\)">
                  <c:v>45.73950884940178</c:v>
                </c:pt>
                <c:pt idx="26" formatCode="#,##0.0_);[Red]\(#,##0.0\)">
                  <c:v>43.833213466825384</c:v>
                </c:pt>
                <c:pt idx="27" formatCode="#,##0.0_);[Red]\(#,##0.0\)">
                  <c:v>46.327793078194752</c:v>
                </c:pt>
                <c:pt idx="28" formatCode="#,##0.0_);[Red]\(#,##0.0\)">
                  <c:v>49.678932971294124</c:v>
                </c:pt>
                <c:pt idx="29" formatCode="#,##0.0_);[Red]\(#,##0.0\)">
                  <c:v>52.620690295690125</c:v>
                </c:pt>
              </c:numCache>
            </c:numRef>
          </c:val>
          <c:extLst>
            <c:ext xmlns:c16="http://schemas.microsoft.com/office/drawing/2014/chart" uri="{C3380CC4-5D6E-409C-BE32-E72D297353CC}">
              <c16:uniqueId val="{00000007-DE6C-467E-AB1B-D49E7093164E}"/>
            </c:ext>
          </c:extLst>
        </c:ser>
        <c:ser>
          <c:idx val="8"/>
          <c:order val="8"/>
          <c:tx>
            <c:strRef>
              <c:f>'14.Household (per household)'!$W$19</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household)'!$AA$19:$BE$19</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8-DE6C-467E-AB1B-D49E7093164E}"/>
            </c:ext>
          </c:extLst>
        </c:ser>
        <c:ser>
          <c:idx val="9"/>
          <c:order val="9"/>
          <c:tx>
            <c:strRef>
              <c:f>'14.Household (per household)'!$W$20</c:f>
              <c:strCache>
                <c:ptCount val="1"/>
                <c:pt idx="0">
                  <c:v>水道</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household)'!$AA$20:$BE$20</c:f>
              <c:numCache>
                <c:formatCode>#,##0.0_);[Red]\(#,##0.0\)</c:formatCode>
                <c:ptCount val="30"/>
                <c:pt idx="0">
                  <c:v>50.831450199418498</c:v>
                </c:pt>
                <c:pt idx="1">
                  <c:v>62.754121052502832</c:v>
                </c:pt>
                <c:pt idx="2">
                  <c:v>75.09821564805128</c:v>
                </c:pt>
                <c:pt idx="3">
                  <c:v>79.879116577922687</c:v>
                </c:pt>
                <c:pt idx="4">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household)'!$AA$10:$BE$10</c:f>
              <c:numCache>
                <c:formatCode>#,##0_);[Red]\(#,##0\)</c:formatCode>
                <c:ptCount val="30"/>
                <c:pt idx="0">
                  <c:v>4584.6110148373418</c:v>
                </c:pt>
                <c:pt idx="1">
                  <c:v>4608.0164817521181</c:v>
                </c:pt>
                <c:pt idx="2">
                  <c:v>4878.7422804693706</c:v>
                </c:pt>
                <c:pt idx="3">
                  <c:v>4926.8400247152767</c:v>
                </c:pt>
                <c:pt idx="4">
                  <c:v>5258.7298464788964</c:v>
                </c:pt>
                <c:pt idx="5">
                  <c:v>5248.9703845998602</c:v>
                </c:pt>
                <c:pt idx="6">
                  <c:v>5315.2971453795672</c:v>
                </c:pt>
                <c:pt idx="7">
                  <c:v>4980.25520931955</c:v>
                </c:pt>
                <c:pt idx="8">
                  <c:v>4979.9408293129336</c:v>
                </c:pt>
                <c:pt idx="9">
                  <c:v>5171.3820701816612</c:v>
                </c:pt>
                <c:pt idx="10">
                  <c:v>5232.9405231450046</c:v>
                </c:pt>
                <c:pt idx="11">
                  <c:v>5085.0253463040617</c:v>
                </c:pt>
                <c:pt idx="12">
                  <c:v>5275.5808715211042</c:v>
                </c:pt>
                <c:pt idx="13">
                  <c:v>5298.3726648220108</c:v>
                </c:pt>
                <c:pt idx="14">
                  <c:v>5161.3073915710902</c:v>
                </c:pt>
                <c:pt idx="15">
                  <c:v>5151.4540168276581</c:v>
                </c:pt>
                <c:pt idx="16">
                  <c:v>4864.0872871958218</c:v>
                </c:pt>
                <c:pt idx="17">
                  <c:v>4990.3230293757515</c:v>
                </c:pt>
                <c:pt idx="18">
                  <c:v>4858.3638973485004</c:v>
                </c:pt>
                <c:pt idx="19">
                  <c:v>4593.4396508703494</c:v>
                </c:pt>
                <c:pt idx="20">
                  <c:v>4857.2566117406714</c:v>
                </c:pt>
                <c:pt idx="21">
                  <c:v>5083.3319450426516</c:v>
                </c:pt>
                <c:pt idx="22">
                  <c:v>5342.9662279108061</c:v>
                </c:pt>
                <c:pt idx="23">
                  <c:v>5162.4468651558955</c:v>
                </c:pt>
                <c:pt idx="24">
                  <c:v>4778.2451877513604</c:v>
                </c:pt>
                <c:pt idx="25">
                  <c:v>4603.26210628236</c:v>
                </c:pt>
                <c:pt idx="26">
                  <c:v>4477.5969021217979</c:v>
                </c:pt>
                <c:pt idx="27">
                  <c:v>4496.1389021467867</c:v>
                </c:pt>
                <c:pt idx="28">
                  <c:v>4134.358205029348</c:v>
                </c:pt>
                <c:pt idx="29">
                  <c:v>3971.388749561504</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'14.Household (per household)'!$W$39</c:f>
              <c:strCache>
                <c:ptCount val="1"/>
                <c:pt idx="0">
                  <c:v>暖房</c:v>
                </c:pt>
              </c:strCache>
            </c:strRef>
          </c:tx>
          <c:spPr>
            <a:solidFill>
              <a:schemeClr val="accent2">
                <a:lumMod val="75000"/>
              </a:schemeClr>
            </a:solidFill>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household)'!$AA$39:$BE$39</c:f>
              <c:numCache>
                <c:formatCode>#,##0_);[Red]\(#,##0\)</c:formatCode>
                <c:ptCount val="30"/>
                <c:pt idx="0">
                  <c:v>674.80550433572773</c:v>
                </c:pt>
                <c:pt idx="1">
                  <c:v>631.09563304303572</c:v>
                </c:pt>
                <c:pt idx="2">
                  <c:v>654.51610371304059</c:v>
                </c:pt>
                <c:pt idx="3">
                  <c:v>692.47991107769758</c:v>
                </c:pt>
                <c:pt idx="4">
                  <c:v>716.02494420792607</c:v>
                </c:pt>
                <c:pt idx="5">
                  <c:v>755.0426108938658</c:v>
                </c:pt>
                <c:pt idx="6">
                  <c:v>733.87633017170845</c:v>
                </c:pt>
                <c:pt idx="7">
                  <c:v>638.77294685512595</c:v>
                </c:pt>
                <c:pt idx="8">
                  <c:v>674.69342807577027</c:v>
                </c:pt>
                <c:pt idx="9">
                  <c:v>716.27410683392111</c:v>
                </c:pt>
                <c:pt idx="10">
                  <c:v>813.82591052158818</c:v>
                </c:pt>
                <c:pt idx="11">
                  <c:v>669.10415097330792</c:v>
                </c:pt>
                <c:pt idx="12">
                  <c:v>750.83788155752256</c:v>
                </c:pt>
                <c:pt idx="13">
                  <c:v>654.66457841660599</c:v>
                </c:pt>
                <c:pt idx="14">
                  <c:v>700.11165377614509</c:v>
                </c:pt>
                <c:pt idx="15">
                  <c:v>766.27767558179903</c:v>
                </c:pt>
                <c:pt idx="16">
                  <c:v>633.14162561986382</c:v>
                </c:pt>
                <c:pt idx="17">
                  <c:v>678.17726155798289</c:v>
                </c:pt>
                <c:pt idx="18">
                  <c:v>631.65972757154702</c:v>
                </c:pt>
                <c:pt idx="19">
                  <c:v>624.9159041269163</c:v>
                </c:pt>
                <c:pt idx="20">
                  <c:v>786.54601592692961</c:v>
                </c:pt>
                <c:pt idx="21">
                  <c:v>728.8029144234315</c:v>
                </c:pt>
                <c:pt idx="22">
                  <c:v>728.16445168674375</c:v>
                </c:pt>
                <c:pt idx="23">
                  <c:v>687.5486376341961</c:v>
                </c:pt>
                <c:pt idx="24">
                  <c:v>640.10647359446648</c:v>
                </c:pt>
                <c:pt idx="25">
                  <c:v>603.6668598056408</c:v>
                </c:pt>
                <c:pt idx="26">
                  <c:v>622.15400169460065</c:v>
                </c:pt>
                <c:pt idx="27">
                  <c:v>706.06276332659252</c:v>
                </c:pt>
                <c:pt idx="28">
                  <c:v>650.12065691777548</c:v>
                </c:pt>
                <c:pt idx="29">
                  <c:v>624.26858816479796</c:v>
                </c:pt>
              </c:numCache>
            </c:numRef>
          </c:val>
          <c:extLst>
            <c:ext xmlns:c16="http://schemas.microsoft.com/office/drawing/2014/chart" uri="{C3380CC4-5D6E-409C-BE32-E72D297353CC}">
              <c16:uniqueId val="{00000000-EC67-46AC-8A56-1FD4C1A09225}"/>
            </c:ext>
          </c:extLst>
        </c:ser>
        <c:ser>
          <c:idx val="1"/>
          <c:order val="1"/>
          <c:tx>
            <c:strRef>
              <c:f>'14.Household (per household)'!$W$40</c:f>
              <c:strCache>
                <c:ptCount val="1"/>
                <c:pt idx="0">
                  <c:v>冷房</c:v>
                </c:pt>
              </c:strCache>
            </c:strRef>
          </c:tx>
          <c:spPr>
            <a:solidFill>
              <a:schemeClr val="accent1">
                <a:lumMod val="75000"/>
              </a:schemeClr>
            </a:solidFill>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household)'!$AA$40:$BE$40</c:f>
              <c:numCache>
                <c:formatCode>#,##0.0_);[Red]\(#,##0.0\)</c:formatCode>
                <c:ptCount val="30"/>
                <c:pt idx="0" formatCode="#,##0_);[Red]\(#,##0\)">
                  <c:v>102.01437973944495</c:v>
                </c:pt>
                <c:pt idx="1">
                  <c:v>77.671154067302268</c:v>
                </c:pt>
                <c:pt idx="2">
                  <c:v>86.376575029752715</c:v>
                </c:pt>
                <c:pt idx="3">
                  <c:v>49.952983490731938</c:v>
                </c:pt>
                <c:pt idx="4" formatCode="#,##0_);[Red]\(#,##0\)">
                  <c:v>148.94909957791566</c:v>
                </c:pt>
                <c:pt idx="5" formatCode="#,##0_);[Red]\(#,##0\)">
                  <c:v>112.27445217316244</c:v>
                </c:pt>
                <c:pt idx="6">
                  <c:v>86.557455677921368</c:v>
                </c:pt>
                <c:pt idx="7">
                  <c:v>88.956528417447956</c:v>
                </c:pt>
                <c:pt idx="8">
                  <c:v>97.110163327177489</c:v>
                </c:pt>
                <c:pt idx="9" formatCode="#,##0_);[Red]\(#,##0\)">
                  <c:v>108.64104564515564</c:v>
                </c:pt>
                <c:pt idx="10" formatCode="#,##0_);[Red]\(#,##0\)">
                  <c:v>103.51907718431072</c:v>
                </c:pt>
                <c:pt idx="11">
                  <c:v>96.760145992857389</c:v>
                </c:pt>
                <c:pt idx="12" formatCode="#,##0_);[Red]\(#,##0\)">
                  <c:v>105.62009039438705</c:v>
                </c:pt>
                <c:pt idx="13">
                  <c:v>83.784583581785611</c:v>
                </c:pt>
                <c:pt idx="14" formatCode="#,##0_);[Red]\(#,##0\)">
                  <c:v>118.64638911368255</c:v>
                </c:pt>
                <c:pt idx="15" formatCode="#,##0_);[Red]\(#,##0\)">
                  <c:v>108.57297302665077</c:v>
                </c:pt>
                <c:pt idx="16">
                  <c:v>93.504950858930002</c:v>
                </c:pt>
                <c:pt idx="17" formatCode="#,##0_);[Red]\(#,##0\)">
                  <c:v>115.15685595433138</c:v>
                </c:pt>
                <c:pt idx="18">
                  <c:v>92.423162349981922</c:v>
                </c:pt>
                <c:pt idx="19">
                  <c:v>70.5194237269166</c:v>
                </c:pt>
                <c:pt idx="20" formatCode="#,##0_);[Red]\(#,##0\)">
                  <c:v>127.37960637748512</c:v>
                </c:pt>
                <c:pt idx="21" formatCode="#,##0_);[Red]\(#,##0\)">
                  <c:v>114.55298005593751</c:v>
                </c:pt>
                <c:pt idx="22" formatCode="#,##0_);[Red]\(#,##0\)">
                  <c:v>123.06402617156716</c:v>
                </c:pt>
                <c:pt idx="23" formatCode="#,##0_);[Red]\(#,##0\)">
                  <c:v>132.31459484383493</c:v>
                </c:pt>
                <c:pt idx="24">
                  <c:v>94.964094161607036</c:v>
                </c:pt>
                <c:pt idx="25">
                  <c:v>96.298233967876797</c:v>
                </c:pt>
                <c:pt idx="26" formatCode="#,##0_);[Red]\(#,##0\)">
                  <c:v>100.71863746649184</c:v>
                </c:pt>
                <c:pt idx="27" formatCode="#,##0_);[Red]\(#,##0\)">
                  <c:v>105.99453138274959</c:v>
                </c:pt>
                <c:pt idx="28" formatCode="#,##0_);[Red]\(#,##0\)">
                  <c:v>122.54359176786052</c:v>
                </c:pt>
                <c:pt idx="29" formatCode="#,##0_);[Red]\(#,##0\)">
                  <c:v>112.76595646915757</c:v>
                </c:pt>
              </c:numCache>
            </c:numRef>
          </c:val>
          <c:extLst>
            <c:ext xmlns:c16="http://schemas.microsoft.com/office/drawing/2014/chart" uri="{C3380CC4-5D6E-409C-BE32-E72D297353CC}">
              <c16:uniqueId val="{00000001-EC67-46AC-8A56-1FD4C1A09225}"/>
            </c:ext>
          </c:extLst>
        </c:ser>
        <c:ser>
          <c:idx val="2"/>
          <c:order val="2"/>
          <c:tx>
            <c:strRef>
              <c:f>'14.Household (per household)'!$W$41</c:f>
              <c:strCache>
                <c:ptCount val="1"/>
                <c:pt idx="0">
                  <c:v>給湯</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household)'!$AA$41:$BE$41</c:f>
              <c:numCache>
                <c:formatCode>#,##0_);[Red]\(#,##0\)</c:formatCode>
                <c:ptCount val="30"/>
                <c:pt idx="0">
                  <c:v>839.07046773823618</c:v>
                </c:pt>
                <c:pt idx="1">
                  <c:v>794.21306874139282</c:v>
                </c:pt>
                <c:pt idx="2">
                  <c:v>836.26346414755972</c:v>
                </c:pt>
                <c:pt idx="3">
                  <c:v>882.72018145387995</c:v>
                </c:pt>
                <c:pt idx="4">
                  <c:v>794.56186482714725</c:v>
                </c:pt>
                <c:pt idx="5">
                  <c:v>821.26055255314066</c:v>
                </c:pt>
                <c:pt idx="6">
                  <c:v>849.08091514272712</c:v>
                </c:pt>
                <c:pt idx="7">
                  <c:v>840.84176457517742</c:v>
                </c:pt>
                <c:pt idx="8">
                  <c:v>754.28763477295388</c:v>
                </c:pt>
                <c:pt idx="9">
                  <c:v>748.57336038670371</c:v>
                </c:pt>
                <c:pt idx="10">
                  <c:v>796.89786640219256</c:v>
                </c:pt>
                <c:pt idx="11">
                  <c:v>773.279912181638</c:v>
                </c:pt>
                <c:pt idx="12">
                  <c:v>761.42485173678392</c:v>
                </c:pt>
                <c:pt idx="13">
                  <c:v>787.3822907223082</c:v>
                </c:pt>
                <c:pt idx="14">
                  <c:v>745.37953867228111</c:v>
                </c:pt>
                <c:pt idx="15">
                  <c:v>756.82628054456484</c:v>
                </c:pt>
                <c:pt idx="16">
                  <c:v>750.28025506220831</c:v>
                </c:pt>
                <c:pt idx="17">
                  <c:v>739.8153087831214</c:v>
                </c:pt>
                <c:pt idx="18">
                  <c:v>694.53459943627206</c:v>
                </c:pt>
                <c:pt idx="19">
                  <c:v>674.60743573380535</c:v>
                </c:pt>
                <c:pt idx="20">
                  <c:v>684.23443731593068</c:v>
                </c:pt>
                <c:pt idx="21">
                  <c:v>714.94035694915885</c:v>
                </c:pt>
                <c:pt idx="22">
                  <c:v>726.43220856466894</c:v>
                </c:pt>
                <c:pt idx="23">
                  <c:v>691.58674839965101</c:v>
                </c:pt>
                <c:pt idx="24">
                  <c:v>649.75136954293907</c:v>
                </c:pt>
                <c:pt idx="25">
                  <c:v>661.44848519265668</c:v>
                </c:pt>
                <c:pt idx="26">
                  <c:v>653.26950769005634</c:v>
                </c:pt>
                <c:pt idx="27">
                  <c:v>676.99212031340426</c:v>
                </c:pt>
                <c:pt idx="28">
                  <c:v>568.10162018373262</c:v>
                </c:pt>
                <c:pt idx="29">
                  <c:v>565.77864749419723</c:v>
                </c:pt>
              </c:numCache>
            </c:numRef>
          </c:val>
          <c:extLst>
            <c:ext xmlns:c16="http://schemas.microsoft.com/office/drawing/2014/chart" uri="{C3380CC4-5D6E-409C-BE32-E72D297353CC}">
              <c16:uniqueId val="{00000002-EC67-46AC-8A56-1FD4C1A09225}"/>
            </c:ext>
          </c:extLst>
        </c:ser>
        <c:ser>
          <c:idx val="3"/>
          <c:order val="3"/>
          <c:tx>
            <c:strRef>
              <c:f>'14.Household (per household)'!$W$42</c:f>
              <c:strCache>
                <c:ptCount val="1"/>
                <c:pt idx="0">
                  <c:v>厨房</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household)'!$AA$42:$BE$42</c:f>
              <c:numCache>
                <c:formatCode>#,##0_);[Red]\(#,##0\)</c:formatCode>
                <c:ptCount val="30"/>
                <c:pt idx="0">
                  <c:v>241.22395020467468</c:v>
                </c:pt>
                <c:pt idx="1">
                  <c:v>223.07428333820891</c:v>
                </c:pt>
                <c:pt idx="2">
                  <c:v>222.11230648905399</c:v>
                </c:pt>
                <c:pt idx="3">
                  <c:v>221.03762396083016</c:v>
                </c:pt>
                <c:pt idx="4">
                  <c:v>233.86300135508534</c:v>
                </c:pt>
                <c:pt idx="5">
                  <c:v>227.0469905753063</c:v>
                </c:pt>
                <c:pt idx="6">
                  <c:v>215.28684200707039</c:v>
                </c:pt>
                <c:pt idx="7">
                  <c:v>213.89644407312625</c:v>
                </c:pt>
                <c:pt idx="8">
                  <c:v>235.38039856058879</c:v>
                </c:pt>
                <c:pt idx="9">
                  <c:v>243.85707509016746</c:v>
                </c:pt>
                <c:pt idx="10">
                  <c:v>240.01074734930705</c:v>
                </c:pt>
                <c:pt idx="11">
                  <c:v>220.2051304648096</c:v>
                </c:pt>
                <c:pt idx="12">
                  <c:v>220.56140996210704</c:v>
                </c:pt>
                <c:pt idx="13">
                  <c:v>234.40747039259091</c:v>
                </c:pt>
                <c:pt idx="14">
                  <c:v>224.6512804457553</c:v>
                </c:pt>
                <c:pt idx="15">
                  <c:v>213.81838851975562</c:v>
                </c:pt>
                <c:pt idx="16">
                  <c:v>214.65963538444066</c:v>
                </c:pt>
                <c:pt idx="17">
                  <c:v>218.47456801839056</c:v>
                </c:pt>
                <c:pt idx="18">
                  <c:v>222.12976476903404</c:v>
                </c:pt>
                <c:pt idx="19">
                  <c:v>215.06103537201901</c:v>
                </c:pt>
                <c:pt idx="20">
                  <c:v>223.78886800655383</c:v>
                </c:pt>
                <c:pt idx="21">
                  <c:v>236.76709462257011</c:v>
                </c:pt>
                <c:pt idx="22">
                  <c:v>250.78311031650213</c:v>
                </c:pt>
                <c:pt idx="23">
                  <c:v>252.0082826698372</c:v>
                </c:pt>
                <c:pt idx="24">
                  <c:v>246.75900485765277</c:v>
                </c:pt>
                <c:pt idx="25">
                  <c:v>247.22797400286197</c:v>
                </c:pt>
                <c:pt idx="26">
                  <c:v>244.60434300052984</c:v>
                </c:pt>
                <c:pt idx="27">
                  <c:v>251.06672652507916</c:v>
                </c:pt>
                <c:pt idx="28">
                  <c:v>212.34361768021168</c:v>
                </c:pt>
                <c:pt idx="29">
                  <c:v>209.67960214275811</c:v>
                </c:pt>
              </c:numCache>
            </c:numRef>
          </c:val>
          <c:extLst>
            <c:ext xmlns:c16="http://schemas.microsoft.com/office/drawing/2014/chart" uri="{C3380CC4-5D6E-409C-BE32-E72D297353CC}">
              <c16:uniqueId val="{00000003-EC67-46AC-8A56-1FD4C1A09225}"/>
            </c:ext>
          </c:extLst>
        </c:ser>
        <c:ser>
          <c:idx val="4"/>
          <c:order val="4"/>
          <c:tx>
            <c:strRef>
              <c:f>'14.Household (per household)'!$W$43</c:f>
              <c:strCache>
                <c:ptCount val="1"/>
                <c:pt idx="0">
                  <c:v>動力他※</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household)'!$AA$43:$BE$43</c:f>
              <c:numCache>
                <c:formatCode>#,##0_);[Red]\(#,##0\)</c:formatCode>
                <c:ptCount val="30"/>
                <c:pt idx="0">
                  <c:v>1222.8361239509886</c:v>
                </c:pt>
                <c:pt idx="1">
                  <c:v>1385.0068490430231</c:v>
                </c:pt>
                <c:pt idx="2">
                  <c:v>1408.8263966244701</c:v>
                </c:pt>
                <c:pt idx="3">
                  <c:v>1331.7162852604313</c:v>
                </c:pt>
                <c:pt idx="4">
                  <c:v>1463.4521013974147</c:v>
                </c:pt>
                <c:pt idx="5">
                  <c:v>1437.7397381092321</c:v>
                </c:pt>
                <c:pt idx="6">
                  <c:v>1437.904542112745</c:v>
                </c:pt>
                <c:pt idx="7">
                  <c:v>1369.1376714871208</c:v>
                </c:pt>
                <c:pt idx="8">
                  <c:v>1321.0151070087027</c:v>
                </c:pt>
                <c:pt idx="9">
                  <c:v>1394.4503305474209</c:v>
                </c:pt>
                <c:pt idx="10">
                  <c:v>1290.5882031445456</c:v>
                </c:pt>
                <c:pt idx="11">
                  <c:v>1376.0738379620659</c:v>
                </c:pt>
                <c:pt idx="12">
                  <c:v>1478.5236520405053</c:v>
                </c:pt>
                <c:pt idx="13">
                  <c:v>1567.858000824692</c:v>
                </c:pt>
                <c:pt idx="14">
                  <c:v>1469.8948262920055</c:v>
                </c:pt>
                <c:pt idx="15">
                  <c:v>1491.556797984101</c:v>
                </c:pt>
                <c:pt idx="16">
                  <c:v>1440.0551503590486</c:v>
                </c:pt>
                <c:pt idx="17">
                  <c:v>1548.8809592381474</c:v>
                </c:pt>
                <c:pt idx="18">
                  <c:v>1533.1119939814128</c:v>
                </c:pt>
                <c:pt idx="19">
                  <c:v>1443.2164821353449</c:v>
                </c:pt>
                <c:pt idx="20">
                  <c:v>1495.4812734704042</c:v>
                </c:pt>
                <c:pt idx="21">
                  <c:v>1773.7404354780097</c:v>
                </c:pt>
                <c:pt idx="22">
                  <c:v>1978.4007255010035</c:v>
                </c:pt>
                <c:pt idx="23">
                  <c:v>1946.7452272763337</c:v>
                </c:pt>
                <c:pt idx="24">
                  <c:v>1796.4041145570664</c:v>
                </c:pt>
                <c:pt idx="25">
                  <c:v>1670.1025111987003</c:v>
                </c:pt>
                <c:pt idx="26">
                  <c:v>1596.3362540388061</c:v>
                </c:pt>
                <c:pt idx="27">
                  <c:v>1478.7020338716591</c:v>
                </c:pt>
                <c:pt idx="28">
                  <c:v>1285.7428033911349</c:v>
                </c:pt>
                <c:pt idx="29">
                  <c:v>1183.1546220090745</c:v>
                </c:pt>
              </c:numCache>
            </c:numRef>
          </c:val>
          <c:extLst>
            <c:ext xmlns:c16="http://schemas.microsoft.com/office/drawing/2014/chart" uri="{C3380CC4-5D6E-409C-BE32-E72D297353CC}">
              <c16:uniqueId val="{00000004-EC67-46AC-8A56-1FD4C1A09225}"/>
            </c:ext>
          </c:extLst>
        </c:ser>
        <c:ser>
          <c:idx val="5"/>
          <c:order val="5"/>
          <c:tx>
            <c:strRef>
              <c:f>'14.Household (per household)'!$W$44</c:f>
              <c:strCache>
                <c:ptCount val="1"/>
                <c:pt idx="0">
                  <c:v>自家用乗用車</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household)'!$AA$44:$BE$44</c:f>
              <c:numCache>
                <c:formatCode>#,##0_);[Red]\(#,##0\)</c:formatCode>
                <c:ptCount val="30"/>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1235.5899451382245</c:v>
                </c:pt>
                <c:pt idx="22">
                  <c:v>1232.2957595579121</c:v>
                </c:pt>
                <c:pt idx="23">
                  <c:v>1178.1865762950076</c:v>
                </c:pt>
                <c:pt idx="24">
                  <c:v>1096.6236606901759</c:v>
                </c:pt>
                <c:pt idx="25">
                  <c:v>1090.2823752211671</c:v>
                </c:pt>
                <c:pt idx="26">
                  <c:v>1034.9380705059946</c:v>
                </c:pt>
                <c:pt idx="27">
                  <c:v>1046.5009695790134</c:v>
                </c:pt>
                <c:pt idx="28">
                  <c:v>1063.7033576176752</c:v>
                </c:pt>
                <c:pt idx="29">
                  <c:v>1047.7874617143996</c:v>
                </c:pt>
              </c:numCache>
            </c:numRef>
          </c:val>
          <c:extLst>
            <c:ext xmlns:c16="http://schemas.microsoft.com/office/drawing/2014/chart" uri="{C3380CC4-5D6E-409C-BE32-E72D297353CC}">
              <c16:uniqueId val="{00000005-EC67-46AC-8A56-1FD4C1A09225}"/>
            </c:ext>
          </c:extLst>
        </c:ser>
        <c:ser>
          <c:idx val="6"/>
          <c:order val="6"/>
          <c:tx>
            <c:strRef>
              <c:f>'14.Household (per household)'!$W$45</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household)'!$AA$45:$BE$45</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6-EC67-46AC-8A56-1FD4C1A09225}"/>
            </c:ext>
          </c:extLst>
        </c:ser>
        <c:ser>
          <c:idx val="7"/>
          <c:order val="7"/>
          <c:tx>
            <c:strRef>
              <c:f>'14.Household (per household)'!$W$46</c:f>
              <c:strCache>
                <c:ptCount val="1"/>
                <c:pt idx="0">
                  <c:v>水道</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household)'!$AA$46:$BE$46</c:f>
              <c:numCache>
                <c:formatCode>#,##0.0_);[Red]\(#,##0.0\)</c:formatCode>
                <c:ptCount val="30"/>
                <c:pt idx="0">
                  <c:v>50.831450199418498</c:v>
                </c:pt>
                <c:pt idx="1">
                  <c:v>62.754121052502832</c:v>
                </c:pt>
                <c:pt idx="2">
                  <c:v>75.09821564805128</c:v>
                </c:pt>
                <c:pt idx="3">
                  <c:v>79.879116577922687</c:v>
                </c:pt>
                <c:pt idx="4" formatCode="#,##0_);[Red]\(#,##0\)">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household)'!$AA$37:$BB$37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household)'!$AA$38:$BE$38</c:f>
              <c:numCache>
                <c:formatCode>#,##0_);[Red]\(#,##0\)</c:formatCode>
                <c:ptCount val="30"/>
                <c:pt idx="0">
                  <c:v>4584.6110148373418</c:v>
                </c:pt>
                <c:pt idx="1">
                  <c:v>4608.0164817521181</c:v>
                </c:pt>
                <c:pt idx="2">
                  <c:v>4878.7422804693706</c:v>
                </c:pt>
                <c:pt idx="3">
                  <c:v>4926.8400247152777</c:v>
                </c:pt>
                <c:pt idx="4">
                  <c:v>5258.7298464788964</c:v>
                </c:pt>
                <c:pt idx="5">
                  <c:v>5248.9703845998611</c:v>
                </c:pt>
                <c:pt idx="6">
                  <c:v>5315.2971453795662</c:v>
                </c:pt>
                <c:pt idx="7">
                  <c:v>4980.25520931955</c:v>
                </c:pt>
                <c:pt idx="8">
                  <c:v>4979.9408293129327</c:v>
                </c:pt>
                <c:pt idx="9">
                  <c:v>5171.3820701816603</c:v>
                </c:pt>
                <c:pt idx="10">
                  <c:v>5232.9405231450046</c:v>
                </c:pt>
                <c:pt idx="11">
                  <c:v>5085.0253463040626</c:v>
                </c:pt>
                <c:pt idx="12">
                  <c:v>5275.5808715211042</c:v>
                </c:pt>
                <c:pt idx="13">
                  <c:v>5298.3726648220118</c:v>
                </c:pt>
                <c:pt idx="14">
                  <c:v>5161.3073915710911</c:v>
                </c:pt>
                <c:pt idx="15">
                  <c:v>5151.4540168276581</c:v>
                </c:pt>
                <c:pt idx="16">
                  <c:v>4864.0872871958218</c:v>
                </c:pt>
                <c:pt idx="17">
                  <c:v>4990.3230293757524</c:v>
                </c:pt>
                <c:pt idx="18">
                  <c:v>4858.3638973485004</c:v>
                </c:pt>
                <c:pt idx="19">
                  <c:v>4593.4396508703503</c:v>
                </c:pt>
                <c:pt idx="20">
                  <c:v>4857.2566117406714</c:v>
                </c:pt>
                <c:pt idx="21">
                  <c:v>5083.3319450426525</c:v>
                </c:pt>
                <c:pt idx="22">
                  <c:v>5342.9662279108052</c:v>
                </c:pt>
                <c:pt idx="23">
                  <c:v>5162.4468651558955</c:v>
                </c:pt>
                <c:pt idx="24">
                  <c:v>4778.2451877513604</c:v>
                </c:pt>
                <c:pt idx="25">
                  <c:v>4603.2621062823591</c:v>
                </c:pt>
                <c:pt idx="26">
                  <c:v>4477.596902121797</c:v>
                </c:pt>
                <c:pt idx="27">
                  <c:v>4496.1389021467867</c:v>
                </c:pt>
                <c:pt idx="28">
                  <c:v>4134.3582050293489</c:v>
                </c:pt>
                <c:pt idx="29">
                  <c:v>3971.388749561504</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'リンク切公表時非表示（グラフの添え物）'!$CA$73</c:f>
              <c:strCache>
                <c:ptCount val="1"/>
                <c:pt idx="0">
                  <c:v>Household CO2 emissions</c:v>
                </c:pt>
              </c:strCache>
            </c:strRef>
          </c:tx>
          <c:spPr>
            <a:noFill/>
            <a:ln>
              <a:noFill/>
            </a:ln>
          </c:spPr>
          <c:dLbls>
            <c:dLbl>
              <c:idx val="0"/>
              <c:layout>
                <c:manualLayout>
                  <c:x val="8.9602588386088908E-2"/>
                  <c:y val="-3.2800544751454788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894896029639"/>
                  <c:y val="9.3861723985355486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'14.Household (per household)'!$Z$25:$Z$34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'リンク切公表時非表示（グラフの添え物）'!$CA$74:$CA$75</c:f>
              <c:numCache>
                <c:formatCode>"(FY"0000")"</c:formatCode>
                <c:ptCount val="2"/>
                <c:pt idx="0" formatCode="#,##0_ ">
                  <c:v>3970</c:v>
                </c:pt>
                <c:pt idx="1">
                  <c:v>2019</c:v>
                </c:pt>
              </c:numCache>
            </c:numRef>
          </c:val>
          <c:extLst>
            <c:ext xmlns:c16="http://schemas.microsoft.com/office/drawing/2014/chart" uri="{C3380CC4-5D6E-409C-BE32-E72D297353CC}">
              <c16:uniqueId val="{00000002-847A-4E7B-89FD-A359486C853B}"/>
            </c:ext>
          </c:extLst>
        </c:ser>
        <c:ser>
          <c:idx val="0"/>
          <c:order val="1"/>
          <c:tx>
            <c:strRef>
              <c:f>'14.Household (per household)'!$BD$23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4.3763534083410216E-2"/>
                  <c:y val="-4.186142311497820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'14.Household (per household)'!$BD$25:$BD$34</c:f>
              <c:numCache>
                <c:formatCode>0.0%</c:formatCode>
                <c:ptCount val="10"/>
                <c:pt idx="0">
                  <c:v>0</c:v>
                </c:pt>
                <c:pt idx="1">
                  <c:v>8.604287637511232E-2</c:v>
                </c:pt>
                <c:pt idx="2">
                  <c:v>5.2264845495145595E-2</c:v>
                </c:pt>
                <c:pt idx="3">
                  <c:v>8.9153112567190163E-2</c:v>
                </c:pt>
                <c:pt idx="4">
                  <c:v>0.45107154277119171</c:v>
                </c:pt>
                <c:pt idx="5" formatCode="0.00%">
                  <c:v>2.3456963775546501E-4</c:v>
                </c:pt>
                <c:pt idx="6">
                  <c:v>0.25058407377736303</c:v>
                </c:pt>
                <c:pt idx="7">
                  <c:v>1.3249946961626503E-2</c:v>
                </c:pt>
                <c:pt idx="8">
                  <c:v>3.8307857820277187E-2</c:v>
                </c:pt>
                <c:pt idx="9">
                  <c:v>1.9091174594338105E-2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64944444444482"/>
          <c:y val="0.19035678974565121"/>
          <c:w val="0.60766322497802794"/>
          <c:h val="0.52529124497399426"/>
        </c:manualLayout>
      </c:layout>
      <c:doughnutChart>
        <c:varyColors val="1"/>
        <c:ser>
          <c:idx val="1"/>
          <c:order val="0"/>
          <c:tx>
            <c:strRef>
              <c:f>'リンク切公表時非表示（グラフの添え物）'!$CA$73</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57736458871408"/>
                  <c:y val="-4.5188960308035576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28689135909"/>
                  <c:y val="8.8486457644014221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'リンク切公表時非表示（グラフの添え物）'!$CA$74:$CA$75</c:f>
              <c:numCache>
                <c:formatCode>"(FY"0000")"</c:formatCode>
                <c:ptCount val="2"/>
                <c:pt idx="0" formatCode="#,##0_ ">
                  <c:v>3970</c:v>
                </c:pt>
                <c:pt idx="1">
                  <c:v>2019</c:v>
                </c:pt>
              </c:numCache>
            </c:numRef>
          </c:val>
          <c:extLst>
            <c:ext xmlns:c16="http://schemas.microsoft.com/office/drawing/2014/chart" uri="{C3380CC4-5D6E-409C-BE32-E72D297353CC}">
              <c16:uniqueId val="{00000004-C925-4D9D-99A8-353077A35066}"/>
            </c:ext>
          </c:extLst>
        </c:ser>
        <c:ser>
          <c:idx val="0"/>
          <c:order val="1"/>
          <c:tx>
            <c:strRef>
              <c:f>'14.Household (per household)'!$BD$49</c:f>
              <c:strCache>
                <c:ptCount val="1"/>
                <c:pt idx="0">
                  <c:v>2019</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0258883304715373"/>
                  <c:y val="-4.69852405871506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'14.Household (per household)'!$BD$51:$BD$58</c:f>
              <c:numCache>
                <c:formatCode>0.0%</c:formatCode>
                <c:ptCount val="8"/>
                <c:pt idx="0">
                  <c:v>0.15719150844493021</c:v>
                </c:pt>
                <c:pt idx="1">
                  <c:v>2.8394590300838338E-2</c:v>
                </c:pt>
                <c:pt idx="2">
                  <c:v>0.14246367786499545</c:v>
                </c:pt>
                <c:pt idx="3">
                  <c:v>5.27975515280164E-2</c:v>
                </c:pt>
                <c:pt idx="4">
                  <c:v>0.2979196187076148</c:v>
                </c:pt>
                <c:pt idx="5">
                  <c:v>0.26383402073898954</c:v>
                </c:pt>
                <c:pt idx="6">
                  <c:v>3.8307857820277187E-2</c:v>
                </c:pt>
                <c:pt idx="7">
                  <c:v>1.9091174594338105E-2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'14.Household (per household)'!$Z$11</c:f>
              <c:strCache>
                <c:ptCount val="1"/>
                <c:pt idx="0">
                  <c:v>Coal</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household)'!$AA$11:$BE$11</c:f>
              <c:numCache>
                <c:formatCode>#,##0.0_);[Red]\(#,##0.0\)</c:formatCode>
                <c:ptCount val="30"/>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D23-44FA-9CA9-480082ECB31B}"/>
            </c:ext>
          </c:extLst>
        </c:ser>
        <c:ser>
          <c:idx val="1"/>
          <c:order val="1"/>
          <c:tx>
            <c:strRef>
              <c:f>'14.Household (per household)'!$Z$12</c:f>
              <c:strCache>
                <c:ptCount val="1"/>
                <c:pt idx="0">
                  <c:v>Kerosene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household)'!$AA$12:$BE$12</c:f>
              <c:numCache>
                <c:formatCode>#,##0_);[Red]\(#,##0\)</c:formatCode>
                <c:ptCount val="30"/>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numCache>
            </c:numRef>
          </c:val>
          <c:extLst>
            <c:ext xmlns:c16="http://schemas.microsoft.com/office/drawing/2014/chart" uri="{C3380CC4-5D6E-409C-BE32-E72D297353CC}">
              <c16:uniqueId val="{00000001-CD23-44FA-9CA9-480082ECB31B}"/>
            </c:ext>
          </c:extLst>
        </c:ser>
        <c:ser>
          <c:idx val="2"/>
          <c:order val="2"/>
          <c:tx>
            <c:strRef>
              <c:f>'14.Household (per household)'!$Z$13</c:f>
              <c:strCache>
                <c:ptCount val="1"/>
                <c:pt idx="0">
                  <c:v>LPG</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household)'!$AA$13:$BE$13</c:f>
              <c:numCache>
                <c:formatCode>#,##0_);[Red]\(#,##0\)</c:formatCode>
                <c:ptCount val="30"/>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numCache>
            </c:numRef>
          </c:val>
          <c:extLst>
            <c:ext xmlns:c16="http://schemas.microsoft.com/office/drawing/2014/chart" uri="{C3380CC4-5D6E-409C-BE32-E72D297353CC}">
              <c16:uniqueId val="{00000002-CD23-44FA-9CA9-480082ECB31B}"/>
            </c:ext>
          </c:extLst>
        </c:ser>
        <c:ser>
          <c:idx val="3"/>
          <c:order val="3"/>
          <c:tx>
            <c:strRef>
              <c:f>'14.Household (per household)'!$Z$14</c:f>
              <c:strCache>
                <c:ptCount val="1"/>
                <c:pt idx="0">
                  <c:v>City Gas</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household)'!$AA$14:$BE$14</c:f>
              <c:numCache>
                <c:formatCode>#,##0_);[Red]\(#,##0\)</c:formatCode>
                <c:ptCount val="30"/>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354.06166823772935</c:v>
                </c:pt>
              </c:numCache>
            </c:numRef>
          </c:val>
          <c:extLst>
            <c:ext xmlns:c16="http://schemas.microsoft.com/office/drawing/2014/chart" uri="{C3380CC4-5D6E-409C-BE32-E72D297353CC}">
              <c16:uniqueId val="{00000003-CD23-44FA-9CA9-480082ECB31B}"/>
            </c:ext>
          </c:extLst>
        </c:ser>
        <c:ser>
          <c:idx val="4"/>
          <c:order val="4"/>
          <c:tx>
            <c:strRef>
              <c:f>'14.Household (per household)'!$Z$15</c:f>
              <c:strCache>
                <c:ptCount val="1"/>
                <c:pt idx="0">
                  <c:v>Electricity</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household)'!$AA$15:$BE$15</c:f>
              <c:numCache>
                <c:formatCode>#,##0_);[Red]\(#,##0\)</c:formatCode>
                <c:ptCount val="30"/>
                <c:pt idx="0">
                  <c:v>1685.6873927251513</c:v>
                </c:pt>
                <c:pt idx="1">
                  <c:v>1712.0378236875299</c:v>
                </c:pt>
                <c:pt idx="2">
                  <c:v>1761.4051939505546</c:v>
                </c:pt>
                <c:pt idx="3">
                  <c:v>1672.3864284320609</c:v>
                </c:pt>
                <c:pt idx="4">
                  <c:v>1911.7639053671496</c:v>
                </c:pt>
                <c:pt idx="5">
                  <c:v>1846.2677368323473</c:v>
                </c:pt>
                <c:pt idx="6">
                  <c:v>1784.9750818826201</c:v>
                </c:pt>
                <c:pt idx="7">
                  <c:v>1704.2062014042681</c:v>
                </c:pt>
                <c:pt idx="8">
                  <c:v>1654.4155362646031</c:v>
                </c:pt>
                <c:pt idx="9">
                  <c:v>1763.7575979638129</c:v>
                </c:pt>
                <c:pt idx="10">
                  <c:v>1739.0449353262127</c:v>
                </c:pt>
                <c:pt idx="11">
                  <c:v>1724.5094486238695</c:v>
                </c:pt>
                <c:pt idx="12">
                  <c:v>1867.3627990741884</c:v>
                </c:pt>
                <c:pt idx="13">
                  <c:v>1963.8666072587164</c:v>
                </c:pt>
                <c:pt idx="14">
                  <c:v>1907.4247523085132</c:v>
                </c:pt>
                <c:pt idx="15">
                  <c:v>1957.9732776154435</c:v>
                </c:pt>
                <c:pt idx="16">
                  <c:v>1851.5558412698672</c:v>
                </c:pt>
                <c:pt idx="17">
                  <c:v>2049.0271565010548</c:v>
                </c:pt>
                <c:pt idx="18">
                  <c:v>2005.4970459924316</c:v>
                </c:pt>
                <c:pt idx="19">
                  <c:v>1877.2756936958485</c:v>
                </c:pt>
                <c:pt idx="20">
                  <c:v>2122.099547650173</c:v>
                </c:pt>
                <c:pt idx="21">
                  <c:v>2412.9356027307749</c:v>
                </c:pt>
                <c:pt idx="22">
                  <c:v>2678.1076171622003</c:v>
                </c:pt>
                <c:pt idx="23">
                  <c:v>2630.8650831280902</c:v>
                </c:pt>
                <c:pt idx="24">
                  <c:v>2398.4086400458255</c:v>
                </c:pt>
                <c:pt idx="25">
                  <c:v>2304.9990072427254</c:v>
                </c:pt>
                <c:pt idx="26">
                  <c:v>2246.6754131638427</c:v>
                </c:pt>
                <c:pt idx="27">
                  <c:v>2196.1231477627816</c:v>
                </c:pt>
                <c:pt idx="28">
                  <c:v>1946.7062708004612</c:v>
                </c:pt>
                <c:pt idx="29">
                  <c:v>1791.3804502088615</c:v>
                </c:pt>
              </c:numCache>
            </c:numRef>
          </c:val>
          <c:extLst>
            <c:ext xmlns:c16="http://schemas.microsoft.com/office/drawing/2014/chart" uri="{C3380CC4-5D6E-409C-BE32-E72D297353CC}">
              <c16:uniqueId val="{00000004-CD23-44FA-9CA9-480082ECB31B}"/>
            </c:ext>
          </c:extLst>
        </c:ser>
        <c:ser>
          <c:idx val="5"/>
          <c:order val="5"/>
          <c:tx>
            <c:strRef>
              <c:f>'14.Household (per household)'!$Z$16</c:f>
              <c:strCache>
                <c:ptCount val="1"/>
                <c:pt idx="0">
                  <c:v>Heat</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household)'!$AA$16:$BE$16</c:f>
              <c:numCache>
                <c:formatCode>#,##0.0_);[Red]\(#,##0.0\)</c:formatCode>
                <c:ptCount val="30"/>
                <c:pt idx="0">
                  <c:v>2.6189385270290328</c:v>
                </c:pt>
                <c:pt idx="1">
                  <c:v>2.3165999462329765</c:v>
                </c:pt>
                <c:pt idx="2">
                  <c:v>2.3487898822162996</c:v>
                </c:pt>
                <c:pt idx="3">
                  <c:v>2.2116722218692395</c:v>
                </c:pt>
                <c:pt idx="4">
                  <c:v>2.0588999027871813</c:v>
                </c:pt>
                <c:pt idx="5">
                  <c:v>1.9486866927532314</c:v>
                </c:pt>
                <c:pt idx="6">
                  <c:v>1.8370903502624092</c:v>
                </c:pt>
                <c:pt idx="7">
                  <c:v>1.670444394351678</c:v>
                </c:pt>
                <c:pt idx="8">
                  <c:v>1.6062915209238349</c:v>
                </c:pt>
                <c:pt idx="9">
                  <c:v>1.6238930253730173</c:v>
                </c:pt>
                <c:pt idx="10">
                  <c:v>1.5614336167301686</c:v>
                </c:pt>
                <c:pt idx="11">
                  <c:v>1.4513099488343308</c:v>
                </c:pt>
                <c:pt idx="12">
                  <c:v>1.4981491942683136</c:v>
                </c:pt>
                <c:pt idx="13">
                  <c:v>1.5105304291982307</c:v>
                </c:pt>
                <c:pt idx="14">
                  <c:v>1.4455006551326997</c:v>
                </c:pt>
                <c:pt idx="15">
                  <c:v>1.530568651910039</c:v>
                </c:pt>
                <c:pt idx="16">
                  <c:v>1.4322675349433285</c:v>
                </c:pt>
                <c:pt idx="17">
                  <c:v>1.5197316619082868</c:v>
                </c:pt>
                <c:pt idx="18">
                  <c:v>1.4428110253947619</c:v>
                </c:pt>
                <c:pt idx="19">
                  <c:v>1.3504924283763671</c:v>
                </c:pt>
                <c:pt idx="20">
                  <c:v>1.3395684174523446</c:v>
                </c:pt>
                <c:pt idx="21">
                  <c:v>1.3689046195117105</c:v>
                </c:pt>
                <c:pt idx="22">
                  <c:v>1.3337062837619824</c:v>
                </c:pt>
                <c:pt idx="23">
                  <c:v>1.2894311811023649</c:v>
                </c:pt>
                <c:pt idx="24">
                  <c:v>1.1850893251953807</c:v>
                </c:pt>
                <c:pt idx="25">
                  <c:v>1.1239374799945556</c:v>
                </c:pt>
                <c:pt idx="26">
                  <c:v>1.1204003778018647</c:v>
                </c:pt>
                <c:pt idx="27">
                  <c:v>1.1045233722298342</c:v>
                </c:pt>
                <c:pt idx="28">
                  <c:v>0.9983299091281993</c:v>
                </c:pt>
                <c:pt idx="29">
                  <c:v>0.93156722037077111</c:v>
                </c:pt>
              </c:numCache>
            </c:numRef>
          </c:val>
          <c:extLst>
            <c:ext xmlns:c16="http://schemas.microsoft.com/office/drawing/2014/chart" uri="{C3380CC4-5D6E-409C-BE32-E72D297353CC}">
              <c16:uniqueId val="{00000005-CD23-44FA-9CA9-480082ECB31B}"/>
            </c:ext>
          </c:extLst>
        </c:ser>
        <c:ser>
          <c:idx val="6"/>
          <c:order val="6"/>
          <c:tx>
            <c:strRef>
              <c:f>'14.Household (per household)'!$Z$17</c:f>
              <c:strCache>
                <c:ptCount val="1"/>
                <c:pt idx="0">
                  <c:v>Gasoline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household)'!$AA$17:$BE$17</c:f>
              <c:numCache>
                <c:formatCode>#,##0_);[Red]\(#,##0\)</c:formatCode>
                <c:ptCount val="30"/>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1052.9354191035122</c:v>
                </c:pt>
                <c:pt idx="25">
                  <c:v>1044.5428663717653</c:v>
                </c:pt>
                <c:pt idx="26">
                  <c:v>991.10485703916925</c:v>
                </c:pt>
                <c:pt idx="27">
                  <c:v>1000.1731765008185</c:v>
                </c:pt>
                <c:pt idx="28">
                  <c:v>1014.024424646381</c:v>
                </c:pt>
                <c:pt idx="29">
                  <c:v>995.16677141870935</c:v>
                </c:pt>
              </c:numCache>
            </c:numRef>
          </c:val>
          <c:extLst>
            <c:ext xmlns:c16="http://schemas.microsoft.com/office/drawing/2014/chart" uri="{C3380CC4-5D6E-409C-BE32-E72D297353CC}">
              <c16:uniqueId val="{00000006-CD23-44FA-9CA9-480082ECB31B}"/>
            </c:ext>
          </c:extLst>
        </c:ser>
        <c:ser>
          <c:idx val="7"/>
          <c:order val="7"/>
          <c:tx>
            <c:strRef>
              <c:f>'14.Household (per household)'!$Z$18</c:f>
              <c:strCache>
                <c:ptCount val="1"/>
                <c:pt idx="0">
                  <c:v>Diesel Oil</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household)'!$AA$18:$BE$18</c:f>
              <c:numCache>
                <c:formatCode>#,##0_);[Red]\(#,##0\)</c:formatCode>
                <c:ptCount val="30"/>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50.756933778977576</c:v>
                </c:pt>
                <c:pt idx="22" formatCode="#,##0.0_);[Red]\(#,##0.0\)">
                  <c:v>46.423045124665187</c:v>
                </c:pt>
                <c:pt idx="23" formatCode="#,##0.0_);[Red]\(#,##0.0\)">
                  <c:v>46.370208678335899</c:v>
                </c:pt>
                <c:pt idx="24" formatCode="#,##0.0_);[Red]\(#,##0.0\)">
                  <c:v>43.688241586663814</c:v>
                </c:pt>
                <c:pt idx="25" formatCode="#,##0.0_);[Red]\(#,##0.0\)">
                  <c:v>45.73950884940178</c:v>
                </c:pt>
                <c:pt idx="26" formatCode="#,##0.0_);[Red]\(#,##0.0\)">
                  <c:v>43.833213466825384</c:v>
                </c:pt>
                <c:pt idx="27" formatCode="#,##0.0_);[Red]\(#,##0.0\)">
                  <c:v>46.327793078194752</c:v>
                </c:pt>
                <c:pt idx="28" formatCode="#,##0.0_);[Red]\(#,##0.0\)">
                  <c:v>49.678932971294124</c:v>
                </c:pt>
                <c:pt idx="29" formatCode="#,##0.0_);[Red]\(#,##0.0\)">
                  <c:v>52.620690295690125</c:v>
                </c:pt>
              </c:numCache>
            </c:numRef>
          </c:val>
          <c:extLst>
            <c:ext xmlns:c16="http://schemas.microsoft.com/office/drawing/2014/chart" uri="{C3380CC4-5D6E-409C-BE32-E72D297353CC}">
              <c16:uniqueId val="{00000007-CD23-44FA-9CA9-480082ECB31B}"/>
            </c:ext>
          </c:extLst>
        </c:ser>
        <c:ser>
          <c:idx val="8"/>
          <c:order val="8"/>
          <c:tx>
            <c:strRef>
              <c:f>'14.Household (per household)'!$Z$19</c:f>
              <c:strCache>
                <c:ptCount val="1"/>
                <c:pt idx="0">
                  <c:v>Municipal Solid Waste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household)'!$AA$19:$BE$19</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8-CD23-44FA-9CA9-480082ECB31B}"/>
            </c:ext>
          </c:extLst>
        </c:ser>
        <c:ser>
          <c:idx val="9"/>
          <c:order val="9"/>
          <c:tx>
            <c:strRef>
              <c:f>'14.Household (per household)'!$Z$20</c:f>
              <c:strCache>
                <c:ptCount val="1"/>
                <c:pt idx="0">
                  <c:v>Water and Waste Water</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household)'!$AA$20:$BE$20</c:f>
              <c:numCache>
                <c:formatCode>#,##0.0_);[Red]\(#,##0.0\)</c:formatCode>
                <c:ptCount val="30"/>
                <c:pt idx="0">
                  <c:v>50.831450199418498</c:v>
                </c:pt>
                <c:pt idx="1">
                  <c:v>62.754121052502832</c:v>
                </c:pt>
                <c:pt idx="2">
                  <c:v>75.09821564805128</c:v>
                </c:pt>
                <c:pt idx="3">
                  <c:v>79.879116577922687</c:v>
                </c:pt>
                <c:pt idx="4">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'14.Household (per household)'!$Y$10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household)'!$AA$10:$BE$10</c:f>
              <c:numCache>
                <c:formatCode>#,##0_);[Red]\(#,##0\)</c:formatCode>
                <c:ptCount val="30"/>
                <c:pt idx="0">
                  <c:v>4584.6110148373418</c:v>
                </c:pt>
                <c:pt idx="1">
                  <c:v>4608.0164817521181</c:v>
                </c:pt>
                <c:pt idx="2">
                  <c:v>4878.7422804693706</c:v>
                </c:pt>
                <c:pt idx="3">
                  <c:v>4926.8400247152767</c:v>
                </c:pt>
                <c:pt idx="4">
                  <c:v>5258.7298464788964</c:v>
                </c:pt>
                <c:pt idx="5">
                  <c:v>5248.9703845998602</c:v>
                </c:pt>
                <c:pt idx="6">
                  <c:v>5315.2971453795672</c:v>
                </c:pt>
                <c:pt idx="7">
                  <c:v>4980.25520931955</c:v>
                </c:pt>
                <c:pt idx="8">
                  <c:v>4979.9408293129336</c:v>
                </c:pt>
                <c:pt idx="9">
                  <c:v>5171.3820701816612</c:v>
                </c:pt>
                <c:pt idx="10">
                  <c:v>5232.9405231450046</c:v>
                </c:pt>
                <c:pt idx="11">
                  <c:v>5085.0253463040617</c:v>
                </c:pt>
                <c:pt idx="12">
                  <c:v>5275.5808715211042</c:v>
                </c:pt>
                <c:pt idx="13">
                  <c:v>5298.3726648220108</c:v>
                </c:pt>
                <c:pt idx="14">
                  <c:v>5161.3073915710902</c:v>
                </c:pt>
                <c:pt idx="15">
                  <c:v>5151.4540168276581</c:v>
                </c:pt>
                <c:pt idx="16">
                  <c:v>4864.0872871958218</c:v>
                </c:pt>
                <c:pt idx="17">
                  <c:v>4990.3230293757515</c:v>
                </c:pt>
                <c:pt idx="18">
                  <c:v>4858.3638973485004</c:v>
                </c:pt>
                <c:pt idx="19">
                  <c:v>4593.4396508703494</c:v>
                </c:pt>
                <c:pt idx="20">
                  <c:v>4857.2566117406714</c:v>
                </c:pt>
                <c:pt idx="21">
                  <c:v>5083.3319450426516</c:v>
                </c:pt>
                <c:pt idx="22">
                  <c:v>5342.9662279108061</c:v>
                </c:pt>
                <c:pt idx="23">
                  <c:v>5162.4468651558955</c:v>
                </c:pt>
                <c:pt idx="24">
                  <c:v>4778.2451877513604</c:v>
                </c:pt>
                <c:pt idx="25">
                  <c:v>4603.26210628236</c:v>
                </c:pt>
                <c:pt idx="26">
                  <c:v>4477.5969021217979</c:v>
                </c:pt>
                <c:pt idx="27">
                  <c:v>4496.1389021467867</c:v>
                </c:pt>
                <c:pt idx="28">
                  <c:v>4134.358205029348</c:v>
                </c:pt>
                <c:pt idx="29">
                  <c:v>3971.388749561504</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31119721145967882"/>
          <c:w val="0.12891735755252862"/>
          <c:h val="0.5170620185312712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'14.Household (per household)'!$Z$39</c:f>
              <c:strCache>
                <c:ptCount val="1"/>
                <c:pt idx="0">
                  <c:v>Heating</c:v>
                </c:pt>
              </c:strCache>
            </c:strRef>
          </c:tx>
          <c:spPr>
            <a:solidFill>
              <a:schemeClr val="accent2">
                <a:lumMod val="75000"/>
              </a:schemeClr>
            </a:solidFill>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household)'!$AA$39:$BE$39</c:f>
              <c:numCache>
                <c:formatCode>#,##0_);[Red]\(#,##0\)</c:formatCode>
                <c:ptCount val="30"/>
                <c:pt idx="0">
                  <c:v>674.80550433572773</c:v>
                </c:pt>
                <c:pt idx="1">
                  <c:v>631.09563304303572</c:v>
                </c:pt>
                <c:pt idx="2">
                  <c:v>654.51610371304059</c:v>
                </c:pt>
                <c:pt idx="3">
                  <c:v>692.47991107769758</c:v>
                </c:pt>
                <c:pt idx="4">
                  <c:v>716.02494420792607</c:v>
                </c:pt>
                <c:pt idx="5">
                  <c:v>755.0426108938658</c:v>
                </c:pt>
                <c:pt idx="6">
                  <c:v>733.87633017170845</c:v>
                </c:pt>
                <c:pt idx="7">
                  <c:v>638.77294685512595</c:v>
                </c:pt>
                <c:pt idx="8">
                  <c:v>674.69342807577027</c:v>
                </c:pt>
                <c:pt idx="9">
                  <c:v>716.27410683392111</c:v>
                </c:pt>
                <c:pt idx="10">
                  <c:v>813.82591052158818</c:v>
                </c:pt>
                <c:pt idx="11">
                  <c:v>669.10415097330792</c:v>
                </c:pt>
                <c:pt idx="12">
                  <c:v>750.83788155752256</c:v>
                </c:pt>
                <c:pt idx="13">
                  <c:v>654.66457841660599</c:v>
                </c:pt>
                <c:pt idx="14">
                  <c:v>700.11165377614509</c:v>
                </c:pt>
                <c:pt idx="15">
                  <c:v>766.27767558179903</c:v>
                </c:pt>
                <c:pt idx="16">
                  <c:v>633.14162561986382</c:v>
                </c:pt>
                <c:pt idx="17">
                  <c:v>678.17726155798289</c:v>
                </c:pt>
                <c:pt idx="18">
                  <c:v>631.65972757154702</c:v>
                </c:pt>
                <c:pt idx="19">
                  <c:v>624.9159041269163</c:v>
                </c:pt>
                <c:pt idx="20">
                  <c:v>786.54601592692961</c:v>
                </c:pt>
                <c:pt idx="21">
                  <c:v>728.8029144234315</c:v>
                </c:pt>
                <c:pt idx="22">
                  <c:v>728.16445168674375</c:v>
                </c:pt>
                <c:pt idx="23">
                  <c:v>687.5486376341961</c:v>
                </c:pt>
                <c:pt idx="24">
                  <c:v>640.10647359446648</c:v>
                </c:pt>
                <c:pt idx="25">
                  <c:v>603.6668598056408</c:v>
                </c:pt>
                <c:pt idx="26">
                  <c:v>622.15400169460065</c:v>
                </c:pt>
                <c:pt idx="27">
                  <c:v>706.06276332659252</c:v>
                </c:pt>
                <c:pt idx="28">
                  <c:v>650.12065691777548</c:v>
                </c:pt>
                <c:pt idx="29">
                  <c:v>624.26858816479796</c:v>
                </c:pt>
              </c:numCache>
            </c:numRef>
          </c:val>
          <c:extLst>
            <c:ext xmlns:c16="http://schemas.microsoft.com/office/drawing/2014/chart" uri="{C3380CC4-5D6E-409C-BE32-E72D297353CC}">
              <c16:uniqueId val="{00000000-8B68-48A4-9FB2-5B3B433C40B4}"/>
            </c:ext>
          </c:extLst>
        </c:ser>
        <c:ser>
          <c:idx val="1"/>
          <c:order val="1"/>
          <c:tx>
            <c:strRef>
              <c:f>'14.Household (per household)'!$Z$40</c:f>
              <c:strCache>
                <c:ptCount val="1"/>
                <c:pt idx="0">
                  <c:v>Cooling</c:v>
                </c:pt>
              </c:strCache>
            </c:strRef>
          </c:tx>
          <c:spPr>
            <a:solidFill>
              <a:schemeClr val="accent1">
                <a:lumMod val="75000"/>
              </a:schemeClr>
            </a:solidFill>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household)'!$AA$40:$BE$40</c:f>
              <c:numCache>
                <c:formatCode>#,##0.0_);[Red]\(#,##0.0\)</c:formatCode>
                <c:ptCount val="30"/>
                <c:pt idx="0" formatCode="#,##0_);[Red]\(#,##0\)">
                  <c:v>102.01437973944495</c:v>
                </c:pt>
                <c:pt idx="1">
                  <c:v>77.671154067302268</c:v>
                </c:pt>
                <c:pt idx="2">
                  <c:v>86.376575029752715</c:v>
                </c:pt>
                <c:pt idx="3">
                  <c:v>49.952983490731938</c:v>
                </c:pt>
                <c:pt idx="4" formatCode="#,##0_);[Red]\(#,##0\)">
                  <c:v>148.94909957791566</c:v>
                </c:pt>
                <c:pt idx="5" formatCode="#,##0_);[Red]\(#,##0\)">
                  <c:v>112.27445217316244</c:v>
                </c:pt>
                <c:pt idx="6">
                  <c:v>86.557455677921368</c:v>
                </c:pt>
                <c:pt idx="7">
                  <c:v>88.956528417447956</c:v>
                </c:pt>
                <c:pt idx="8">
                  <c:v>97.110163327177489</c:v>
                </c:pt>
                <c:pt idx="9" formatCode="#,##0_);[Red]\(#,##0\)">
                  <c:v>108.64104564515564</c:v>
                </c:pt>
                <c:pt idx="10" formatCode="#,##0_);[Red]\(#,##0\)">
                  <c:v>103.51907718431072</c:v>
                </c:pt>
                <c:pt idx="11">
                  <c:v>96.760145992857389</c:v>
                </c:pt>
                <c:pt idx="12" formatCode="#,##0_);[Red]\(#,##0\)">
                  <c:v>105.62009039438705</c:v>
                </c:pt>
                <c:pt idx="13">
                  <c:v>83.784583581785611</c:v>
                </c:pt>
                <c:pt idx="14" formatCode="#,##0_);[Red]\(#,##0\)">
                  <c:v>118.64638911368255</c:v>
                </c:pt>
                <c:pt idx="15" formatCode="#,##0_);[Red]\(#,##0\)">
                  <c:v>108.57297302665077</c:v>
                </c:pt>
                <c:pt idx="16">
                  <c:v>93.504950858930002</c:v>
                </c:pt>
                <c:pt idx="17" formatCode="#,##0_);[Red]\(#,##0\)">
                  <c:v>115.15685595433138</c:v>
                </c:pt>
                <c:pt idx="18">
                  <c:v>92.423162349981922</c:v>
                </c:pt>
                <c:pt idx="19">
                  <c:v>70.5194237269166</c:v>
                </c:pt>
                <c:pt idx="20" formatCode="#,##0_);[Red]\(#,##0\)">
                  <c:v>127.37960637748512</c:v>
                </c:pt>
                <c:pt idx="21" formatCode="#,##0_);[Red]\(#,##0\)">
                  <c:v>114.55298005593751</c:v>
                </c:pt>
                <c:pt idx="22" formatCode="#,##0_);[Red]\(#,##0\)">
                  <c:v>123.06402617156716</c:v>
                </c:pt>
                <c:pt idx="23" formatCode="#,##0_);[Red]\(#,##0\)">
                  <c:v>132.31459484383493</c:v>
                </c:pt>
                <c:pt idx="24">
                  <c:v>94.964094161607036</c:v>
                </c:pt>
                <c:pt idx="25">
                  <c:v>96.298233967876797</c:v>
                </c:pt>
                <c:pt idx="26" formatCode="#,##0_);[Red]\(#,##0\)">
                  <c:v>100.71863746649184</c:v>
                </c:pt>
                <c:pt idx="27" formatCode="#,##0_);[Red]\(#,##0\)">
                  <c:v>105.99453138274959</c:v>
                </c:pt>
                <c:pt idx="28" formatCode="#,##0_);[Red]\(#,##0\)">
                  <c:v>122.54359176786052</c:v>
                </c:pt>
                <c:pt idx="29" formatCode="#,##0_);[Red]\(#,##0\)">
                  <c:v>112.76595646915757</c:v>
                </c:pt>
              </c:numCache>
            </c:numRef>
          </c:val>
          <c:extLst>
            <c:ext xmlns:c16="http://schemas.microsoft.com/office/drawing/2014/chart" uri="{C3380CC4-5D6E-409C-BE32-E72D297353CC}">
              <c16:uniqueId val="{00000001-8B68-48A4-9FB2-5B3B433C40B4}"/>
            </c:ext>
          </c:extLst>
        </c:ser>
        <c:ser>
          <c:idx val="2"/>
          <c:order val="2"/>
          <c:tx>
            <c:strRef>
              <c:f>'14.Household (per household)'!$Z$41</c:f>
              <c:strCache>
                <c:ptCount val="1"/>
                <c:pt idx="0">
                  <c:v>Hot Water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household)'!$AA$41:$BE$41</c:f>
              <c:numCache>
                <c:formatCode>#,##0_);[Red]\(#,##0\)</c:formatCode>
                <c:ptCount val="30"/>
                <c:pt idx="0">
                  <c:v>839.07046773823618</c:v>
                </c:pt>
                <c:pt idx="1">
                  <c:v>794.21306874139282</c:v>
                </c:pt>
                <c:pt idx="2">
                  <c:v>836.26346414755972</c:v>
                </c:pt>
                <c:pt idx="3">
                  <c:v>882.72018145387995</c:v>
                </c:pt>
                <c:pt idx="4">
                  <c:v>794.56186482714725</c:v>
                </c:pt>
                <c:pt idx="5">
                  <c:v>821.26055255314066</c:v>
                </c:pt>
                <c:pt idx="6">
                  <c:v>849.08091514272712</c:v>
                </c:pt>
                <c:pt idx="7">
                  <c:v>840.84176457517742</c:v>
                </c:pt>
                <c:pt idx="8">
                  <c:v>754.28763477295388</c:v>
                </c:pt>
                <c:pt idx="9">
                  <c:v>748.57336038670371</c:v>
                </c:pt>
                <c:pt idx="10">
                  <c:v>796.89786640219256</c:v>
                </c:pt>
                <c:pt idx="11">
                  <c:v>773.279912181638</c:v>
                </c:pt>
                <c:pt idx="12">
                  <c:v>761.42485173678392</c:v>
                </c:pt>
                <c:pt idx="13">
                  <c:v>787.3822907223082</c:v>
                </c:pt>
                <c:pt idx="14">
                  <c:v>745.37953867228111</c:v>
                </c:pt>
                <c:pt idx="15">
                  <c:v>756.82628054456484</c:v>
                </c:pt>
                <c:pt idx="16">
                  <c:v>750.28025506220831</c:v>
                </c:pt>
                <c:pt idx="17">
                  <c:v>739.8153087831214</c:v>
                </c:pt>
                <c:pt idx="18">
                  <c:v>694.53459943627206</c:v>
                </c:pt>
                <c:pt idx="19">
                  <c:v>674.60743573380535</c:v>
                </c:pt>
                <c:pt idx="20">
                  <c:v>684.23443731593068</c:v>
                </c:pt>
                <c:pt idx="21">
                  <c:v>714.94035694915885</c:v>
                </c:pt>
                <c:pt idx="22">
                  <c:v>726.43220856466894</c:v>
                </c:pt>
                <c:pt idx="23">
                  <c:v>691.58674839965101</c:v>
                </c:pt>
                <c:pt idx="24">
                  <c:v>649.75136954293907</c:v>
                </c:pt>
                <c:pt idx="25">
                  <c:v>661.44848519265668</c:v>
                </c:pt>
                <c:pt idx="26">
                  <c:v>653.26950769005634</c:v>
                </c:pt>
                <c:pt idx="27">
                  <c:v>676.99212031340426</c:v>
                </c:pt>
                <c:pt idx="28">
                  <c:v>568.10162018373262</c:v>
                </c:pt>
                <c:pt idx="29">
                  <c:v>565.77864749419723</c:v>
                </c:pt>
              </c:numCache>
            </c:numRef>
          </c:val>
          <c:extLst>
            <c:ext xmlns:c16="http://schemas.microsoft.com/office/drawing/2014/chart" uri="{C3380CC4-5D6E-409C-BE32-E72D297353CC}">
              <c16:uniqueId val="{00000002-8B68-48A4-9FB2-5B3B433C40B4}"/>
            </c:ext>
          </c:extLst>
        </c:ser>
        <c:ser>
          <c:idx val="3"/>
          <c:order val="3"/>
          <c:tx>
            <c:strRef>
              <c:f>'14.Household (per household)'!$Z$42</c:f>
              <c:strCache>
                <c:ptCount val="1"/>
                <c:pt idx="0">
                  <c:v>Cooking</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household)'!$AA$42:$BE$42</c:f>
              <c:numCache>
                <c:formatCode>#,##0_);[Red]\(#,##0\)</c:formatCode>
                <c:ptCount val="30"/>
                <c:pt idx="0">
                  <c:v>241.22395020467468</c:v>
                </c:pt>
                <c:pt idx="1">
                  <c:v>223.07428333820891</c:v>
                </c:pt>
                <c:pt idx="2">
                  <c:v>222.11230648905399</c:v>
                </c:pt>
                <c:pt idx="3">
                  <c:v>221.03762396083016</c:v>
                </c:pt>
                <c:pt idx="4">
                  <c:v>233.86300135508534</c:v>
                </c:pt>
                <c:pt idx="5">
                  <c:v>227.0469905753063</c:v>
                </c:pt>
                <c:pt idx="6">
                  <c:v>215.28684200707039</c:v>
                </c:pt>
                <c:pt idx="7">
                  <c:v>213.89644407312625</c:v>
                </c:pt>
                <c:pt idx="8">
                  <c:v>235.38039856058879</c:v>
                </c:pt>
                <c:pt idx="9">
                  <c:v>243.85707509016746</c:v>
                </c:pt>
                <c:pt idx="10">
                  <c:v>240.01074734930705</c:v>
                </c:pt>
                <c:pt idx="11">
                  <c:v>220.2051304648096</c:v>
                </c:pt>
                <c:pt idx="12">
                  <c:v>220.56140996210704</c:v>
                </c:pt>
                <c:pt idx="13">
                  <c:v>234.40747039259091</c:v>
                </c:pt>
                <c:pt idx="14">
                  <c:v>224.6512804457553</c:v>
                </c:pt>
                <c:pt idx="15">
                  <c:v>213.81838851975562</c:v>
                </c:pt>
                <c:pt idx="16">
                  <c:v>214.65963538444066</c:v>
                </c:pt>
                <c:pt idx="17">
                  <c:v>218.47456801839056</c:v>
                </c:pt>
                <c:pt idx="18">
                  <c:v>222.12976476903404</c:v>
                </c:pt>
                <c:pt idx="19">
                  <c:v>215.06103537201901</c:v>
                </c:pt>
                <c:pt idx="20">
                  <c:v>223.78886800655383</c:v>
                </c:pt>
                <c:pt idx="21">
                  <c:v>236.76709462257011</c:v>
                </c:pt>
                <c:pt idx="22">
                  <c:v>250.78311031650213</c:v>
                </c:pt>
                <c:pt idx="23">
                  <c:v>252.0082826698372</c:v>
                </c:pt>
                <c:pt idx="24">
                  <c:v>246.75900485765277</c:v>
                </c:pt>
                <c:pt idx="25">
                  <c:v>247.22797400286197</c:v>
                </c:pt>
                <c:pt idx="26">
                  <c:v>244.60434300052984</c:v>
                </c:pt>
                <c:pt idx="27">
                  <c:v>251.06672652507916</c:v>
                </c:pt>
                <c:pt idx="28">
                  <c:v>212.34361768021168</c:v>
                </c:pt>
                <c:pt idx="29">
                  <c:v>209.67960214275811</c:v>
                </c:pt>
              </c:numCache>
            </c:numRef>
          </c:val>
          <c:extLst>
            <c:ext xmlns:c16="http://schemas.microsoft.com/office/drawing/2014/chart" uri="{C3380CC4-5D6E-409C-BE32-E72D297353CC}">
              <c16:uniqueId val="{00000003-8B68-48A4-9FB2-5B3B433C40B4}"/>
            </c:ext>
          </c:extLst>
        </c:ser>
        <c:ser>
          <c:idx val="4"/>
          <c:order val="4"/>
          <c:tx>
            <c:strRef>
              <c:f>'14.Household (per household)'!$Z$43</c:f>
              <c:strCache>
                <c:ptCount val="1"/>
                <c:pt idx="0">
                  <c:v>Power etc.*</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household)'!$AA$43:$BE$43</c:f>
              <c:numCache>
                <c:formatCode>#,##0_);[Red]\(#,##0\)</c:formatCode>
                <c:ptCount val="30"/>
                <c:pt idx="0">
                  <c:v>1222.8361239509886</c:v>
                </c:pt>
                <c:pt idx="1">
                  <c:v>1385.0068490430231</c:v>
                </c:pt>
                <c:pt idx="2">
                  <c:v>1408.8263966244701</c:v>
                </c:pt>
                <c:pt idx="3">
                  <c:v>1331.7162852604313</c:v>
                </c:pt>
                <c:pt idx="4">
                  <c:v>1463.4521013974147</c:v>
                </c:pt>
                <c:pt idx="5">
                  <c:v>1437.7397381092321</c:v>
                </c:pt>
                <c:pt idx="6">
                  <c:v>1437.904542112745</c:v>
                </c:pt>
                <c:pt idx="7">
                  <c:v>1369.1376714871208</c:v>
                </c:pt>
                <c:pt idx="8">
                  <c:v>1321.0151070087027</c:v>
                </c:pt>
                <c:pt idx="9">
                  <c:v>1394.4503305474209</c:v>
                </c:pt>
                <c:pt idx="10">
                  <c:v>1290.5882031445456</c:v>
                </c:pt>
                <c:pt idx="11">
                  <c:v>1376.0738379620659</c:v>
                </c:pt>
                <c:pt idx="12">
                  <c:v>1478.5236520405053</c:v>
                </c:pt>
                <c:pt idx="13">
                  <c:v>1567.858000824692</c:v>
                </c:pt>
                <c:pt idx="14">
                  <c:v>1469.8948262920055</c:v>
                </c:pt>
                <c:pt idx="15">
                  <c:v>1491.556797984101</c:v>
                </c:pt>
                <c:pt idx="16">
                  <c:v>1440.0551503590486</c:v>
                </c:pt>
                <c:pt idx="17">
                  <c:v>1548.8809592381474</c:v>
                </c:pt>
                <c:pt idx="18">
                  <c:v>1533.1119939814128</c:v>
                </c:pt>
                <c:pt idx="19">
                  <c:v>1443.2164821353449</c:v>
                </c:pt>
                <c:pt idx="20">
                  <c:v>1495.4812734704042</c:v>
                </c:pt>
                <c:pt idx="21">
                  <c:v>1773.7404354780097</c:v>
                </c:pt>
                <c:pt idx="22">
                  <c:v>1978.4007255010035</c:v>
                </c:pt>
                <c:pt idx="23">
                  <c:v>1946.7452272763337</c:v>
                </c:pt>
                <c:pt idx="24">
                  <c:v>1796.4041145570664</c:v>
                </c:pt>
                <c:pt idx="25">
                  <c:v>1670.1025111987003</c:v>
                </c:pt>
                <c:pt idx="26">
                  <c:v>1596.3362540388061</c:v>
                </c:pt>
                <c:pt idx="27">
                  <c:v>1478.7020338716591</c:v>
                </c:pt>
                <c:pt idx="28">
                  <c:v>1285.7428033911349</c:v>
                </c:pt>
                <c:pt idx="29">
                  <c:v>1183.1546220090745</c:v>
                </c:pt>
              </c:numCache>
            </c:numRef>
          </c:val>
          <c:extLst>
            <c:ext xmlns:c16="http://schemas.microsoft.com/office/drawing/2014/chart" uri="{C3380CC4-5D6E-409C-BE32-E72D297353CC}">
              <c16:uniqueId val="{00000004-8B68-48A4-9FB2-5B3B433C40B4}"/>
            </c:ext>
          </c:extLst>
        </c:ser>
        <c:ser>
          <c:idx val="5"/>
          <c:order val="5"/>
          <c:tx>
            <c:strRef>
              <c:f>'14.Household (per household)'!$Z$44</c:f>
              <c:strCache>
                <c:ptCount val="1"/>
                <c:pt idx="0">
                  <c:v>Car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household)'!$AA$44:$BE$44</c:f>
              <c:numCache>
                <c:formatCode>#,##0_);[Red]\(#,##0\)</c:formatCode>
                <c:ptCount val="30"/>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1235.5899451382245</c:v>
                </c:pt>
                <c:pt idx="22">
                  <c:v>1232.2957595579121</c:v>
                </c:pt>
                <c:pt idx="23">
                  <c:v>1178.1865762950076</c:v>
                </c:pt>
                <c:pt idx="24">
                  <c:v>1096.6236606901759</c:v>
                </c:pt>
                <c:pt idx="25">
                  <c:v>1090.2823752211671</c:v>
                </c:pt>
                <c:pt idx="26">
                  <c:v>1034.9380705059946</c:v>
                </c:pt>
                <c:pt idx="27">
                  <c:v>1046.5009695790134</c:v>
                </c:pt>
                <c:pt idx="28">
                  <c:v>1063.7033576176752</c:v>
                </c:pt>
                <c:pt idx="29">
                  <c:v>1047.7874617143996</c:v>
                </c:pt>
              </c:numCache>
            </c:numRef>
          </c:val>
          <c:extLst>
            <c:ext xmlns:c16="http://schemas.microsoft.com/office/drawing/2014/chart" uri="{C3380CC4-5D6E-409C-BE32-E72D297353CC}">
              <c16:uniqueId val="{00000005-8B68-48A4-9FB2-5B3B433C40B4}"/>
            </c:ext>
          </c:extLst>
        </c:ser>
        <c:ser>
          <c:idx val="6"/>
          <c:order val="6"/>
          <c:tx>
            <c:strRef>
              <c:f>'14.Household (per household)'!$Z$45</c:f>
              <c:strCache>
                <c:ptCount val="1"/>
                <c:pt idx="0">
                  <c:v>Municipal Solid Waste</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household)'!$AA$45:$BE$45</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6-8B68-48A4-9FB2-5B3B433C40B4}"/>
            </c:ext>
          </c:extLst>
        </c:ser>
        <c:ser>
          <c:idx val="7"/>
          <c:order val="7"/>
          <c:tx>
            <c:strRef>
              <c:f>'14.Household (per household)'!$Z$46</c:f>
              <c:strCache>
                <c:ptCount val="1"/>
                <c:pt idx="0">
                  <c:v>Water and Waste Water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household)'!$AA$46:$BE$46</c:f>
              <c:numCache>
                <c:formatCode>#,##0.0_);[Red]\(#,##0.0\)</c:formatCode>
                <c:ptCount val="30"/>
                <c:pt idx="0">
                  <c:v>50.831450199418498</c:v>
                </c:pt>
                <c:pt idx="1">
                  <c:v>62.754121052502832</c:v>
                </c:pt>
                <c:pt idx="2">
                  <c:v>75.09821564805128</c:v>
                </c:pt>
                <c:pt idx="3">
                  <c:v>79.879116577922687</c:v>
                </c:pt>
                <c:pt idx="4" formatCode="#,##0_);[Red]\(#,##0\)">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'14.Household (per household)'!$Y$38</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household)'!$AA$38:$BE$38</c:f>
              <c:numCache>
                <c:formatCode>#,##0_);[Red]\(#,##0\)</c:formatCode>
                <c:ptCount val="30"/>
                <c:pt idx="0">
                  <c:v>4584.6110148373418</c:v>
                </c:pt>
                <c:pt idx="1">
                  <c:v>4608.0164817521181</c:v>
                </c:pt>
                <c:pt idx="2">
                  <c:v>4878.7422804693706</c:v>
                </c:pt>
                <c:pt idx="3">
                  <c:v>4926.8400247152777</c:v>
                </c:pt>
                <c:pt idx="4">
                  <c:v>5258.7298464788964</c:v>
                </c:pt>
                <c:pt idx="5">
                  <c:v>5248.9703845998611</c:v>
                </c:pt>
                <c:pt idx="6">
                  <c:v>5315.2971453795662</c:v>
                </c:pt>
                <c:pt idx="7">
                  <c:v>4980.25520931955</c:v>
                </c:pt>
                <c:pt idx="8">
                  <c:v>4979.9408293129327</c:v>
                </c:pt>
                <c:pt idx="9">
                  <c:v>5171.3820701816603</c:v>
                </c:pt>
                <c:pt idx="10">
                  <c:v>5232.9405231450046</c:v>
                </c:pt>
                <c:pt idx="11">
                  <c:v>5085.0253463040626</c:v>
                </c:pt>
                <c:pt idx="12">
                  <c:v>5275.5808715211042</c:v>
                </c:pt>
                <c:pt idx="13">
                  <c:v>5298.3726648220118</c:v>
                </c:pt>
                <c:pt idx="14">
                  <c:v>5161.3073915710911</c:v>
                </c:pt>
                <c:pt idx="15">
                  <c:v>5151.4540168276581</c:v>
                </c:pt>
                <c:pt idx="16">
                  <c:v>4864.0872871958218</c:v>
                </c:pt>
                <c:pt idx="17">
                  <c:v>4990.3230293757524</c:v>
                </c:pt>
                <c:pt idx="18">
                  <c:v>4858.3638973485004</c:v>
                </c:pt>
                <c:pt idx="19">
                  <c:v>4593.4396508703503</c:v>
                </c:pt>
                <c:pt idx="20">
                  <c:v>4857.2566117406714</c:v>
                </c:pt>
                <c:pt idx="21">
                  <c:v>5083.3319450426525</c:v>
                </c:pt>
                <c:pt idx="22">
                  <c:v>5342.9662279108052</c:v>
                </c:pt>
                <c:pt idx="23">
                  <c:v>5162.4468651558955</c:v>
                </c:pt>
                <c:pt idx="24">
                  <c:v>4778.2451877513604</c:v>
                </c:pt>
                <c:pt idx="25">
                  <c:v>4603.2621062823591</c:v>
                </c:pt>
                <c:pt idx="26">
                  <c:v>4477.596902121797</c:v>
                </c:pt>
                <c:pt idx="27">
                  <c:v>4496.1389021467867</c:v>
                </c:pt>
                <c:pt idx="28">
                  <c:v>4134.3582050293489</c:v>
                </c:pt>
                <c:pt idx="29">
                  <c:v>3971.388749561504</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17542251653"/>
          <c:y val="0.27422491894395556"/>
          <c:w val="0.15008415614714868"/>
          <c:h val="0.5042208429828624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83E-4B3E-8976-CBAE544398F6}"/>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83E-4B3E-8976-CBAE544398F6}"/>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83E-4B3E-8976-CBAE544398F6}"/>
            </c:ext>
          </c:extLst>
        </c:ser>
        <c:dLbls>
          <c:showLegendKey val="0"/>
          <c:showVal val="0"/>
          <c:showCatName val="0"/>
          <c:showSerName val="0"/>
          <c:showPercent val="0"/>
          <c:showBubbleSize val="0"/>
        </c:dLbls>
        <c:marker val="1"/>
        <c:smooth val="0"/>
        <c:axId val="179701632"/>
        <c:axId val="179707904"/>
      </c:lineChart>
      <c:catAx>
        <c:axId val="1797016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79707904"/>
        <c:crosses val="autoZero"/>
        <c:auto val="1"/>
        <c:lblAlgn val="ctr"/>
        <c:lblOffset val="100"/>
        <c:tickLblSkip val="1"/>
        <c:tickMarkSkip val="1"/>
        <c:noMultiLvlLbl val="0"/>
      </c:catAx>
      <c:valAx>
        <c:axId val="179707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79701632"/>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2019</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a:t>
            </a:r>
            <a:endParaRPr lang="en-US" altLang="ja-JP" sz="1600" b="1">
              <a:latin typeface="+mn-ea"/>
            </a:endParaRPr>
          </a:p>
          <a:p>
            <a:pPr>
              <a:defRPr sz="1600">
                <a:latin typeface="(日本語用のフォントを使用)"/>
              </a:defRPr>
            </a:pPr>
            <a:r>
              <a:rPr lang="ja-JP" altLang="ja-JP" sz="1600" b="1">
                <a:latin typeface="+mn-ea"/>
              </a:rPr>
              <a:t>（燃料種別）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'リンク切公表時非表示（グラフの添え物）'!$CA$78</c:f>
              <c:strCache>
                <c:ptCount val="1"/>
                <c:pt idx="0">
                  <c:v>一人当たりCO2排出量</c:v>
                </c:pt>
              </c:strCache>
            </c:strRef>
          </c:tx>
          <c:spPr>
            <a:noFill/>
          </c:spPr>
          <c:dLbls>
            <c:dLbl>
              <c:idx val="0"/>
              <c:layout>
                <c:manualLayout>
                  <c:x val="-3.7465862840086669E-2"/>
                  <c:y val="-2.768498809168715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2081361420988762"/>
                  <c:y val="6.015678127942313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'リンク切公表時非表示（グラフの添え物）'!$CA$79:$CA$80</c:f>
              <c:numCache>
                <c:formatCode>"（"0000"年度）"</c:formatCode>
                <c:ptCount val="2"/>
                <c:pt idx="0" formatCode="&quot;約&quot;#,##0">
                  <c:v>1860</c:v>
                </c:pt>
                <c:pt idx="1">
                  <c:v>2019</c:v>
                </c:pt>
              </c:numCache>
            </c:numRef>
          </c:val>
          <c:extLst>
            <c:ext xmlns:c16="http://schemas.microsoft.com/office/drawing/2014/chart" uri="{C3380CC4-5D6E-409C-BE32-E72D297353CC}">
              <c16:uniqueId val="{00000001-C0DA-460F-B842-8A53DC68947C}"/>
            </c:ext>
          </c:extLst>
        </c:ser>
        <c:ser>
          <c:idx val="0"/>
          <c:order val="1"/>
          <c:tx>
            <c:strRef>
              <c:f>'15.Household (per capita)'!$BD$23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4.3008164223046208E-2"/>
                  <c:y val="5.991984103566610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645435608938"/>
                      <c:h val="8.0833706736619756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238856656381609"/>
                  <c:y val="9.9705136726717852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'15.Household (per capita)'!$BD$25:$BD$34</c:f>
              <c:numCache>
                <c:formatCode>0.0%</c:formatCode>
                <c:ptCount val="10"/>
                <c:pt idx="0">
                  <c:v>0</c:v>
                </c:pt>
                <c:pt idx="1">
                  <c:v>8.604287637511232E-2</c:v>
                </c:pt>
                <c:pt idx="2">
                  <c:v>5.2264845495145595E-2</c:v>
                </c:pt>
                <c:pt idx="3">
                  <c:v>8.9153112567190163E-2</c:v>
                </c:pt>
                <c:pt idx="4">
                  <c:v>0.45107154277119166</c:v>
                </c:pt>
                <c:pt idx="5" formatCode="0.00%">
                  <c:v>2.3456963775546498E-4</c:v>
                </c:pt>
                <c:pt idx="6">
                  <c:v>0.25058407377736297</c:v>
                </c:pt>
                <c:pt idx="7">
                  <c:v>1.3249946961626501E-2</c:v>
                </c:pt>
                <c:pt idx="8">
                  <c:v>3.830785782027718E-2</c:v>
                </c:pt>
                <c:pt idx="9">
                  <c:v>1.9091174594338105E-2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r>
              <a:rPr lang="ja-JP" altLang="en-US" sz="1600">
                <a:latin typeface="+mn-ea"/>
              </a:rPr>
              <a:t>の推移</a:t>
            </a:r>
            <a:endParaRPr lang="ja-JP" altLang="ja-JP" sz="1600">
              <a:latin typeface="+mn-ea"/>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'15.Household (per capita)'!$W$11</c:f>
              <c:strCache>
                <c:ptCount val="1"/>
                <c:pt idx="0">
                  <c:v>石炭等</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capita)'!$AA$11:$BE$11</c:f>
              <c:numCache>
                <c:formatCode>#,##0.0_);[Red]\(#,##0.0\)</c:formatCode>
                <c:ptCount val="30"/>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6F69-417E-9249-532CF4F7231C}"/>
            </c:ext>
          </c:extLst>
        </c:ser>
        <c:ser>
          <c:idx val="1"/>
          <c:order val="1"/>
          <c:tx>
            <c:strRef>
              <c:f>'15.Household (per capita)'!$W$12</c:f>
              <c:strCache>
                <c:ptCount val="1"/>
                <c:pt idx="0">
                  <c:v>灯油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capita)'!$AA$12:$BE$12</c:f>
              <c:numCache>
                <c:formatCode>#,##0_);[Red]\(#,##0\)</c:formatCode>
                <c:ptCount val="30"/>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numCache>
            </c:numRef>
          </c:val>
          <c:extLst>
            <c:ext xmlns:c16="http://schemas.microsoft.com/office/drawing/2014/chart" uri="{C3380CC4-5D6E-409C-BE32-E72D297353CC}">
              <c16:uniqueId val="{00000001-6F69-417E-9249-532CF4F7231C}"/>
            </c:ext>
          </c:extLst>
        </c:ser>
        <c:ser>
          <c:idx val="2"/>
          <c:order val="2"/>
          <c:tx>
            <c:strRef>
              <c:f>'15.Household (per capita)'!$W$13</c:f>
              <c:strCache>
                <c:ptCount val="1"/>
                <c:pt idx="0">
                  <c:v>LPG</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capita)'!$AA$13:$BE$13</c:f>
              <c:numCache>
                <c:formatCode>#,##0_);[Red]\(#,##0\)</c:formatCode>
                <c:ptCount val="30"/>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numCache>
            </c:numRef>
          </c:val>
          <c:extLst>
            <c:ext xmlns:c16="http://schemas.microsoft.com/office/drawing/2014/chart" uri="{C3380CC4-5D6E-409C-BE32-E72D297353CC}">
              <c16:uniqueId val="{00000002-6F69-417E-9249-532CF4F7231C}"/>
            </c:ext>
          </c:extLst>
        </c:ser>
        <c:ser>
          <c:idx val="3"/>
          <c:order val="3"/>
          <c:tx>
            <c:strRef>
              <c:f>'15.Household (per capita)'!$W$14</c:f>
              <c:strCache>
                <c:ptCount val="1"/>
                <c:pt idx="0">
                  <c:v>都市ガス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capita)'!$AA$14:$BE$14</c:f>
              <c:numCache>
                <c:formatCode>#,##0_);[Red]\(#,##0\)</c:formatCode>
                <c:ptCount val="30"/>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165.77210508790884</c:v>
                </c:pt>
              </c:numCache>
            </c:numRef>
          </c:val>
          <c:extLst>
            <c:ext xmlns:c16="http://schemas.microsoft.com/office/drawing/2014/chart" uri="{C3380CC4-5D6E-409C-BE32-E72D297353CC}">
              <c16:uniqueId val="{00000003-6F69-417E-9249-532CF4F7231C}"/>
            </c:ext>
          </c:extLst>
        </c:ser>
        <c:ser>
          <c:idx val="4"/>
          <c:order val="4"/>
          <c:tx>
            <c:strRef>
              <c:f>'15.Household (per capita)'!$W$15</c:f>
              <c:strCache>
                <c:ptCount val="1"/>
                <c:pt idx="0">
                  <c:v>電力</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capita)'!$AA$15:$BE$15</c:f>
              <c:numCache>
                <c:formatCode>#,##0_);[Red]\(#,##0\)</c:formatCode>
                <c:ptCount val="30"/>
                <c:pt idx="0">
                  <c:v>569.99317281328445</c:v>
                </c:pt>
                <c:pt idx="1">
                  <c:v>585.72984196081859</c:v>
                </c:pt>
                <c:pt idx="2">
                  <c:v>609.1201801188314</c:v>
                </c:pt>
                <c:pt idx="3">
                  <c:v>584.49921736577437</c:v>
                </c:pt>
                <c:pt idx="4">
                  <c:v>675.11500818573677</c:v>
                </c:pt>
                <c:pt idx="5">
                  <c:v>659.15391339881523</c:v>
                </c:pt>
                <c:pt idx="6">
                  <c:v>645.27054144864189</c:v>
                </c:pt>
                <c:pt idx="7">
                  <c:v>623.51433515501901</c:v>
                </c:pt>
                <c:pt idx="8">
                  <c:v>612.35707201549872</c:v>
                </c:pt>
                <c:pt idx="9">
                  <c:v>660.29208664034195</c:v>
                </c:pt>
                <c:pt idx="10">
                  <c:v>657.86898720488216</c:v>
                </c:pt>
                <c:pt idx="11">
                  <c:v>658.80428768319848</c:v>
                </c:pt>
                <c:pt idx="12">
                  <c:v>721.55192386904127</c:v>
                </c:pt>
                <c:pt idx="13">
                  <c:v>766.47810932731807</c:v>
                </c:pt>
                <c:pt idx="14">
                  <c:v>752.03290140790887</c:v>
                </c:pt>
                <c:pt idx="15">
                  <c:v>783.10970057111945</c:v>
                </c:pt>
                <c:pt idx="16">
                  <c:v>748.62273238105274</c:v>
                </c:pt>
                <c:pt idx="17">
                  <c:v>837.40202864556363</c:v>
                </c:pt>
                <c:pt idx="18">
                  <c:v>827.94319126177118</c:v>
                </c:pt>
                <c:pt idx="19">
                  <c:v>782.434776187426</c:v>
                </c:pt>
                <c:pt idx="20">
                  <c:v>891.27099148959826</c:v>
                </c:pt>
                <c:pt idx="21">
                  <c:v>1022.5139042367479</c:v>
                </c:pt>
                <c:pt idx="22">
                  <c:v>1165.9523263324713</c:v>
                </c:pt>
                <c:pt idx="23">
                  <c:v>1155.3123776771836</c:v>
                </c:pt>
                <c:pt idx="24">
                  <c:v>1063.3636793929659</c:v>
                </c:pt>
                <c:pt idx="25">
                  <c:v>1032.8628327372755</c:v>
                </c:pt>
                <c:pt idx="26">
                  <c:v>1017.3278643076388</c:v>
                </c:pt>
                <c:pt idx="27">
                  <c:v>1005.410015454514</c:v>
                </c:pt>
                <c:pt idx="28">
                  <c:v>901.07750908963442</c:v>
                </c:pt>
                <c:pt idx="29">
                  <c:v>838.72651259457689</c:v>
                </c:pt>
              </c:numCache>
            </c:numRef>
          </c:val>
          <c:extLst>
            <c:ext xmlns:c16="http://schemas.microsoft.com/office/drawing/2014/chart" uri="{C3380CC4-5D6E-409C-BE32-E72D297353CC}">
              <c16:uniqueId val="{00000004-6F69-417E-9249-532CF4F7231C}"/>
            </c:ext>
          </c:extLst>
        </c:ser>
        <c:ser>
          <c:idx val="5"/>
          <c:order val="5"/>
          <c:tx>
            <c:strRef>
              <c:f>'15.Household (per capita)'!$W$16</c:f>
              <c:strCache>
                <c:ptCount val="1"/>
                <c:pt idx="0">
                  <c:v>熱</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capita)'!$AA$16:$BE$16</c:f>
              <c:numCache>
                <c:formatCode>#,##0.00_);[Red]\(#,##0.00\)</c:formatCode>
                <c:ptCount val="30"/>
                <c:pt idx="0">
                  <c:v>0.88555985342628907</c:v>
                </c:pt>
                <c:pt idx="1">
                  <c:v>0.79256527024086076</c:v>
                </c:pt>
                <c:pt idx="2">
                  <c:v>0.81224656372680315</c:v>
                </c:pt>
                <c:pt idx="3">
                  <c:v>0.77297965396919588</c:v>
                </c:pt>
                <c:pt idx="4">
                  <c:v>0.72707420661173927</c:v>
                </c:pt>
                <c:pt idx="5">
                  <c:v>0.69571949609014172</c:v>
                </c:pt>
                <c:pt idx="6">
                  <c:v>0.66411027080200613</c:v>
                </c:pt>
                <c:pt idx="7">
                  <c:v>0.61116197388519045</c:v>
                </c:pt>
                <c:pt idx="8">
                  <c:v>0.59454469025182277</c:v>
                </c:pt>
                <c:pt idx="9">
                  <c:v>0.60793145012790284</c:v>
                </c:pt>
                <c:pt idx="10">
                  <c:v>0.59067982152700671</c:v>
                </c:pt>
                <c:pt idx="11">
                  <c:v>0.55443547602033505</c:v>
                </c:pt>
                <c:pt idx="12">
                  <c:v>0.5788872060121879</c:v>
                </c:pt>
                <c:pt idx="13">
                  <c:v>0.58954539130809569</c:v>
                </c:pt>
                <c:pt idx="14">
                  <c:v>0.5699118931694831</c:v>
                </c:pt>
                <c:pt idx="15">
                  <c:v>0.61216522840421761</c:v>
                </c:pt>
                <c:pt idx="16">
                  <c:v>0.57909570514199282</c:v>
                </c:pt>
                <c:pt idx="17">
                  <c:v>0.62108809668098608</c:v>
                </c:pt>
                <c:pt idx="18">
                  <c:v>0.59564563664658499</c:v>
                </c:pt>
                <c:pt idx="19">
                  <c:v>0.56287536481078815</c:v>
                </c:pt>
                <c:pt idx="20">
                  <c:v>0.56261190617233003</c:v>
                </c:pt>
                <c:pt idx="21">
                  <c:v>0.58009173781535606</c:v>
                </c:pt>
                <c:pt idx="22">
                  <c:v>0.58064804200970888</c:v>
                </c:pt>
                <c:pt idx="23">
                  <c:v>0.56623800788721113</c:v>
                </c:pt>
                <c:pt idx="24">
                  <c:v>0.5254237848413561</c:v>
                </c:pt>
                <c:pt idx="25">
                  <c:v>0.50363286307677235</c:v>
                </c:pt>
                <c:pt idx="26">
                  <c:v>0.50733386622748433</c:v>
                </c:pt>
                <c:pt idx="27">
                  <c:v>0.50566329209486671</c:v>
                </c:pt>
                <c:pt idx="28">
                  <c:v>0.46209982536144284</c:v>
                </c:pt>
                <c:pt idx="29">
                  <c:v>0.43616090925738493</c:v>
                </c:pt>
              </c:numCache>
            </c:numRef>
          </c:val>
          <c:extLst>
            <c:ext xmlns:c16="http://schemas.microsoft.com/office/drawing/2014/chart" uri="{C3380CC4-5D6E-409C-BE32-E72D297353CC}">
              <c16:uniqueId val="{00000005-6F69-417E-9249-532CF4F7231C}"/>
            </c:ext>
          </c:extLst>
        </c:ser>
        <c:ser>
          <c:idx val="6"/>
          <c:order val="6"/>
          <c:tx>
            <c:strRef>
              <c:f>'15.Household (per capita)'!$W$17</c:f>
              <c:strCache>
                <c:ptCount val="1"/>
                <c:pt idx="0">
                  <c:v>ガソリン</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capita)'!$AA$17:$BE$17</c:f>
              <c:numCache>
                <c:formatCode>#,##0_);[Red]\(#,##0\)</c:formatCode>
                <c:ptCount val="30"/>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466.83174114970353</c:v>
                </c:pt>
                <c:pt idx="25">
                  <c:v>468.05638548487491</c:v>
                </c:pt>
                <c:pt idx="26">
                  <c:v>448.78694163332415</c:v>
                </c:pt>
                <c:pt idx="27">
                  <c:v>457.89059227724977</c:v>
                </c:pt>
                <c:pt idx="28">
                  <c:v>469.36439072582982</c:v>
                </c:pt>
                <c:pt idx="29">
                  <c:v>465.93829666093654</c:v>
                </c:pt>
              </c:numCache>
            </c:numRef>
          </c:val>
          <c:extLst>
            <c:ext xmlns:c16="http://schemas.microsoft.com/office/drawing/2014/chart" uri="{C3380CC4-5D6E-409C-BE32-E72D297353CC}">
              <c16:uniqueId val="{00000006-6F69-417E-9249-532CF4F7231C}"/>
            </c:ext>
          </c:extLst>
        </c:ser>
        <c:ser>
          <c:idx val="7"/>
          <c:order val="7"/>
          <c:tx>
            <c:strRef>
              <c:f>'15.Household (per capita)'!$W$18</c:f>
              <c:strCache>
                <c:ptCount val="1"/>
                <c:pt idx="0">
                  <c:v>軽油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capita)'!$AA$18:$BE$18</c:f>
              <c:numCache>
                <c:formatCode>#,##0.0_);[Red]\(#,##0.0\)</c:formatCode>
                <c:ptCount val="30"/>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21.508933129708215</c:v>
                </c:pt>
                <c:pt idx="22">
                  <c:v>20.21093443432839</c:v>
                </c:pt>
                <c:pt idx="23">
                  <c:v>20.362912710772072</c:v>
                </c:pt>
                <c:pt idx="24">
                  <c:v>19.369713961218881</c:v>
                </c:pt>
                <c:pt idx="25">
                  <c:v>20.495730596742064</c:v>
                </c:pt>
                <c:pt idx="26">
                  <c:v>19.848327524601928</c:v>
                </c:pt>
                <c:pt idx="27">
                  <c:v>21.209387643935788</c:v>
                </c:pt>
                <c:pt idx="28">
                  <c:v>22.995030039944336</c:v>
                </c:pt>
                <c:pt idx="29">
                  <c:v>24.637071403161588</c:v>
                </c:pt>
              </c:numCache>
            </c:numRef>
          </c:val>
          <c:extLst>
            <c:ext xmlns:c16="http://schemas.microsoft.com/office/drawing/2014/chart" uri="{C3380CC4-5D6E-409C-BE32-E72D297353CC}">
              <c16:uniqueId val="{00000007-6F69-417E-9249-532CF4F7231C}"/>
            </c:ext>
          </c:extLst>
        </c:ser>
        <c:ser>
          <c:idx val="8"/>
          <c:order val="8"/>
          <c:tx>
            <c:strRef>
              <c:f>'15.Household (per capita)'!$W$19</c:f>
              <c:strCache>
                <c:ptCount val="1"/>
                <c:pt idx="0">
                  <c:v>一般廃棄物</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capita)'!$AA$19:$BE$19</c:f>
              <c:numCache>
                <c:formatCode>#,##0.0_);[Red]\(#,##0.0\)</c:formatCode>
                <c:ptCount val="30"/>
                <c:pt idx="0">
                  <c:v>91.113612073837714</c:v>
                </c:pt>
                <c:pt idx="1">
                  <c:v>92.969067825151228</c:v>
                </c:pt>
                <c:pt idx="2">
                  <c:v>94.076266767185857</c:v>
                </c:pt>
                <c:pt idx="3">
                  <c:v>93.898673622506152</c:v>
                </c:pt>
                <c:pt idx="4">
                  <c:v>97.532903717707285</c:v>
                </c:pt>
                <c:pt idx="5">
                  <c:v>99.713729875537055</c:v>
                </c:pt>
                <c:pt idx="6">
                  <c:v>102.79085102370551</c:v>
                </c:pt>
                <c:pt idx="7">
                  <c:v>104.90408807870632</c:v>
                </c:pt>
                <c:pt idx="8">
                  <c:v>105.50675009009096</c:v>
                </c:pt>
                <c:pt idx="9">
                  <c:v>108.12860837842796</c:v>
                </c:pt>
                <c:pt idx="10">
                  <c:v>112.03171610978325</c:v>
                </c:pt>
                <c:pt idx="11" formatCode="#,##0_);[Red]\(#,##0\)">
                  <c:v>114.07127831478593</c:v>
                </c:pt>
                <c:pt idx="12" formatCode="#,##0_);[Red]\(#,##0\)">
                  <c:v>116.22963102457443</c:v>
                </c:pt>
                <c:pt idx="13" formatCode="#,##0_);[Red]\(#,##0\)">
                  <c:v>117.60636875402172</c:v>
                </c:pt>
                <c:pt idx="14">
                  <c:v>111.88104142304465</c:v>
                </c:pt>
                <c:pt idx="15">
                  <c:v>103.54076797238328</c:v>
                </c:pt>
                <c:pt idx="16">
                  <c:v>94.437521919956922</c:v>
                </c:pt>
                <c:pt idx="17">
                  <c:v>92.367381383999302</c:v>
                </c:pt>
                <c:pt idx="18">
                  <c:v>90.115838352087906</c:v>
                </c:pt>
                <c:pt idx="19">
                  <c:v>75.609526624573633</c:v>
                </c:pt>
                <c:pt idx="20">
                  <c:v>73.089308930033809</c:v>
                </c:pt>
                <c:pt idx="21">
                  <c:v>80.15301649467844</c:v>
                </c:pt>
                <c:pt idx="22">
                  <c:v>81.936760950400512</c:v>
                </c:pt>
                <c:pt idx="23">
                  <c:v>76.444749836608679</c:v>
                </c:pt>
                <c:pt idx="24">
                  <c:v>68.14251442047798</c:v>
                </c:pt>
                <c:pt idx="25">
                  <c:v>66.288258757722787</c:v>
                </c:pt>
                <c:pt idx="26">
                  <c:v>66.550178369157223</c:v>
                </c:pt>
                <c:pt idx="27">
                  <c:v>69.048570489143003</c:v>
                </c:pt>
                <c:pt idx="28">
                  <c:v>69.601952909562257</c:v>
                </c:pt>
                <c:pt idx="29">
                  <c:v>71.229977837169798</c:v>
                </c:pt>
              </c:numCache>
            </c:numRef>
          </c:val>
          <c:extLst>
            <c:ext xmlns:c16="http://schemas.microsoft.com/office/drawing/2014/chart" uri="{C3380CC4-5D6E-409C-BE32-E72D297353CC}">
              <c16:uniqueId val="{00000008-6F69-417E-9249-532CF4F7231C}"/>
            </c:ext>
          </c:extLst>
        </c:ser>
        <c:ser>
          <c:idx val="9"/>
          <c:order val="9"/>
          <c:tx>
            <c:strRef>
              <c:f>'15.Household (per capita)'!$W$20</c:f>
              <c:strCache>
                <c:ptCount val="1"/>
                <c:pt idx="0">
                  <c:v>水道</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capita)'!$AA$20:$BE$20</c:f>
              <c:numCache>
                <c:formatCode>#,##0.0_);[Red]\(#,##0.0\)</c:formatCode>
                <c:ptCount val="30"/>
                <c:pt idx="0">
                  <c:v>17.187990906799829</c:v>
                </c:pt>
                <c:pt idx="1">
                  <c:v>21.469713401134069</c:v>
                </c:pt>
                <c:pt idx="2">
                  <c:v>25.970082749414185</c:v>
                </c:pt>
                <c:pt idx="3">
                  <c:v>27.917758916184585</c:v>
                </c:pt>
                <c:pt idx="4">
                  <c:v>35.139329743286766</c:v>
                </c:pt>
                <c:pt idx="5">
                  <c:v>37.064648830339046</c:v>
                </c:pt>
                <c:pt idx="6">
                  <c:v>34.830860911989745</c:v>
                </c:pt>
                <c:pt idx="7">
                  <c:v>32.059603864376982</c:v>
                </c:pt>
                <c:pt idx="8">
                  <c:v>29.72536846269055</c:v>
                </c:pt>
                <c:pt idx="9">
                  <c:v>28.729628987964595</c:v>
                </c:pt>
                <c:pt idx="10">
                  <c:v>27.741876203774225</c:v>
                </c:pt>
                <c:pt idx="11">
                  <c:v>26.285389562232211</c:v>
                </c:pt>
                <c:pt idx="12">
                  <c:v>27.052239040761005</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35.594011316571091</c:v>
                </c:pt>
                <c:pt idx="27">
                  <c:v>36.623324931693702</c:v>
                </c:pt>
                <c:pt idx="28">
                  <c:v>37.693161006443177</c:v>
                </c:pt>
                <c:pt idx="29">
                  <c:v>35.498302975334653</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'15.Household (per capita)'!$V$10</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capita)'!$AA$10:$BE$10</c:f>
              <c:numCache>
                <c:formatCode>#,##0_);[Red]\(#,##0\)</c:formatCode>
                <c:ptCount val="30"/>
                <c:pt idx="0">
                  <c:v>1550.2263288789666</c:v>
                </c:pt>
                <c:pt idx="1">
                  <c:v>1576.5146822492916</c:v>
                </c:pt>
                <c:pt idx="2">
                  <c:v>1687.1418267864394</c:v>
                </c:pt>
                <c:pt idx="3">
                  <c:v>1721.931061849345</c:v>
                </c:pt>
                <c:pt idx="4">
                  <c:v>1857.0532864362044</c:v>
                </c:pt>
                <c:pt idx="5">
                  <c:v>1873.9857179433884</c:v>
                </c:pt>
                <c:pt idx="6">
                  <c:v>1921.4860206015117</c:v>
                </c:pt>
                <c:pt idx="7">
                  <c:v>1822.1154888313749</c:v>
                </c:pt>
                <c:pt idx="8">
                  <c:v>1843.2503311313028</c:v>
                </c:pt>
                <c:pt idx="9">
                  <c:v>1935.9931670183844</c:v>
                </c:pt>
                <c:pt idx="10">
                  <c:v>1979.5861579729815</c:v>
                </c:pt>
                <c:pt idx="11">
                  <c:v>1942.6025782555919</c:v>
                </c:pt>
                <c:pt idx="12">
                  <c:v>2038.4927499144922</c:v>
                </c:pt>
                <c:pt idx="13">
                  <c:v>2067.9035162744731</c:v>
                </c:pt>
                <c:pt idx="14">
                  <c:v>2034.9284909109178</c:v>
                </c:pt>
                <c:pt idx="15">
                  <c:v>2060.3721505008853</c:v>
                </c:pt>
                <c:pt idx="16">
                  <c:v>1966.6521712805004</c:v>
                </c:pt>
                <c:pt idx="17">
                  <c:v>2039.4588793697999</c:v>
                </c:pt>
                <c:pt idx="18">
                  <c:v>2005.7119094339839</c:v>
                </c:pt>
                <c:pt idx="19">
                  <c:v>1914.5120438242309</c:v>
                </c:pt>
                <c:pt idx="20">
                  <c:v>2040.0230144995867</c:v>
                </c:pt>
                <c:pt idx="21">
                  <c:v>2154.1302585010958</c:v>
                </c:pt>
                <c:pt idx="22">
                  <c:v>2326.1365088642492</c:v>
                </c:pt>
                <c:pt idx="23">
                  <c:v>2267.0257021785087</c:v>
                </c:pt>
                <c:pt idx="24">
                  <c:v>2118.493195468116</c:v>
                </c:pt>
                <c:pt idx="25">
                  <c:v>2062.7073261148194</c:v>
                </c:pt>
                <c:pt idx="26">
                  <c:v>2027.5221186719211</c:v>
                </c:pt>
                <c:pt idx="27">
                  <c:v>2058.3832412577108</c:v>
                </c:pt>
                <c:pt idx="28">
                  <c:v>1913.6822277457961</c:v>
                </c:pt>
                <c:pt idx="29">
                  <c:v>1859.4090583542425</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2019</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a:t>
            </a:r>
            <a:endParaRPr lang="en-US" altLang="ja-JP" sz="1600" baseline="0">
              <a:latin typeface="+mn-ea"/>
            </a:endParaRPr>
          </a:p>
          <a:p>
            <a:pPr>
              <a:defRPr sz="1600" baseline="0">
                <a:latin typeface="(日本語用のフォントを使用)"/>
              </a:defRPr>
            </a:pPr>
            <a:r>
              <a:rPr lang="ja-JP" altLang="en-US" sz="1600" baseline="0">
                <a:latin typeface="+mn-ea"/>
              </a:rPr>
              <a:t>（用途別）</a:t>
            </a:r>
            <a:endParaRPr lang="en-US" altLang="ja-JP" sz="1600" baseline="0">
              <a:latin typeface="+mn-ea"/>
            </a:endParaRPr>
          </a:p>
        </c:rich>
      </c:tx>
      <c:layout>
        <c:manualLayout>
          <c:xMode val="edge"/>
          <c:yMode val="edge"/>
          <c:x val="0.18281735572130214"/>
          <c:y val="9.198749839195082E-2"/>
        </c:manualLayout>
      </c:layout>
      <c:overlay val="0"/>
    </c:title>
    <c:autoTitleDeleted val="0"/>
    <c:plotArea>
      <c:layout>
        <c:manualLayout>
          <c:layoutTarget val="inner"/>
          <c:xMode val="edge"/>
          <c:yMode val="edge"/>
          <c:x val="0.1998988843855764"/>
          <c:y val="0.19589999891894805"/>
          <c:w val="0.62419277777777782"/>
          <c:h val="0.62419277777777782"/>
        </c:manualLayout>
      </c:layout>
      <c:doughnutChart>
        <c:varyColors val="1"/>
        <c:ser>
          <c:idx val="1"/>
          <c:order val="0"/>
          <c:tx>
            <c:strRef>
              <c:f>'リンク切公表時非表示（グラフの添え物）'!$CA$78</c:f>
              <c:strCache>
                <c:ptCount val="1"/>
                <c:pt idx="0">
                  <c:v>一人当たりCO2排出量</c:v>
                </c:pt>
              </c:strCache>
            </c:strRef>
          </c:tx>
          <c:spPr>
            <a:noFill/>
          </c:spPr>
          <c:dLbls>
            <c:dLbl>
              <c:idx val="0"/>
              <c:layout>
                <c:manualLayout>
                  <c:x val="0.11306782916060164"/>
                  <c:y val="2.4376046119329339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283987112833296"/>
                  <c:y val="7.8317853751722205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'リンク切公表時非表示（グラフの添え物）'!$CA$79:$CA$80</c:f>
              <c:numCache>
                <c:formatCode>"（"0000"年度）"</c:formatCode>
                <c:ptCount val="2"/>
                <c:pt idx="0" formatCode="&quot;約&quot;#,##0">
                  <c:v>1860</c:v>
                </c:pt>
                <c:pt idx="1">
                  <c:v>2019</c:v>
                </c:pt>
              </c:numCache>
            </c:numRef>
          </c:val>
          <c:extLst>
            <c:ext xmlns:c16="http://schemas.microsoft.com/office/drawing/2014/chart" uri="{C3380CC4-5D6E-409C-BE32-E72D297353CC}">
              <c16:uniqueId val="{00000001-A340-4C1D-9271-C06690674825}"/>
            </c:ext>
          </c:extLst>
        </c:ser>
        <c:ser>
          <c:idx val="0"/>
          <c:order val="1"/>
          <c:tx>
            <c:strRef>
              <c:f>'15.Household (per capita)'!$BD$49</c:f>
              <c:strCache>
                <c:ptCount val="1"/>
                <c:pt idx="0">
                  <c:v>2019</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4.6047010189088442E-3"/>
                  <c:y val="4.617605037334427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7.2295342984476998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2.5202558555333696E-2"/>
                  <c:y val="7.167227931293983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507285975069046"/>
                      <c:h val="8.9038364949823257E-2"/>
                    </c:manualLayout>
                  </c15:layout>
                </c:ext>
                <c:ext xmlns:c16="http://schemas.microsoft.com/office/drawing/2014/chart" uri="{C3380CC4-5D6E-409C-BE32-E72D297353CC}">
                  <c16:uniqueId val="{00000003-EC83-47A8-95F3-DC4389FDD468}"/>
                </c:ext>
              </c:extLst>
            </c:dLbl>
            <c:dLbl>
              <c:idx val="6"/>
              <c:layout>
                <c:manualLayout>
                  <c:x val="7.6044833738737093E-3"/>
                  <c:y val="-7.5859615353500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4705466685414119E-4"/>
                  <c:y val="-0.10471855606399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'15.Household (per capita)'!$BD$51:$BD$58</c:f>
              <c:numCache>
                <c:formatCode>0.0%</c:formatCode>
                <c:ptCount val="8"/>
                <c:pt idx="0">
                  <c:v>0.15719150844493018</c:v>
                </c:pt>
                <c:pt idx="1">
                  <c:v>2.8394590300838338E-2</c:v>
                </c:pt>
                <c:pt idx="2">
                  <c:v>0.14246367786499547</c:v>
                </c:pt>
                <c:pt idx="3">
                  <c:v>5.2797551528016386E-2</c:v>
                </c:pt>
                <c:pt idx="4">
                  <c:v>0.29791961870761485</c:v>
                </c:pt>
                <c:pt idx="5">
                  <c:v>0.26383402073898948</c:v>
                </c:pt>
                <c:pt idx="6">
                  <c:v>3.8307857820277173E-2</c:v>
                </c:pt>
                <c:pt idx="7">
                  <c:v>1.9091174594338102E-2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'15.Household (per capita)'!$W$39</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capita)'!$AA$39:$BE$39</c:f>
              <c:numCache>
                <c:formatCode>#,##0_);[Red]\(#,##0\)</c:formatCode>
                <c:ptCount val="30"/>
                <c:pt idx="0">
                  <c:v>228.176666746243</c:v>
                </c:pt>
                <c:pt idx="1">
                  <c:v>215.91318853474496</c:v>
                </c:pt>
                <c:pt idx="2">
                  <c:v>226.34142805619237</c:v>
                </c:pt>
                <c:pt idx="3">
                  <c:v>242.02179543271629</c:v>
                </c:pt>
                <c:pt idx="4">
                  <c:v>252.85506474571196</c:v>
                </c:pt>
                <c:pt idx="5">
                  <c:v>269.56507001928065</c:v>
                </c:pt>
                <c:pt idx="6">
                  <c:v>265.29713592796315</c:v>
                </c:pt>
                <c:pt idx="7">
                  <c:v>233.70651329938804</c:v>
                </c:pt>
                <c:pt idx="8">
                  <c:v>249.72764282509701</c:v>
                </c:pt>
                <c:pt idx="9">
                  <c:v>268.14916355502532</c:v>
                </c:pt>
                <c:pt idx="10">
                  <c:v>307.8648611316641</c:v>
                </c:pt>
                <c:pt idx="11">
                  <c:v>255.61395672235929</c:v>
                </c:pt>
                <c:pt idx="12">
                  <c:v>290.12493888182127</c:v>
                </c:pt>
                <c:pt idx="13">
                  <c:v>255.50924205017631</c:v>
                </c:pt>
                <c:pt idx="14">
                  <c:v>276.0302851588479</c:v>
                </c:pt>
                <c:pt idx="15">
                  <c:v>306.47991366358929</c:v>
                </c:pt>
                <c:pt idx="16">
                  <c:v>255.99239471527235</c:v>
                </c:pt>
                <c:pt idx="17">
                  <c:v>277.1593401327649</c:v>
                </c:pt>
                <c:pt idx="18">
                  <c:v>260.77244625325727</c:v>
                </c:pt>
                <c:pt idx="19">
                  <c:v>260.46037735612748</c:v>
                </c:pt>
                <c:pt idx="20">
                  <c:v>330.34531685548978</c:v>
                </c:pt>
                <c:pt idx="21">
                  <c:v>308.84003394158168</c:v>
                </c:pt>
                <c:pt idx="22">
                  <c:v>317.01677369350739</c:v>
                </c:pt>
                <c:pt idx="23">
                  <c:v>301.92861519504879</c:v>
                </c:pt>
                <c:pt idx="24">
                  <c:v>283.79900055382683</c:v>
                </c:pt>
                <c:pt idx="25">
                  <c:v>270.50122836899448</c:v>
                </c:pt>
                <c:pt idx="26">
                  <c:v>281.72053608896704</c:v>
                </c:pt>
                <c:pt idx="27">
                  <c:v>323.24351870304383</c:v>
                </c:pt>
                <c:pt idx="28">
                  <c:v>300.92321113359776</c:v>
                </c:pt>
                <c:pt idx="29">
                  <c:v>292.28331469887058</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'15.Household (per capita)'!$W$40</c:f>
              <c:strCache>
                <c:ptCount val="1"/>
                <c:pt idx="0">
                  <c:v>冷房</c:v>
                </c:pt>
              </c:strCache>
            </c:strRef>
          </c:tx>
          <c:spPr>
            <a:solidFill>
              <a:schemeClr val="accent1">
                <a:lumMod val="75000"/>
              </a:scheme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capita)'!$AA$40:$BE$40</c:f>
              <c:numCache>
                <c:formatCode>#,##0.0_);[Red]\(#,##0.0\)</c:formatCode>
                <c:ptCount val="30"/>
                <c:pt idx="0">
                  <c:v>34.494829961480484</c:v>
                </c:pt>
                <c:pt idx="1">
                  <c:v>26.573193750337772</c:v>
                </c:pt>
                <c:pt idx="2">
                  <c:v>29.870307593544933</c:v>
                </c:pt>
                <c:pt idx="3">
                  <c:v>17.458572527876971</c:v>
                </c:pt>
                <c:pt idx="4">
                  <c:v>52.599472298066424</c:v>
                </c:pt>
                <c:pt idx="5">
                  <c:v>40.08418879247759</c:v>
                </c:pt>
                <c:pt idx="6">
                  <c:v>31.290619605065181</c:v>
                </c:pt>
                <c:pt idx="7">
                  <c:v>32.546337777787592</c:v>
                </c:pt>
                <c:pt idx="8">
                  <c:v>35.943868982421364</c:v>
                </c:pt>
                <c:pt idx="9">
                  <c:v>40.671588208404273</c:v>
                </c:pt>
                <c:pt idx="10">
                  <c:v>39.160569735854374</c:v>
                </c:pt>
                <c:pt idx="11">
                  <c:v>36.964714288932988</c:v>
                </c:pt>
                <c:pt idx="12">
                  <c:v>40.811769122248776</c:v>
                </c:pt>
                <c:pt idx="13">
                  <c:v>32.700311200965174</c:v>
                </c:pt>
                <c:pt idx="14">
                  <c:v>46.778248074397801</c:v>
                </c:pt>
                <c:pt idx="15">
                  <c:v>43.424774673414099</c:v>
                </c:pt>
                <c:pt idx="16">
                  <c:v>37.806006301791925</c:v>
                </c:pt>
                <c:pt idx="17">
                  <c:v>47.062619195965944</c:v>
                </c:pt>
                <c:pt idx="18">
                  <c:v>38.155692193843088</c:v>
                </c:pt>
                <c:pt idx="19">
                  <c:v>29.391979934501755</c:v>
                </c:pt>
                <c:pt idx="20">
                  <c:v>53.4987852937101</c:v>
                </c:pt>
                <c:pt idx="21">
                  <c:v>48.543365494872702</c:v>
                </c:pt>
                <c:pt idx="22">
                  <c:v>53.577678015277669</c:v>
                </c:pt>
                <c:pt idx="23">
                  <c:v>58.104343757783461</c:v>
                </c:pt>
                <c:pt idx="24">
                  <c:v>42.103487659207701</c:v>
                </c:pt>
                <c:pt idx="25">
                  <c:v>43.15093690328186</c:v>
                </c:pt>
                <c:pt idx="26">
                  <c:v>45.606889072359799</c:v>
                </c:pt>
                <c:pt idx="27">
                  <c:v>48.525495277524094</c:v>
                </c:pt>
                <c:pt idx="28" formatCode="#,##0_);[Red]\(#,##0\)">
                  <c:v>56.72210342224713</c:v>
                </c:pt>
                <c:pt idx="29" formatCode="#,##0_);[Red]\(#,##0\)">
                  <c:v>52.797158413636318</c:v>
                </c:pt>
              </c:numCache>
            </c:numRef>
          </c:val>
          <c:extLst>
            <c:ext xmlns:c16="http://schemas.microsoft.com/office/drawing/2014/chart" uri="{C3380CC4-5D6E-409C-BE32-E72D297353CC}">
              <c16:uniqueId val="{00000001-E2E8-4933-A7A9-4CEC951B8DBC}"/>
            </c:ext>
          </c:extLst>
        </c:ser>
        <c:ser>
          <c:idx val="2"/>
          <c:order val="2"/>
          <c:tx>
            <c:strRef>
              <c:f>'15.Household (per capita)'!$W$41</c:f>
              <c:strCache>
                <c:ptCount val="1"/>
                <c:pt idx="0">
                  <c:v>給湯</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capita)'!$AA$41:$BE$41</c:f>
              <c:numCache>
                <c:formatCode>#,##0_);[Red]\(#,##0\)</c:formatCode>
                <c:ptCount val="30"/>
                <c:pt idx="0">
                  <c:v>283.72071843455035</c:v>
                </c:pt>
                <c:pt idx="1">
                  <c:v>271.71963656453488</c:v>
                </c:pt>
                <c:pt idx="2">
                  <c:v>289.19237530229447</c:v>
                </c:pt>
                <c:pt idx="3">
                  <c:v>308.51078820132096</c:v>
                </c:pt>
                <c:pt idx="4">
                  <c:v>280.58937527321689</c:v>
                </c:pt>
                <c:pt idx="5">
                  <c:v>293.20617824598463</c:v>
                </c:pt>
                <c:pt idx="6">
                  <c:v>306.94372566254395</c:v>
                </c:pt>
                <c:pt idx="7">
                  <c:v>307.63700623648708</c:v>
                </c:pt>
                <c:pt idx="8">
                  <c:v>279.18824343848996</c:v>
                </c:pt>
                <c:pt idx="9">
                  <c:v>280.24092806388603</c:v>
                </c:pt>
                <c:pt idx="10">
                  <c:v>301.46109604545751</c:v>
                </c:pt>
                <c:pt idx="11">
                  <c:v>295.41161524575887</c:v>
                </c:pt>
                <c:pt idx="12">
                  <c:v>294.21576081775021</c:v>
                </c:pt>
                <c:pt idx="13">
                  <c:v>307.30767928941208</c:v>
                </c:pt>
                <c:pt idx="14">
                  <c:v>293.87787719509419</c:v>
                </c:pt>
                <c:pt idx="15">
                  <c:v>302.69973993894996</c:v>
                </c:pt>
                <c:pt idx="16">
                  <c:v>303.35399131738006</c:v>
                </c:pt>
                <c:pt idx="17">
                  <c:v>302.34974604042588</c:v>
                </c:pt>
                <c:pt idx="18">
                  <c:v>286.72951368742781</c:v>
                </c:pt>
                <c:pt idx="19">
                  <c:v>281.17144421850276</c:v>
                </c:pt>
                <c:pt idx="20">
                  <c:v>287.37497542618979</c:v>
                </c:pt>
                <c:pt idx="21">
                  <c:v>302.9655888259793</c:v>
                </c:pt>
                <c:pt idx="22">
                  <c:v>316.26261695797751</c:v>
                </c:pt>
                <c:pt idx="23">
                  <c:v>303.70190238475703</c:v>
                </c:pt>
                <c:pt idx="24">
                  <c:v>288.07518263217946</c:v>
                </c:pt>
                <c:pt idx="25">
                  <c:v>296.39299365386898</c:v>
                </c:pt>
                <c:pt idx="26">
                  <c:v>295.81009752527228</c:v>
                </c:pt>
                <c:pt idx="27">
                  <c:v>309.93464953924615</c:v>
                </c:pt>
                <c:pt idx="28">
                  <c:v>262.95882460709129</c:v>
                </c:pt>
                <c:pt idx="29">
                  <c:v>264.89825310863336</c:v>
                </c:pt>
              </c:numCache>
            </c:numRef>
          </c:val>
          <c:extLst>
            <c:ext xmlns:c16="http://schemas.microsoft.com/office/drawing/2014/chart" uri="{C3380CC4-5D6E-409C-BE32-E72D297353CC}">
              <c16:uniqueId val="{00000002-E2E8-4933-A7A9-4CEC951B8DBC}"/>
            </c:ext>
          </c:extLst>
        </c:ser>
        <c:ser>
          <c:idx val="3"/>
          <c:order val="3"/>
          <c:tx>
            <c:strRef>
              <c:f>'15.Household (per capita)'!$W$42</c:f>
              <c:strCache>
                <c:ptCount val="1"/>
                <c:pt idx="0">
                  <c:v>厨房</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capita)'!$AA$42:$BE$42</c:f>
              <c:numCache>
                <c:formatCode>#,##0.0_);[Red]\(#,##0.0\)</c:formatCode>
                <c:ptCount val="30"/>
                <c:pt idx="0">
                  <c:v>81.566727810329411</c:v>
                </c:pt>
                <c:pt idx="1">
                  <c:v>76.319146059391869</c:v>
                </c:pt>
                <c:pt idx="2">
                  <c:v>76.809747467464064</c:v>
                </c:pt>
                <c:pt idx="3">
                  <c:v>77.252670804452208</c:v>
                </c:pt>
                <c:pt idx="4">
                  <c:v>82.585732281548701</c:v>
                </c:pt>
                <c:pt idx="5">
                  <c:v>81.060243526709598</c:v>
                </c:pt>
                <c:pt idx="6">
                  <c:v>77.826440558572344</c:v>
                </c:pt>
                <c:pt idx="7">
                  <c:v>78.257841690977884</c:v>
                </c:pt>
                <c:pt idx="8">
                  <c:v>87.122520620085837</c:v>
                </c:pt>
                <c:pt idx="9">
                  <c:v>91.291965029199446</c:v>
                </c:pt>
                <c:pt idx="10">
                  <c:v>90.794449337996639</c:v>
                </c:pt>
                <c:pt idx="11">
                  <c:v>84.123681801697217</c:v>
                </c:pt>
                <c:pt idx="12">
                  <c:v>85.225275864084466</c:v>
                </c:pt>
                <c:pt idx="13">
                  <c:v>91.486964570116129</c:v>
                </c:pt>
                <c:pt idx="14">
                  <c:v>88.572382231148396</c:v>
                </c:pt>
                <c:pt idx="15">
                  <c:v>85.518661630678224</c:v>
                </c:pt>
                <c:pt idx="16">
                  <c:v>86.791377927444501</c:v>
                </c:pt>
                <c:pt idx="17">
                  <c:v>89.286784650757383</c:v>
                </c:pt>
                <c:pt idx="18">
                  <c:v>91.703364352796271</c:v>
                </c:pt>
                <c:pt idx="19">
                  <c:v>89.635866294449912</c:v>
                </c:pt>
                <c:pt idx="20">
                  <c:v>93.990183680778188</c:v>
                </c:pt>
                <c:pt idx="21" formatCode="#,##0_);[Red]\(#,##0\)">
                  <c:v>100.33323974470275</c:v>
                </c:pt>
                <c:pt idx="22" formatCode="#,##0_);[Red]\(#,##0\)">
                  <c:v>109.18200187498633</c:v>
                </c:pt>
                <c:pt idx="23" formatCode="#,##0_);[Red]\(#,##0\)">
                  <c:v>110.66636982366992</c:v>
                </c:pt>
                <c:pt idx="24" formatCode="#,##0_);[Red]\(#,##0\)">
                  <c:v>109.4036099385328</c:v>
                </c:pt>
                <c:pt idx="25" formatCode="#,##0_);[Red]\(#,##0\)">
                  <c:v>110.78208049466804</c:v>
                </c:pt>
                <c:pt idx="26" formatCode="#,##0_);[Red]\(#,##0\)">
                  <c:v>110.76046517759924</c:v>
                </c:pt>
                <c:pt idx="27" formatCode="#,##0_);[Red]\(#,##0\)">
                  <c:v>114.94118699711471</c:v>
                </c:pt>
                <c:pt idx="28" formatCode="#,##0_);[Red]\(#,##0\)">
                  <c:v>98.28809870309351</c:v>
                </c:pt>
                <c:pt idx="29" formatCode="#,##0_);[Red]\(#,##0\)">
                  <c:v>98.172245570118548</c:v>
                </c:pt>
              </c:numCache>
            </c:numRef>
          </c:val>
          <c:extLst>
            <c:ext xmlns:c16="http://schemas.microsoft.com/office/drawing/2014/chart" uri="{C3380CC4-5D6E-409C-BE32-E72D297353CC}">
              <c16:uniqueId val="{00000003-E2E8-4933-A7A9-4CEC951B8DBC}"/>
            </c:ext>
          </c:extLst>
        </c:ser>
        <c:ser>
          <c:idx val="4"/>
          <c:order val="4"/>
          <c:tx>
            <c:strRef>
              <c:f>'15.Household (per capita)'!$W$43</c:f>
              <c:strCache>
                <c:ptCount val="1"/>
                <c:pt idx="0">
                  <c:v>動力他※</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capita)'!$AA$43:$BE$43</c:f>
              <c:numCache>
                <c:formatCode>#,##0_);[Red]\(#,##0\)</c:formatCode>
                <c:ptCount val="30"/>
                <c:pt idx="0">
                  <c:v>413.48606220202595</c:v>
                </c:pt>
                <c:pt idx="1">
                  <c:v>473.84457958837919</c:v>
                </c:pt>
                <c:pt idx="2">
                  <c:v>487.19317475349231</c:v>
                </c:pt>
                <c:pt idx="3">
                  <c:v>465.43496960672672</c:v>
                </c:pt>
                <c:pt idx="4">
                  <c:v>516.79941997053595</c:v>
                </c:pt>
                <c:pt idx="5">
                  <c:v>513.3013787315856</c:v>
                </c:pt>
                <c:pt idx="6">
                  <c:v>519.80414284660981</c:v>
                </c:pt>
                <c:pt idx="7">
                  <c:v>500.92351751187852</c:v>
                </c:pt>
                <c:pt idx="8">
                  <c:v>488.95390866706123</c:v>
                </c:pt>
                <c:pt idx="9">
                  <c:v>522.03574886732372</c:v>
                </c:pt>
                <c:pt idx="10">
                  <c:v>488.22082561196555</c:v>
                </c:pt>
                <c:pt idx="11">
                  <c:v>525.69346334489887</c:v>
                </c:pt>
                <c:pt idx="12">
                  <c:v>571.30386561445232</c:v>
                </c:pt>
                <c:pt idx="13">
                  <c:v>611.91978707925807</c:v>
                </c:pt>
                <c:pt idx="14">
                  <c:v>579.52968768125663</c:v>
                </c:pt>
                <c:pt idx="15">
                  <c:v>596.56207304150905</c:v>
                </c:pt>
                <c:pt idx="16">
                  <c:v>582.24440085038191</c:v>
                </c:pt>
                <c:pt idx="17">
                  <c:v>633.00091132581497</c:v>
                </c:pt>
                <c:pt idx="18">
                  <c:v>632.92520893768415</c:v>
                </c:pt>
                <c:pt idx="19">
                  <c:v>601.52207210782046</c:v>
                </c:pt>
                <c:pt idx="20">
                  <c:v>628.09451085176829</c:v>
                </c:pt>
                <c:pt idx="21">
                  <c:v>751.64635795942161</c:v>
                </c:pt>
                <c:pt idx="22">
                  <c:v>861.32495704560665</c:v>
                </c:pt>
                <c:pt idx="23">
                  <c:v>854.88947026586345</c:v>
                </c:pt>
                <c:pt idx="24">
                  <c:v>796.45764155334564</c:v>
                </c:pt>
                <c:pt idx="25">
                  <c:v>748.36770222377777</c:v>
                </c:pt>
                <c:pt idx="26">
                  <c:v>722.8446719640682</c:v>
                </c:pt>
                <c:pt idx="27">
                  <c:v>676.96651539875973</c:v>
                </c:pt>
                <c:pt idx="28">
                  <c:v>595.13545519798652</c:v>
                </c:pt>
                <c:pt idx="29">
                  <c:v>553.95443768638108</c:v>
                </c:pt>
              </c:numCache>
            </c:numRef>
          </c:val>
          <c:extLst>
            <c:ext xmlns:c16="http://schemas.microsoft.com/office/drawing/2014/chart" uri="{C3380CC4-5D6E-409C-BE32-E72D297353CC}">
              <c16:uniqueId val="{00000004-E2E8-4933-A7A9-4CEC951B8DBC}"/>
            </c:ext>
          </c:extLst>
        </c:ser>
        <c:ser>
          <c:idx val="5"/>
          <c:order val="5"/>
          <c:tx>
            <c:strRef>
              <c:f>'15.Household (per capita)'!$W$44</c:f>
              <c:strCache>
                <c:ptCount val="1"/>
                <c:pt idx="0">
                  <c:v>自家用乗用車</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capita)'!$AA$44:$BE$44</c:f>
              <c:numCache>
                <c:formatCode>#,##0_);[Red]\(#,##0\)</c:formatCode>
                <c:ptCount val="30"/>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523.59785209730705</c:v>
                </c:pt>
                <c:pt idx="22">
                  <c:v>536.49752473676165</c:v>
                </c:pt>
                <c:pt idx="23">
                  <c:v>517.3862937845123</c:v>
                </c:pt>
                <c:pt idx="24">
                  <c:v>486.20145511092244</c:v>
                </c:pt>
                <c:pt idx="25">
                  <c:v>488.55211608161687</c:v>
                </c:pt>
                <c:pt idx="26">
                  <c:v>468.63526915792607</c:v>
                </c:pt>
                <c:pt idx="27">
                  <c:v>479.09997992118559</c:v>
                </c:pt>
                <c:pt idx="28">
                  <c:v>492.35942076577419</c:v>
                </c:pt>
                <c:pt idx="29">
                  <c:v>490.57536806409814</c:v>
                </c:pt>
              </c:numCache>
            </c:numRef>
          </c:val>
          <c:extLst>
            <c:ext xmlns:c16="http://schemas.microsoft.com/office/drawing/2014/chart" uri="{C3380CC4-5D6E-409C-BE32-E72D297353CC}">
              <c16:uniqueId val="{00000005-E2E8-4933-A7A9-4CEC951B8DBC}"/>
            </c:ext>
          </c:extLst>
        </c:ser>
        <c:ser>
          <c:idx val="6"/>
          <c:order val="6"/>
          <c:tx>
            <c:strRef>
              <c:f>'15.Household (per capita)'!$W$45</c:f>
              <c:strCache>
                <c:ptCount val="1"/>
                <c:pt idx="0">
                  <c:v>一般廃棄物</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capita)'!$AA$45:$BE$45</c:f>
              <c:numCache>
                <c:formatCode>#,##0.0_);[Red]\(#,##0.0\)</c:formatCode>
                <c:ptCount val="30"/>
                <c:pt idx="0">
                  <c:v>91.113612073837714</c:v>
                </c:pt>
                <c:pt idx="1">
                  <c:v>92.969067825151228</c:v>
                </c:pt>
                <c:pt idx="2">
                  <c:v>94.076266767185857</c:v>
                </c:pt>
                <c:pt idx="3">
                  <c:v>93.898673622506152</c:v>
                </c:pt>
                <c:pt idx="4">
                  <c:v>97.532903717707271</c:v>
                </c:pt>
                <c:pt idx="5">
                  <c:v>99.713729875537055</c:v>
                </c:pt>
                <c:pt idx="6">
                  <c:v>102.79085102370551</c:v>
                </c:pt>
                <c:pt idx="7">
                  <c:v>104.90408807870632</c:v>
                </c:pt>
                <c:pt idx="8">
                  <c:v>105.50675009009096</c:v>
                </c:pt>
                <c:pt idx="9">
                  <c:v>108.12860837842794</c:v>
                </c:pt>
                <c:pt idx="10">
                  <c:v>112.03171610978325</c:v>
                </c:pt>
                <c:pt idx="11" formatCode="#,##0_);[Red]\(#,##0\)">
                  <c:v>114.07127831478593</c:v>
                </c:pt>
                <c:pt idx="12" formatCode="#,##0_);[Red]\(#,##0\)">
                  <c:v>116.22963102457445</c:v>
                </c:pt>
                <c:pt idx="13" formatCode="#,##0_);[Red]\(#,##0\)">
                  <c:v>117.6063687540217</c:v>
                </c:pt>
                <c:pt idx="14">
                  <c:v>111.88104142304465</c:v>
                </c:pt>
                <c:pt idx="15">
                  <c:v>103.54076797238328</c:v>
                </c:pt>
                <c:pt idx="16">
                  <c:v>94.437521919956907</c:v>
                </c:pt>
                <c:pt idx="17">
                  <c:v>92.367381383999316</c:v>
                </c:pt>
                <c:pt idx="18">
                  <c:v>90.115838352087906</c:v>
                </c:pt>
                <c:pt idx="19">
                  <c:v>75.609526624573633</c:v>
                </c:pt>
                <c:pt idx="20">
                  <c:v>73.089308930033823</c:v>
                </c:pt>
                <c:pt idx="21">
                  <c:v>80.15301649467844</c:v>
                </c:pt>
                <c:pt idx="22">
                  <c:v>81.936760950400512</c:v>
                </c:pt>
                <c:pt idx="23">
                  <c:v>76.444749836608679</c:v>
                </c:pt>
                <c:pt idx="24">
                  <c:v>68.142514420477994</c:v>
                </c:pt>
                <c:pt idx="25">
                  <c:v>66.288258757722801</c:v>
                </c:pt>
                <c:pt idx="26">
                  <c:v>66.550178369157223</c:v>
                </c:pt>
                <c:pt idx="27">
                  <c:v>69.048570489142989</c:v>
                </c:pt>
                <c:pt idx="28" formatCode="#,##0_);[Red]\(#,##0\)">
                  <c:v>69.601952909562257</c:v>
                </c:pt>
                <c:pt idx="29" formatCode="#,##0_);[Red]\(#,##0\)">
                  <c:v>71.229977837169784</c:v>
                </c:pt>
              </c:numCache>
            </c:numRef>
          </c:val>
          <c:extLst>
            <c:ext xmlns:c16="http://schemas.microsoft.com/office/drawing/2014/chart" uri="{C3380CC4-5D6E-409C-BE32-E72D297353CC}">
              <c16:uniqueId val="{00000006-E2E8-4933-A7A9-4CEC951B8DBC}"/>
            </c:ext>
          </c:extLst>
        </c:ser>
        <c:ser>
          <c:idx val="7"/>
          <c:order val="7"/>
          <c:tx>
            <c:strRef>
              <c:f>'15.Household (per capita)'!$W$46</c:f>
              <c:strCache>
                <c:ptCount val="1"/>
                <c:pt idx="0">
                  <c:v>水道</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capita)'!$AA$46:$BE$46</c:f>
              <c:numCache>
                <c:formatCode>#,##0.0_);[Red]\(#,##0.0\)</c:formatCode>
                <c:ptCount val="30"/>
                <c:pt idx="0">
                  <c:v>17.187990906799829</c:v>
                </c:pt>
                <c:pt idx="1">
                  <c:v>21.469713401134069</c:v>
                </c:pt>
                <c:pt idx="2">
                  <c:v>25.970082749414185</c:v>
                </c:pt>
                <c:pt idx="3">
                  <c:v>27.917758916184585</c:v>
                </c:pt>
                <c:pt idx="4">
                  <c:v>35.139329743286773</c:v>
                </c:pt>
                <c:pt idx="5">
                  <c:v>37.064648830339053</c:v>
                </c:pt>
                <c:pt idx="6">
                  <c:v>34.830860911989745</c:v>
                </c:pt>
                <c:pt idx="7">
                  <c:v>32.059603864376982</c:v>
                </c:pt>
                <c:pt idx="8">
                  <c:v>29.725368462690554</c:v>
                </c:pt>
                <c:pt idx="9">
                  <c:v>28.729628987964595</c:v>
                </c:pt>
                <c:pt idx="10">
                  <c:v>27.741876203774225</c:v>
                </c:pt>
                <c:pt idx="11">
                  <c:v>26.285389562232208</c:v>
                </c:pt>
                <c:pt idx="12">
                  <c:v>27.052239040761009</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35.594011316571084</c:v>
                </c:pt>
                <c:pt idx="27">
                  <c:v>36.623324931693702</c:v>
                </c:pt>
                <c:pt idx="28" formatCode="#,##0_);[Red]\(#,##0\)">
                  <c:v>37.693161006443177</c:v>
                </c:pt>
                <c:pt idx="29" formatCode="#,##0_);[Red]\(#,##0\)">
                  <c:v>35.498302975334646</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'15.Household (per capita)'!$V$38</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capita)'!$AA$38:$BE$38</c:f>
              <c:numCache>
                <c:formatCode>#,##0_);[Red]\(#,##0\)</c:formatCode>
                <c:ptCount val="30"/>
                <c:pt idx="0">
                  <c:v>1550.2263288789668</c:v>
                </c:pt>
                <c:pt idx="1">
                  <c:v>1576.514682249292</c:v>
                </c:pt>
                <c:pt idx="2">
                  <c:v>1687.1418267864394</c:v>
                </c:pt>
                <c:pt idx="3">
                  <c:v>1721.931061849345</c:v>
                </c:pt>
                <c:pt idx="4">
                  <c:v>1857.0532864362046</c:v>
                </c:pt>
                <c:pt idx="5">
                  <c:v>1873.9857179433889</c:v>
                </c:pt>
                <c:pt idx="6">
                  <c:v>1921.4860206015119</c:v>
                </c:pt>
                <c:pt idx="7">
                  <c:v>1822.1154888313754</c:v>
                </c:pt>
                <c:pt idx="8">
                  <c:v>1843.250331131303</c:v>
                </c:pt>
                <c:pt idx="9">
                  <c:v>1935.9931670183846</c:v>
                </c:pt>
                <c:pt idx="10">
                  <c:v>1979.5861579729815</c:v>
                </c:pt>
                <c:pt idx="11">
                  <c:v>1942.6025782555914</c:v>
                </c:pt>
                <c:pt idx="12">
                  <c:v>2038.4927499144922</c:v>
                </c:pt>
                <c:pt idx="13">
                  <c:v>2067.9035162744731</c:v>
                </c:pt>
                <c:pt idx="14">
                  <c:v>2034.9284909109178</c:v>
                </c:pt>
                <c:pt idx="15">
                  <c:v>2060.3721505008853</c:v>
                </c:pt>
                <c:pt idx="16">
                  <c:v>1966.6521712805006</c:v>
                </c:pt>
                <c:pt idx="17">
                  <c:v>2039.4588793698006</c:v>
                </c:pt>
                <c:pt idx="18">
                  <c:v>2005.7119094339837</c:v>
                </c:pt>
                <c:pt idx="19">
                  <c:v>1914.5120438242313</c:v>
                </c:pt>
                <c:pt idx="20">
                  <c:v>2040.0230144995869</c:v>
                </c:pt>
                <c:pt idx="21">
                  <c:v>2154.1302585010963</c:v>
                </c:pt>
                <c:pt idx="22">
                  <c:v>2326.1365088642492</c:v>
                </c:pt>
                <c:pt idx="23">
                  <c:v>2267.0257021785087</c:v>
                </c:pt>
                <c:pt idx="24">
                  <c:v>2118.493195468116</c:v>
                </c:pt>
                <c:pt idx="25">
                  <c:v>2062.7073261148194</c:v>
                </c:pt>
                <c:pt idx="26">
                  <c:v>2027.5221186719211</c:v>
                </c:pt>
                <c:pt idx="27">
                  <c:v>2058.3832412577108</c:v>
                </c:pt>
                <c:pt idx="28">
                  <c:v>1913.6822277457959</c:v>
                </c:pt>
                <c:pt idx="29">
                  <c:v>1859.4090583542427</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'リンク切公表時非表示（グラフの添え物）'!$CA$82</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'15.Household (per capita)'!$Z$25:$Z$34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'リンク切公表時非表示（グラフの添え物）'!$CA$83:$CA$84</c:f>
              <c:numCache>
                <c:formatCode>"(FY"0000")"</c:formatCode>
                <c:ptCount val="2"/>
                <c:pt idx="0" formatCode="#,##0_ ">
                  <c:v>1860</c:v>
                </c:pt>
                <c:pt idx="1">
                  <c:v>2019</c:v>
                </c:pt>
              </c:numCache>
            </c:numRef>
          </c:val>
          <c:extLst>
            <c:ext xmlns:c16="http://schemas.microsoft.com/office/drawing/2014/chart" uri="{C3380CC4-5D6E-409C-BE32-E72D297353CC}">
              <c16:uniqueId val="{00000002-5078-4F49-B60D-3C90B7ED1E12}"/>
            </c:ext>
          </c:extLst>
        </c:ser>
        <c:ser>
          <c:idx val="0"/>
          <c:order val="1"/>
          <c:tx>
            <c:strRef>
              <c:f>'15.Household (per capita)'!$BD$23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371870724927999"/>
                  <c:y val="-0.113420134513575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74332566057404"/>
                      <c:h val="7.0279069983163953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7.3849647224042719E-2"/>
                  <c:y val="0.1062861916220897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5.7804824453122731E-3"/>
                  <c:y val="-0.1262005142024065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747331307007658"/>
                      <c:h val="0.11751259963454881"/>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'15.Household (per capita)'!$BD$25:$BD$34</c:f>
              <c:numCache>
                <c:formatCode>0.0%</c:formatCode>
                <c:ptCount val="10"/>
                <c:pt idx="0">
                  <c:v>0</c:v>
                </c:pt>
                <c:pt idx="1">
                  <c:v>8.604287637511232E-2</c:v>
                </c:pt>
                <c:pt idx="2">
                  <c:v>5.2264845495145595E-2</c:v>
                </c:pt>
                <c:pt idx="3">
                  <c:v>8.9153112567190163E-2</c:v>
                </c:pt>
                <c:pt idx="4">
                  <c:v>0.45107154277119166</c:v>
                </c:pt>
                <c:pt idx="5" formatCode="0.00%">
                  <c:v>2.3456963775546498E-4</c:v>
                </c:pt>
                <c:pt idx="6">
                  <c:v>0.25058407377736297</c:v>
                </c:pt>
                <c:pt idx="7">
                  <c:v>1.3249946961626501E-2</c:v>
                </c:pt>
                <c:pt idx="8">
                  <c:v>3.830785782027718E-2</c:v>
                </c:pt>
                <c:pt idx="9">
                  <c:v>1.9091174594338105E-2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'リンク切公表時非表示（グラフの添え物）'!$CA$82</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395257111940399"/>
                  <c:y val="-9.4153965016777197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411420944835163"/>
                  <c:y val="6.1413804192046159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'リンク切公表時非表示（グラフの添え物）'!$CA$83:$CA$84</c:f>
              <c:numCache>
                <c:formatCode>"(FY"0000")"</c:formatCode>
                <c:ptCount val="2"/>
                <c:pt idx="0" formatCode="#,##0_ ">
                  <c:v>1860</c:v>
                </c:pt>
                <c:pt idx="1">
                  <c:v>2019</c:v>
                </c:pt>
              </c:numCache>
            </c:numRef>
          </c:val>
          <c:extLst>
            <c:ext xmlns:c16="http://schemas.microsoft.com/office/drawing/2014/chart" uri="{C3380CC4-5D6E-409C-BE32-E72D297353CC}">
              <c16:uniqueId val="{00000004-6CDC-4244-8504-2032A4EA4262}"/>
            </c:ext>
          </c:extLst>
        </c:ser>
        <c:ser>
          <c:idx val="0"/>
          <c:order val="1"/>
          <c:tx>
            <c:strRef>
              <c:f>'15.Household (per capita)'!$BD$49</c:f>
              <c:strCache>
                <c:ptCount val="1"/>
                <c:pt idx="0">
                  <c:v>2019</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408695491777342"/>
                  <c:y val="-4.74926330023795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254181120253906"/>
                      <c:h val="6.9310882280718508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7.5931707700589946E-3"/>
                  <c:y val="6.947621005939830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8173685447"/>
                      <c:h val="7.7148825815514716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20581713200941965"/>
                  <c:y val="-7.671718431332824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90139424309955"/>
                      <c:h val="9.9586109141503565E-2"/>
                    </c:manualLayout>
                  </c15:layout>
                </c:ext>
                <c:ext xmlns:c16="http://schemas.microsoft.com/office/drawing/2014/chart" uri="{C3380CC4-5D6E-409C-BE32-E72D297353CC}">
                  <c16:uniqueId val="{0000000B-6CDC-4244-8504-2032A4EA4262}"/>
                </c:ext>
              </c:extLst>
            </c:dLbl>
            <c:dLbl>
              <c:idx val="7"/>
              <c:layout>
                <c:manualLayout>
                  <c:x val="-1.4239335361790029E-2"/>
                  <c:y val="-0.1270195144125320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27354230551379"/>
                      <c:h val="0.10411106103086518"/>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'15.Household (per capita)'!$BD$51:$BD$58</c:f>
              <c:numCache>
                <c:formatCode>0.0%</c:formatCode>
                <c:ptCount val="8"/>
                <c:pt idx="0">
                  <c:v>0.15719150844493018</c:v>
                </c:pt>
                <c:pt idx="1">
                  <c:v>2.8394590300838338E-2</c:v>
                </c:pt>
                <c:pt idx="2">
                  <c:v>0.14246367786499547</c:v>
                </c:pt>
                <c:pt idx="3">
                  <c:v>5.2797551528016386E-2</c:v>
                </c:pt>
                <c:pt idx="4">
                  <c:v>0.29791961870761485</c:v>
                </c:pt>
                <c:pt idx="5">
                  <c:v>0.26383402073898948</c:v>
                </c:pt>
                <c:pt idx="6">
                  <c:v>3.8307857820277173E-2</c:v>
                </c:pt>
                <c:pt idx="7">
                  <c:v>1.9091174594338102E-2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2339680555555563"/>
          <c:h val="0.66606148148148281"/>
        </c:manualLayout>
      </c:layout>
      <c:barChart>
        <c:barDir val="col"/>
        <c:grouping val="stacked"/>
        <c:varyColors val="0"/>
        <c:ser>
          <c:idx val="0"/>
          <c:order val="0"/>
          <c:tx>
            <c:strRef>
              <c:f>'15.Household (per capita)'!$Z$11</c:f>
              <c:strCache>
                <c:ptCount val="1"/>
                <c:pt idx="0">
                  <c:v>Coal</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capita)'!$AA$11:$BE$11</c:f>
              <c:numCache>
                <c:formatCode>#,##0.0_);[Red]\(#,##0.0\)</c:formatCode>
                <c:ptCount val="30"/>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9693-463C-9386-A782A9DA43FC}"/>
            </c:ext>
          </c:extLst>
        </c:ser>
        <c:ser>
          <c:idx val="1"/>
          <c:order val="1"/>
          <c:tx>
            <c:strRef>
              <c:f>'15.Household (per capita)'!$Z$12</c:f>
              <c:strCache>
                <c:ptCount val="1"/>
                <c:pt idx="0">
                  <c:v>Kerosene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capita)'!$AA$12:$BE$12</c:f>
              <c:numCache>
                <c:formatCode>#,##0_);[Red]\(#,##0\)</c:formatCode>
                <c:ptCount val="30"/>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numCache>
            </c:numRef>
          </c:val>
          <c:extLst>
            <c:ext xmlns:c16="http://schemas.microsoft.com/office/drawing/2014/chart" uri="{C3380CC4-5D6E-409C-BE32-E72D297353CC}">
              <c16:uniqueId val="{00000001-9693-463C-9386-A782A9DA43FC}"/>
            </c:ext>
          </c:extLst>
        </c:ser>
        <c:ser>
          <c:idx val="2"/>
          <c:order val="2"/>
          <c:tx>
            <c:strRef>
              <c:f>'15.Household (per capita)'!$Z$13</c:f>
              <c:strCache>
                <c:ptCount val="1"/>
                <c:pt idx="0">
                  <c:v>LPG</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capita)'!$AA$13:$BE$13</c:f>
              <c:numCache>
                <c:formatCode>#,##0_);[Red]\(#,##0\)</c:formatCode>
                <c:ptCount val="30"/>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numCache>
            </c:numRef>
          </c:val>
          <c:extLst>
            <c:ext xmlns:c16="http://schemas.microsoft.com/office/drawing/2014/chart" uri="{C3380CC4-5D6E-409C-BE32-E72D297353CC}">
              <c16:uniqueId val="{00000002-9693-463C-9386-A782A9DA43FC}"/>
            </c:ext>
          </c:extLst>
        </c:ser>
        <c:ser>
          <c:idx val="3"/>
          <c:order val="3"/>
          <c:tx>
            <c:strRef>
              <c:f>'15.Household (per capita)'!$Z$14</c:f>
              <c:strCache>
                <c:ptCount val="1"/>
                <c:pt idx="0">
                  <c:v>City Gas</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capita)'!$AA$14:$BE$14</c:f>
              <c:numCache>
                <c:formatCode>#,##0_);[Red]\(#,##0\)</c:formatCode>
                <c:ptCount val="30"/>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165.77210508790884</c:v>
                </c:pt>
              </c:numCache>
            </c:numRef>
          </c:val>
          <c:extLst>
            <c:ext xmlns:c16="http://schemas.microsoft.com/office/drawing/2014/chart" uri="{C3380CC4-5D6E-409C-BE32-E72D297353CC}">
              <c16:uniqueId val="{00000003-9693-463C-9386-A782A9DA43FC}"/>
            </c:ext>
          </c:extLst>
        </c:ser>
        <c:ser>
          <c:idx val="4"/>
          <c:order val="4"/>
          <c:tx>
            <c:strRef>
              <c:f>'15.Household (per capita)'!$Z$15</c:f>
              <c:strCache>
                <c:ptCount val="1"/>
                <c:pt idx="0">
                  <c:v>Electricity</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capita)'!$AA$15:$BE$15</c:f>
              <c:numCache>
                <c:formatCode>#,##0_);[Red]\(#,##0\)</c:formatCode>
                <c:ptCount val="30"/>
                <c:pt idx="0">
                  <c:v>569.99317281328445</c:v>
                </c:pt>
                <c:pt idx="1">
                  <c:v>585.72984196081859</c:v>
                </c:pt>
                <c:pt idx="2">
                  <c:v>609.1201801188314</c:v>
                </c:pt>
                <c:pt idx="3">
                  <c:v>584.49921736577437</c:v>
                </c:pt>
                <c:pt idx="4">
                  <c:v>675.11500818573677</c:v>
                </c:pt>
                <c:pt idx="5">
                  <c:v>659.15391339881523</c:v>
                </c:pt>
                <c:pt idx="6">
                  <c:v>645.27054144864189</c:v>
                </c:pt>
                <c:pt idx="7">
                  <c:v>623.51433515501901</c:v>
                </c:pt>
                <c:pt idx="8">
                  <c:v>612.35707201549872</c:v>
                </c:pt>
                <c:pt idx="9">
                  <c:v>660.29208664034195</c:v>
                </c:pt>
                <c:pt idx="10">
                  <c:v>657.86898720488216</c:v>
                </c:pt>
                <c:pt idx="11">
                  <c:v>658.80428768319848</c:v>
                </c:pt>
                <c:pt idx="12">
                  <c:v>721.55192386904127</c:v>
                </c:pt>
                <c:pt idx="13">
                  <c:v>766.47810932731807</c:v>
                </c:pt>
                <c:pt idx="14">
                  <c:v>752.03290140790887</c:v>
                </c:pt>
                <c:pt idx="15">
                  <c:v>783.10970057111945</c:v>
                </c:pt>
                <c:pt idx="16">
                  <c:v>748.62273238105274</c:v>
                </c:pt>
                <c:pt idx="17">
                  <c:v>837.40202864556363</c:v>
                </c:pt>
                <c:pt idx="18">
                  <c:v>827.94319126177118</c:v>
                </c:pt>
                <c:pt idx="19">
                  <c:v>782.434776187426</c:v>
                </c:pt>
                <c:pt idx="20">
                  <c:v>891.27099148959826</c:v>
                </c:pt>
                <c:pt idx="21">
                  <c:v>1022.5139042367479</c:v>
                </c:pt>
                <c:pt idx="22">
                  <c:v>1165.9523263324713</c:v>
                </c:pt>
                <c:pt idx="23">
                  <c:v>1155.3123776771836</c:v>
                </c:pt>
                <c:pt idx="24">
                  <c:v>1063.3636793929659</c:v>
                </c:pt>
                <c:pt idx="25">
                  <c:v>1032.8628327372755</c:v>
                </c:pt>
                <c:pt idx="26">
                  <c:v>1017.3278643076388</c:v>
                </c:pt>
                <c:pt idx="27">
                  <c:v>1005.410015454514</c:v>
                </c:pt>
                <c:pt idx="28">
                  <c:v>901.07750908963442</c:v>
                </c:pt>
                <c:pt idx="29">
                  <c:v>838.72651259457689</c:v>
                </c:pt>
              </c:numCache>
            </c:numRef>
          </c:val>
          <c:extLst>
            <c:ext xmlns:c16="http://schemas.microsoft.com/office/drawing/2014/chart" uri="{C3380CC4-5D6E-409C-BE32-E72D297353CC}">
              <c16:uniqueId val="{00000004-9693-463C-9386-A782A9DA43FC}"/>
            </c:ext>
          </c:extLst>
        </c:ser>
        <c:ser>
          <c:idx val="5"/>
          <c:order val="5"/>
          <c:tx>
            <c:strRef>
              <c:f>'15.Household (per capita)'!$Z$16</c:f>
              <c:strCache>
                <c:ptCount val="1"/>
                <c:pt idx="0">
                  <c:v>Heat</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capita)'!$AA$16:$BE$16</c:f>
              <c:numCache>
                <c:formatCode>#,##0.00_);[Red]\(#,##0.00\)</c:formatCode>
                <c:ptCount val="30"/>
                <c:pt idx="0">
                  <c:v>0.88555985342628907</c:v>
                </c:pt>
                <c:pt idx="1">
                  <c:v>0.79256527024086076</c:v>
                </c:pt>
                <c:pt idx="2">
                  <c:v>0.81224656372680315</c:v>
                </c:pt>
                <c:pt idx="3">
                  <c:v>0.77297965396919588</c:v>
                </c:pt>
                <c:pt idx="4">
                  <c:v>0.72707420661173927</c:v>
                </c:pt>
                <c:pt idx="5">
                  <c:v>0.69571949609014172</c:v>
                </c:pt>
                <c:pt idx="6">
                  <c:v>0.66411027080200613</c:v>
                </c:pt>
                <c:pt idx="7">
                  <c:v>0.61116197388519045</c:v>
                </c:pt>
                <c:pt idx="8">
                  <c:v>0.59454469025182277</c:v>
                </c:pt>
                <c:pt idx="9">
                  <c:v>0.60793145012790284</c:v>
                </c:pt>
                <c:pt idx="10">
                  <c:v>0.59067982152700671</c:v>
                </c:pt>
                <c:pt idx="11">
                  <c:v>0.55443547602033505</c:v>
                </c:pt>
                <c:pt idx="12">
                  <c:v>0.5788872060121879</c:v>
                </c:pt>
                <c:pt idx="13">
                  <c:v>0.58954539130809569</c:v>
                </c:pt>
                <c:pt idx="14">
                  <c:v>0.5699118931694831</c:v>
                </c:pt>
                <c:pt idx="15">
                  <c:v>0.61216522840421761</c:v>
                </c:pt>
                <c:pt idx="16">
                  <c:v>0.57909570514199282</c:v>
                </c:pt>
                <c:pt idx="17">
                  <c:v>0.62108809668098608</c:v>
                </c:pt>
                <c:pt idx="18">
                  <c:v>0.59564563664658499</c:v>
                </c:pt>
                <c:pt idx="19">
                  <c:v>0.56287536481078815</c:v>
                </c:pt>
                <c:pt idx="20">
                  <c:v>0.56261190617233003</c:v>
                </c:pt>
                <c:pt idx="21">
                  <c:v>0.58009173781535606</c:v>
                </c:pt>
                <c:pt idx="22">
                  <c:v>0.58064804200970888</c:v>
                </c:pt>
                <c:pt idx="23">
                  <c:v>0.56623800788721113</c:v>
                </c:pt>
                <c:pt idx="24">
                  <c:v>0.5254237848413561</c:v>
                </c:pt>
                <c:pt idx="25">
                  <c:v>0.50363286307677235</c:v>
                </c:pt>
                <c:pt idx="26">
                  <c:v>0.50733386622748433</c:v>
                </c:pt>
                <c:pt idx="27">
                  <c:v>0.50566329209486671</c:v>
                </c:pt>
                <c:pt idx="28">
                  <c:v>0.46209982536144284</c:v>
                </c:pt>
                <c:pt idx="29">
                  <c:v>0.43616090925738493</c:v>
                </c:pt>
              </c:numCache>
            </c:numRef>
          </c:val>
          <c:extLst>
            <c:ext xmlns:c16="http://schemas.microsoft.com/office/drawing/2014/chart" uri="{C3380CC4-5D6E-409C-BE32-E72D297353CC}">
              <c16:uniqueId val="{00000005-9693-463C-9386-A782A9DA43FC}"/>
            </c:ext>
          </c:extLst>
        </c:ser>
        <c:ser>
          <c:idx val="6"/>
          <c:order val="6"/>
          <c:tx>
            <c:strRef>
              <c:f>'15.Household (per capita)'!$Z$17</c:f>
              <c:strCache>
                <c:ptCount val="1"/>
                <c:pt idx="0">
                  <c:v>Gasoline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capita)'!$AA$17:$BE$17</c:f>
              <c:numCache>
                <c:formatCode>#,##0_);[Red]\(#,##0\)</c:formatCode>
                <c:ptCount val="30"/>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466.83174114970353</c:v>
                </c:pt>
                <c:pt idx="25">
                  <c:v>468.05638548487491</c:v>
                </c:pt>
                <c:pt idx="26">
                  <c:v>448.78694163332415</c:v>
                </c:pt>
                <c:pt idx="27">
                  <c:v>457.89059227724977</c:v>
                </c:pt>
                <c:pt idx="28">
                  <c:v>469.36439072582982</c:v>
                </c:pt>
                <c:pt idx="29">
                  <c:v>465.93829666093654</c:v>
                </c:pt>
              </c:numCache>
            </c:numRef>
          </c:val>
          <c:extLst>
            <c:ext xmlns:c16="http://schemas.microsoft.com/office/drawing/2014/chart" uri="{C3380CC4-5D6E-409C-BE32-E72D297353CC}">
              <c16:uniqueId val="{00000006-9693-463C-9386-A782A9DA43FC}"/>
            </c:ext>
          </c:extLst>
        </c:ser>
        <c:ser>
          <c:idx val="7"/>
          <c:order val="7"/>
          <c:tx>
            <c:strRef>
              <c:f>'15.Household (per capita)'!$Z$18</c:f>
              <c:strCache>
                <c:ptCount val="1"/>
                <c:pt idx="0">
                  <c:v>Diesel Oil</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capita)'!$AA$18:$BE$18</c:f>
              <c:numCache>
                <c:formatCode>#,##0.0_);[Red]\(#,##0.0\)</c:formatCode>
                <c:ptCount val="30"/>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21.508933129708215</c:v>
                </c:pt>
                <c:pt idx="22">
                  <c:v>20.21093443432839</c:v>
                </c:pt>
                <c:pt idx="23">
                  <c:v>20.362912710772072</c:v>
                </c:pt>
                <c:pt idx="24">
                  <c:v>19.369713961218881</c:v>
                </c:pt>
                <c:pt idx="25">
                  <c:v>20.495730596742064</c:v>
                </c:pt>
                <c:pt idx="26">
                  <c:v>19.848327524601928</c:v>
                </c:pt>
                <c:pt idx="27">
                  <c:v>21.209387643935788</c:v>
                </c:pt>
                <c:pt idx="28">
                  <c:v>22.995030039944336</c:v>
                </c:pt>
                <c:pt idx="29">
                  <c:v>24.637071403161588</c:v>
                </c:pt>
              </c:numCache>
            </c:numRef>
          </c:val>
          <c:extLst>
            <c:ext xmlns:c16="http://schemas.microsoft.com/office/drawing/2014/chart" uri="{C3380CC4-5D6E-409C-BE32-E72D297353CC}">
              <c16:uniqueId val="{00000007-9693-463C-9386-A782A9DA43FC}"/>
            </c:ext>
          </c:extLst>
        </c:ser>
        <c:ser>
          <c:idx val="8"/>
          <c:order val="8"/>
          <c:tx>
            <c:strRef>
              <c:f>'15.Household (per capita)'!$Z$19</c:f>
              <c:strCache>
                <c:ptCount val="1"/>
                <c:pt idx="0">
                  <c:v>Municipal Solid Waste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capita)'!$AA$19:$BE$19</c:f>
              <c:numCache>
                <c:formatCode>#,##0.0_);[Red]\(#,##0.0\)</c:formatCode>
                <c:ptCount val="30"/>
                <c:pt idx="0">
                  <c:v>91.113612073837714</c:v>
                </c:pt>
                <c:pt idx="1">
                  <c:v>92.969067825151228</c:v>
                </c:pt>
                <c:pt idx="2">
                  <c:v>94.076266767185857</c:v>
                </c:pt>
                <c:pt idx="3">
                  <c:v>93.898673622506152</c:v>
                </c:pt>
                <c:pt idx="4">
                  <c:v>97.532903717707285</c:v>
                </c:pt>
                <c:pt idx="5">
                  <c:v>99.713729875537055</c:v>
                </c:pt>
                <c:pt idx="6">
                  <c:v>102.79085102370551</c:v>
                </c:pt>
                <c:pt idx="7">
                  <c:v>104.90408807870632</c:v>
                </c:pt>
                <c:pt idx="8">
                  <c:v>105.50675009009096</c:v>
                </c:pt>
                <c:pt idx="9">
                  <c:v>108.12860837842796</c:v>
                </c:pt>
                <c:pt idx="10">
                  <c:v>112.03171610978325</c:v>
                </c:pt>
                <c:pt idx="11" formatCode="#,##0_);[Red]\(#,##0\)">
                  <c:v>114.07127831478593</c:v>
                </c:pt>
                <c:pt idx="12" formatCode="#,##0_);[Red]\(#,##0\)">
                  <c:v>116.22963102457443</c:v>
                </c:pt>
                <c:pt idx="13" formatCode="#,##0_);[Red]\(#,##0\)">
                  <c:v>117.60636875402172</c:v>
                </c:pt>
                <c:pt idx="14">
                  <c:v>111.88104142304465</c:v>
                </c:pt>
                <c:pt idx="15">
                  <c:v>103.54076797238328</c:v>
                </c:pt>
                <c:pt idx="16">
                  <c:v>94.437521919956922</c:v>
                </c:pt>
                <c:pt idx="17">
                  <c:v>92.367381383999302</c:v>
                </c:pt>
                <c:pt idx="18">
                  <c:v>90.115838352087906</c:v>
                </c:pt>
                <c:pt idx="19">
                  <c:v>75.609526624573633</c:v>
                </c:pt>
                <c:pt idx="20">
                  <c:v>73.089308930033809</c:v>
                </c:pt>
                <c:pt idx="21">
                  <c:v>80.15301649467844</c:v>
                </c:pt>
                <c:pt idx="22">
                  <c:v>81.936760950400512</c:v>
                </c:pt>
                <c:pt idx="23">
                  <c:v>76.444749836608679</c:v>
                </c:pt>
                <c:pt idx="24">
                  <c:v>68.14251442047798</c:v>
                </c:pt>
                <c:pt idx="25">
                  <c:v>66.288258757722787</c:v>
                </c:pt>
                <c:pt idx="26">
                  <c:v>66.550178369157223</c:v>
                </c:pt>
                <c:pt idx="27">
                  <c:v>69.048570489143003</c:v>
                </c:pt>
                <c:pt idx="28">
                  <c:v>69.601952909562257</c:v>
                </c:pt>
                <c:pt idx="29">
                  <c:v>71.229977837169798</c:v>
                </c:pt>
              </c:numCache>
            </c:numRef>
          </c:val>
          <c:extLst>
            <c:ext xmlns:c16="http://schemas.microsoft.com/office/drawing/2014/chart" uri="{C3380CC4-5D6E-409C-BE32-E72D297353CC}">
              <c16:uniqueId val="{00000008-9693-463C-9386-A782A9DA43FC}"/>
            </c:ext>
          </c:extLst>
        </c:ser>
        <c:ser>
          <c:idx val="9"/>
          <c:order val="9"/>
          <c:tx>
            <c:strRef>
              <c:f>'15.Household (per capita)'!$Z$20</c:f>
              <c:strCache>
                <c:ptCount val="1"/>
                <c:pt idx="0">
                  <c:v>Water and Waste Water</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capita)'!$AA$20:$BE$20</c:f>
              <c:numCache>
                <c:formatCode>#,##0.0_);[Red]\(#,##0.0\)</c:formatCode>
                <c:ptCount val="30"/>
                <c:pt idx="0">
                  <c:v>17.187990906799829</c:v>
                </c:pt>
                <c:pt idx="1">
                  <c:v>21.469713401134069</c:v>
                </c:pt>
                <c:pt idx="2">
                  <c:v>25.970082749414185</c:v>
                </c:pt>
                <c:pt idx="3">
                  <c:v>27.917758916184585</c:v>
                </c:pt>
                <c:pt idx="4">
                  <c:v>35.139329743286766</c:v>
                </c:pt>
                <c:pt idx="5">
                  <c:v>37.064648830339046</c:v>
                </c:pt>
                <c:pt idx="6">
                  <c:v>34.830860911989745</c:v>
                </c:pt>
                <c:pt idx="7">
                  <c:v>32.059603864376982</c:v>
                </c:pt>
                <c:pt idx="8">
                  <c:v>29.72536846269055</c:v>
                </c:pt>
                <c:pt idx="9">
                  <c:v>28.729628987964595</c:v>
                </c:pt>
                <c:pt idx="10">
                  <c:v>27.741876203774225</c:v>
                </c:pt>
                <c:pt idx="11">
                  <c:v>26.285389562232211</c:v>
                </c:pt>
                <c:pt idx="12">
                  <c:v>27.052239040761005</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35.594011316571091</c:v>
                </c:pt>
                <c:pt idx="27">
                  <c:v>36.623324931693702</c:v>
                </c:pt>
                <c:pt idx="28">
                  <c:v>37.693161006443177</c:v>
                </c:pt>
                <c:pt idx="29">
                  <c:v>35.498302975334653</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'15.Household (per capita)'!$Y$10</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capita)'!$AA$10:$BE$10</c:f>
              <c:numCache>
                <c:formatCode>#,##0_);[Red]\(#,##0\)</c:formatCode>
                <c:ptCount val="30"/>
                <c:pt idx="0">
                  <c:v>1550.2263288789666</c:v>
                </c:pt>
                <c:pt idx="1">
                  <c:v>1576.5146822492916</c:v>
                </c:pt>
                <c:pt idx="2">
                  <c:v>1687.1418267864394</c:v>
                </c:pt>
                <c:pt idx="3">
                  <c:v>1721.931061849345</c:v>
                </c:pt>
                <c:pt idx="4">
                  <c:v>1857.0532864362044</c:v>
                </c:pt>
                <c:pt idx="5">
                  <c:v>1873.9857179433884</c:v>
                </c:pt>
                <c:pt idx="6">
                  <c:v>1921.4860206015117</c:v>
                </c:pt>
                <c:pt idx="7">
                  <c:v>1822.1154888313749</c:v>
                </c:pt>
                <c:pt idx="8">
                  <c:v>1843.2503311313028</c:v>
                </c:pt>
                <c:pt idx="9">
                  <c:v>1935.9931670183844</c:v>
                </c:pt>
                <c:pt idx="10">
                  <c:v>1979.5861579729815</c:v>
                </c:pt>
                <c:pt idx="11">
                  <c:v>1942.6025782555919</c:v>
                </c:pt>
                <c:pt idx="12">
                  <c:v>2038.4927499144922</c:v>
                </c:pt>
                <c:pt idx="13">
                  <c:v>2067.9035162744731</c:v>
                </c:pt>
                <c:pt idx="14">
                  <c:v>2034.9284909109178</c:v>
                </c:pt>
                <c:pt idx="15">
                  <c:v>2060.3721505008853</c:v>
                </c:pt>
                <c:pt idx="16">
                  <c:v>1966.6521712805004</c:v>
                </c:pt>
                <c:pt idx="17">
                  <c:v>2039.4588793697999</c:v>
                </c:pt>
                <c:pt idx="18">
                  <c:v>2005.7119094339839</c:v>
                </c:pt>
                <c:pt idx="19">
                  <c:v>1914.5120438242309</c:v>
                </c:pt>
                <c:pt idx="20">
                  <c:v>2040.0230144995867</c:v>
                </c:pt>
                <c:pt idx="21">
                  <c:v>2154.1302585010958</c:v>
                </c:pt>
                <c:pt idx="22">
                  <c:v>2326.1365088642492</c:v>
                </c:pt>
                <c:pt idx="23">
                  <c:v>2267.0257021785087</c:v>
                </c:pt>
                <c:pt idx="24">
                  <c:v>2118.493195468116</c:v>
                </c:pt>
                <c:pt idx="25">
                  <c:v>2062.7073261148194</c:v>
                </c:pt>
                <c:pt idx="26">
                  <c:v>2027.5221186719211</c:v>
                </c:pt>
                <c:pt idx="27">
                  <c:v>2058.3832412577108</c:v>
                </c:pt>
                <c:pt idx="28">
                  <c:v>1913.6822277457961</c:v>
                </c:pt>
                <c:pt idx="29">
                  <c:v>1859.4090583542425</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1632797324488068"/>
          <c:w val="0.14601427234397873"/>
          <c:h val="0.58804689036943891"/>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13616969430849979"/>
          <c:y val="2.7921231549653012E-2"/>
        </c:manualLayout>
      </c:layout>
      <c:overlay val="0"/>
    </c:title>
    <c:autoTitleDeleted val="0"/>
    <c:plotArea>
      <c:layout>
        <c:manualLayout>
          <c:layoutTarget val="inner"/>
          <c:xMode val="edge"/>
          <c:yMode val="edge"/>
          <c:x val="0.12124013888888906"/>
          <c:y val="0.14932407407407408"/>
          <c:w val="0.72296416666666652"/>
          <c:h val="0.66274537037037295"/>
        </c:manualLayout>
      </c:layout>
      <c:barChart>
        <c:barDir val="col"/>
        <c:grouping val="stacked"/>
        <c:varyColors val="0"/>
        <c:ser>
          <c:idx val="0"/>
          <c:order val="0"/>
          <c:tx>
            <c:strRef>
              <c:f>'15.Household (per capita)'!$Z$39</c:f>
              <c:strCache>
                <c:ptCount val="1"/>
                <c:pt idx="0">
                  <c:v>Heating</c:v>
                </c:pt>
              </c:strCache>
            </c:strRef>
          </c:tx>
          <c:spPr>
            <a:solidFill>
              <a:srgbClr val="C0504D">
                <a:lumMod val="75000"/>
              </a:srgb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capita)'!$AA$39:$BE$39</c:f>
              <c:numCache>
                <c:formatCode>#,##0_);[Red]\(#,##0\)</c:formatCode>
                <c:ptCount val="30"/>
                <c:pt idx="0">
                  <c:v>228.176666746243</c:v>
                </c:pt>
                <c:pt idx="1">
                  <c:v>215.91318853474496</c:v>
                </c:pt>
                <c:pt idx="2">
                  <c:v>226.34142805619237</c:v>
                </c:pt>
                <c:pt idx="3">
                  <c:v>242.02179543271629</c:v>
                </c:pt>
                <c:pt idx="4">
                  <c:v>252.85506474571196</c:v>
                </c:pt>
                <c:pt idx="5">
                  <c:v>269.56507001928065</c:v>
                </c:pt>
                <c:pt idx="6">
                  <c:v>265.29713592796315</c:v>
                </c:pt>
                <c:pt idx="7">
                  <c:v>233.70651329938804</c:v>
                </c:pt>
                <c:pt idx="8">
                  <c:v>249.72764282509701</c:v>
                </c:pt>
                <c:pt idx="9">
                  <c:v>268.14916355502532</c:v>
                </c:pt>
                <c:pt idx="10">
                  <c:v>307.8648611316641</c:v>
                </c:pt>
                <c:pt idx="11">
                  <c:v>255.61395672235929</c:v>
                </c:pt>
                <c:pt idx="12">
                  <c:v>290.12493888182127</c:v>
                </c:pt>
                <c:pt idx="13">
                  <c:v>255.50924205017631</c:v>
                </c:pt>
                <c:pt idx="14">
                  <c:v>276.0302851588479</c:v>
                </c:pt>
                <c:pt idx="15">
                  <c:v>306.47991366358929</c:v>
                </c:pt>
                <c:pt idx="16">
                  <c:v>255.99239471527235</c:v>
                </c:pt>
                <c:pt idx="17">
                  <c:v>277.1593401327649</c:v>
                </c:pt>
                <c:pt idx="18">
                  <c:v>260.77244625325727</c:v>
                </c:pt>
                <c:pt idx="19">
                  <c:v>260.46037735612748</c:v>
                </c:pt>
                <c:pt idx="20">
                  <c:v>330.34531685548978</c:v>
                </c:pt>
                <c:pt idx="21">
                  <c:v>308.84003394158168</c:v>
                </c:pt>
                <c:pt idx="22">
                  <c:v>317.01677369350739</c:v>
                </c:pt>
                <c:pt idx="23">
                  <c:v>301.92861519504879</c:v>
                </c:pt>
                <c:pt idx="24">
                  <c:v>283.79900055382683</c:v>
                </c:pt>
                <c:pt idx="25">
                  <c:v>270.50122836899448</c:v>
                </c:pt>
                <c:pt idx="26">
                  <c:v>281.72053608896704</c:v>
                </c:pt>
                <c:pt idx="27">
                  <c:v>323.24351870304383</c:v>
                </c:pt>
                <c:pt idx="28">
                  <c:v>300.92321113359776</c:v>
                </c:pt>
                <c:pt idx="29">
                  <c:v>292.28331469887058</c:v>
                </c:pt>
              </c:numCache>
            </c:numRef>
          </c:val>
          <c:extLst>
            <c:ext xmlns:c16="http://schemas.microsoft.com/office/drawing/2014/chart" uri="{C3380CC4-5D6E-409C-BE32-E72D297353CC}">
              <c16:uniqueId val="{00000000-A65F-4226-AC3B-747B466089ED}"/>
            </c:ext>
          </c:extLst>
        </c:ser>
        <c:ser>
          <c:idx val="1"/>
          <c:order val="1"/>
          <c:tx>
            <c:strRef>
              <c:f>'15.Household (per capita)'!$Z$40</c:f>
              <c:strCache>
                <c:ptCount val="1"/>
                <c:pt idx="0">
                  <c:v>Cooling</c:v>
                </c:pt>
              </c:strCache>
            </c:strRef>
          </c:tx>
          <c:spPr>
            <a:solidFill>
              <a:srgbClr val="4F81BD">
                <a:lumMod val="75000"/>
              </a:srgb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capita)'!$AA$40:$BE$40</c:f>
              <c:numCache>
                <c:formatCode>#,##0.0_);[Red]\(#,##0.0\)</c:formatCode>
                <c:ptCount val="30"/>
                <c:pt idx="0">
                  <c:v>34.494829961480484</c:v>
                </c:pt>
                <c:pt idx="1">
                  <c:v>26.573193750337772</c:v>
                </c:pt>
                <c:pt idx="2">
                  <c:v>29.870307593544933</c:v>
                </c:pt>
                <c:pt idx="3">
                  <c:v>17.458572527876971</c:v>
                </c:pt>
                <c:pt idx="4">
                  <c:v>52.599472298066424</c:v>
                </c:pt>
                <c:pt idx="5">
                  <c:v>40.08418879247759</c:v>
                </c:pt>
                <c:pt idx="6">
                  <c:v>31.290619605065181</c:v>
                </c:pt>
                <c:pt idx="7">
                  <c:v>32.546337777787592</c:v>
                </c:pt>
                <c:pt idx="8">
                  <c:v>35.943868982421364</c:v>
                </c:pt>
                <c:pt idx="9">
                  <c:v>40.671588208404273</c:v>
                </c:pt>
                <c:pt idx="10">
                  <c:v>39.160569735854374</c:v>
                </c:pt>
                <c:pt idx="11">
                  <c:v>36.964714288932988</c:v>
                </c:pt>
                <c:pt idx="12">
                  <c:v>40.811769122248776</c:v>
                </c:pt>
                <c:pt idx="13">
                  <c:v>32.700311200965174</c:v>
                </c:pt>
                <c:pt idx="14">
                  <c:v>46.778248074397801</c:v>
                </c:pt>
                <c:pt idx="15">
                  <c:v>43.424774673414099</c:v>
                </c:pt>
                <c:pt idx="16">
                  <c:v>37.806006301791925</c:v>
                </c:pt>
                <c:pt idx="17">
                  <c:v>47.062619195965944</c:v>
                </c:pt>
                <c:pt idx="18">
                  <c:v>38.155692193843088</c:v>
                </c:pt>
                <c:pt idx="19">
                  <c:v>29.391979934501755</c:v>
                </c:pt>
                <c:pt idx="20">
                  <c:v>53.4987852937101</c:v>
                </c:pt>
                <c:pt idx="21">
                  <c:v>48.543365494872702</c:v>
                </c:pt>
                <c:pt idx="22">
                  <c:v>53.577678015277669</c:v>
                </c:pt>
                <c:pt idx="23">
                  <c:v>58.104343757783461</c:v>
                </c:pt>
                <c:pt idx="24">
                  <c:v>42.103487659207701</c:v>
                </c:pt>
                <c:pt idx="25">
                  <c:v>43.15093690328186</c:v>
                </c:pt>
                <c:pt idx="26">
                  <c:v>45.606889072359799</c:v>
                </c:pt>
                <c:pt idx="27">
                  <c:v>48.525495277524094</c:v>
                </c:pt>
                <c:pt idx="28" formatCode="#,##0_);[Red]\(#,##0\)">
                  <c:v>56.72210342224713</c:v>
                </c:pt>
                <c:pt idx="29" formatCode="#,##0_);[Red]\(#,##0\)">
                  <c:v>52.797158413636318</c:v>
                </c:pt>
              </c:numCache>
            </c:numRef>
          </c:val>
          <c:extLst>
            <c:ext xmlns:c16="http://schemas.microsoft.com/office/drawing/2014/chart" uri="{C3380CC4-5D6E-409C-BE32-E72D297353CC}">
              <c16:uniqueId val="{00000001-A65F-4226-AC3B-747B466089ED}"/>
            </c:ext>
          </c:extLst>
        </c:ser>
        <c:ser>
          <c:idx val="2"/>
          <c:order val="2"/>
          <c:tx>
            <c:strRef>
              <c:f>'15.Household (per capita)'!$Z$41</c:f>
              <c:strCache>
                <c:ptCount val="1"/>
                <c:pt idx="0">
                  <c:v>Hot Water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capita)'!$AA$41:$BE$41</c:f>
              <c:numCache>
                <c:formatCode>#,##0_);[Red]\(#,##0\)</c:formatCode>
                <c:ptCount val="30"/>
                <c:pt idx="0">
                  <c:v>283.72071843455035</c:v>
                </c:pt>
                <c:pt idx="1">
                  <c:v>271.71963656453488</c:v>
                </c:pt>
                <c:pt idx="2">
                  <c:v>289.19237530229447</c:v>
                </c:pt>
                <c:pt idx="3">
                  <c:v>308.51078820132096</c:v>
                </c:pt>
                <c:pt idx="4">
                  <c:v>280.58937527321689</c:v>
                </c:pt>
                <c:pt idx="5">
                  <c:v>293.20617824598463</c:v>
                </c:pt>
                <c:pt idx="6">
                  <c:v>306.94372566254395</c:v>
                </c:pt>
                <c:pt idx="7">
                  <c:v>307.63700623648708</c:v>
                </c:pt>
                <c:pt idx="8">
                  <c:v>279.18824343848996</c:v>
                </c:pt>
                <c:pt idx="9">
                  <c:v>280.24092806388603</c:v>
                </c:pt>
                <c:pt idx="10">
                  <c:v>301.46109604545751</c:v>
                </c:pt>
                <c:pt idx="11">
                  <c:v>295.41161524575887</c:v>
                </c:pt>
                <c:pt idx="12">
                  <c:v>294.21576081775021</c:v>
                </c:pt>
                <c:pt idx="13">
                  <c:v>307.30767928941208</c:v>
                </c:pt>
                <c:pt idx="14">
                  <c:v>293.87787719509419</c:v>
                </c:pt>
                <c:pt idx="15">
                  <c:v>302.69973993894996</c:v>
                </c:pt>
                <c:pt idx="16">
                  <c:v>303.35399131738006</c:v>
                </c:pt>
                <c:pt idx="17">
                  <c:v>302.34974604042588</c:v>
                </c:pt>
                <c:pt idx="18">
                  <c:v>286.72951368742781</c:v>
                </c:pt>
                <c:pt idx="19">
                  <c:v>281.17144421850276</c:v>
                </c:pt>
                <c:pt idx="20">
                  <c:v>287.37497542618979</c:v>
                </c:pt>
                <c:pt idx="21">
                  <c:v>302.9655888259793</c:v>
                </c:pt>
                <c:pt idx="22">
                  <c:v>316.26261695797751</c:v>
                </c:pt>
                <c:pt idx="23">
                  <c:v>303.70190238475703</c:v>
                </c:pt>
                <c:pt idx="24">
                  <c:v>288.07518263217946</c:v>
                </c:pt>
                <c:pt idx="25">
                  <c:v>296.39299365386898</c:v>
                </c:pt>
                <c:pt idx="26">
                  <c:v>295.81009752527228</c:v>
                </c:pt>
                <c:pt idx="27">
                  <c:v>309.93464953924615</c:v>
                </c:pt>
                <c:pt idx="28">
                  <c:v>262.95882460709129</c:v>
                </c:pt>
                <c:pt idx="29">
                  <c:v>264.89825310863336</c:v>
                </c:pt>
              </c:numCache>
            </c:numRef>
          </c:val>
          <c:extLst>
            <c:ext xmlns:c16="http://schemas.microsoft.com/office/drawing/2014/chart" uri="{C3380CC4-5D6E-409C-BE32-E72D297353CC}">
              <c16:uniqueId val="{00000002-A65F-4226-AC3B-747B466089ED}"/>
            </c:ext>
          </c:extLst>
        </c:ser>
        <c:ser>
          <c:idx val="3"/>
          <c:order val="3"/>
          <c:tx>
            <c:strRef>
              <c:f>'15.Household (per capita)'!$Z$42</c:f>
              <c:strCache>
                <c:ptCount val="1"/>
                <c:pt idx="0">
                  <c:v>Cooking</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capita)'!$AA$42:$BE$42</c:f>
              <c:numCache>
                <c:formatCode>#,##0.0_);[Red]\(#,##0.0\)</c:formatCode>
                <c:ptCount val="30"/>
                <c:pt idx="0">
                  <c:v>81.566727810329411</c:v>
                </c:pt>
                <c:pt idx="1">
                  <c:v>76.319146059391869</c:v>
                </c:pt>
                <c:pt idx="2">
                  <c:v>76.809747467464064</c:v>
                </c:pt>
                <c:pt idx="3">
                  <c:v>77.252670804452208</c:v>
                </c:pt>
                <c:pt idx="4">
                  <c:v>82.585732281548701</c:v>
                </c:pt>
                <c:pt idx="5">
                  <c:v>81.060243526709598</c:v>
                </c:pt>
                <c:pt idx="6">
                  <c:v>77.826440558572344</c:v>
                </c:pt>
                <c:pt idx="7">
                  <c:v>78.257841690977884</c:v>
                </c:pt>
                <c:pt idx="8">
                  <c:v>87.122520620085837</c:v>
                </c:pt>
                <c:pt idx="9">
                  <c:v>91.291965029199446</c:v>
                </c:pt>
                <c:pt idx="10">
                  <c:v>90.794449337996639</c:v>
                </c:pt>
                <c:pt idx="11">
                  <c:v>84.123681801697217</c:v>
                </c:pt>
                <c:pt idx="12">
                  <c:v>85.225275864084466</c:v>
                </c:pt>
                <c:pt idx="13">
                  <c:v>91.486964570116129</c:v>
                </c:pt>
                <c:pt idx="14">
                  <c:v>88.572382231148396</c:v>
                </c:pt>
                <c:pt idx="15">
                  <c:v>85.518661630678224</c:v>
                </c:pt>
                <c:pt idx="16">
                  <c:v>86.791377927444501</c:v>
                </c:pt>
                <c:pt idx="17">
                  <c:v>89.286784650757383</c:v>
                </c:pt>
                <c:pt idx="18">
                  <c:v>91.703364352796271</c:v>
                </c:pt>
                <c:pt idx="19">
                  <c:v>89.635866294449912</c:v>
                </c:pt>
                <c:pt idx="20">
                  <c:v>93.990183680778188</c:v>
                </c:pt>
                <c:pt idx="21" formatCode="#,##0_);[Red]\(#,##0\)">
                  <c:v>100.33323974470275</c:v>
                </c:pt>
                <c:pt idx="22" formatCode="#,##0_);[Red]\(#,##0\)">
                  <c:v>109.18200187498633</c:v>
                </c:pt>
                <c:pt idx="23" formatCode="#,##0_);[Red]\(#,##0\)">
                  <c:v>110.66636982366992</c:v>
                </c:pt>
                <c:pt idx="24" formatCode="#,##0_);[Red]\(#,##0\)">
                  <c:v>109.4036099385328</c:v>
                </c:pt>
                <c:pt idx="25" formatCode="#,##0_);[Red]\(#,##0\)">
                  <c:v>110.78208049466804</c:v>
                </c:pt>
                <c:pt idx="26" formatCode="#,##0_);[Red]\(#,##0\)">
                  <c:v>110.76046517759924</c:v>
                </c:pt>
                <c:pt idx="27" formatCode="#,##0_);[Red]\(#,##0\)">
                  <c:v>114.94118699711471</c:v>
                </c:pt>
                <c:pt idx="28" formatCode="#,##0_);[Red]\(#,##0\)">
                  <c:v>98.28809870309351</c:v>
                </c:pt>
                <c:pt idx="29" formatCode="#,##0_);[Red]\(#,##0\)">
                  <c:v>98.172245570118548</c:v>
                </c:pt>
              </c:numCache>
            </c:numRef>
          </c:val>
          <c:extLst>
            <c:ext xmlns:c16="http://schemas.microsoft.com/office/drawing/2014/chart" uri="{C3380CC4-5D6E-409C-BE32-E72D297353CC}">
              <c16:uniqueId val="{00000003-A65F-4226-AC3B-747B466089ED}"/>
            </c:ext>
          </c:extLst>
        </c:ser>
        <c:ser>
          <c:idx val="4"/>
          <c:order val="4"/>
          <c:tx>
            <c:strRef>
              <c:f>'15.Household (per capita)'!$Z$43</c:f>
              <c:strCache>
                <c:ptCount val="1"/>
                <c:pt idx="0">
                  <c:v>Power etc.*</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capita)'!$AA$43:$BE$43</c:f>
              <c:numCache>
                <c:formatCode>#,##0_);[Red]\(#,##0\)</c:formatCode>
                <c:ptCount val="30"/>
                <c:pt idx="0">
                  <c:v>413.48606220202595</c:v>
                </c:pt>
                <c:pt idx="1">
                  <c:v>473.84457958837919</c:v>
                </c:pt>
                <c:pt idx="2">
                  <c:v>487.19317475349231</c:v>
                </c:pt>
                <c:pt idx="3">
                  <c:v>465.43496960672672</c:v>
                </c:pt>
                <c:pt idx="4">
                  <c:v>516.79941997053595</c:v>
                </c:pt>
                <c:pt idx="5">
                  <c:v>513.3013787315856</c:v>
                </c:pt>
                <c:pt idx="6">
                  <c:v>519.80414284660981</c:v>
                </c:pt>
                <c:pt idx="7">
                  <c:v>500.92351751187852</c:v>
                </c:pt>
                <c:pt idx="8">
                  <c:v>488.95390866706123</c:v>
                </c:pt>
                <c:pt idx="9">
                  <c:v>522.03574886732372</c:v>
                </c:pt>
                <c:pt idx="10">
                  <c:v>488.22082561196555</c:v>
                </c:pt>
                <c:pt idx="11">
                  <c:v>525.69346334489887</c:v>
                </c:pt>
                <c:pt idx="12">
                  <c:v>571.30386561445232</c:v>
                </c:pt>
                <c:pt idx="13">
                  <c:v>611.91978707925807</c:v>
                </c:pt>
                <c:pt idx="14">
                  <c:v>579.52968768125663</c:v>
                </c:pt>
                <c:pt idx="15">
                  <c:v>596.56207304150905</c:v>
                </c:pt>
                <c:pt idx="16">
                  <c:v>582.24440085038191</c:v>
                </c:pt>
                <c:pt idx="17">
                  <c:v>633.00091132581497</c:v>
                </c:pt>
                <c:pt idx="18">
                  <c:v>632.92520893768415</c:v>
                </c:pt>
                <c:pt idx="19">
                  <c:v>601.52207210782046</c:v>
                </c:pt>
                <c:pt idx="20">
                  <c:v>628.09451085176829</c:v>
                </c:pt>
                <c:pt idx="21">
                  <c:v>751.64635795942161</c:v>
                </c:pt>
                <c:pt idx="22">
                  <c:v>861.32495704560665</c:v>
                </c:pt>
                <c:pt idx="23">
                  <c:v>854.88947026586345</c:v>
                </c:pt>
                <c:pt idx="24">
                  <c:v>796.45764155334564</c:v>
                </c:pt>
                <c:pt idx="25">
                  <c:v>748.36770222377777</c:v>
                </c:pt>
                <c:pt idx="26">
                  <c:v>722.8446719640682</c:v>
                </c:pt>
                <c:pt idx="27">
                  <c:v>676.96651539875973</c:v>
                </c:pt>
                <c:pt idx="28">
                  <c:v>595.13545519798652</c:v>
                </c:pt>
                <c:pt idx="29">
                  <c:v>553.95443768638108</c:v>
                </c:pt>
              </c:numCache>
            </c:numRef>
          </c:val>
          <c:extLst>
            <c:ext xmlns:c16="http://schemas.microsoft.com/office/drawing/2014/chart" uri="{C3380CC4-5D6E-409C-BE32-E72D297353CC}">
              <c16:uniqueId val="{00000004-A65F-4226-AC3B-747B466089ED}"/>
            </c:ext>
          </c:extLst>
        </c:ser>
        <c:ser>
          <c:idx val="5"/>
          <c:order val="5"/>
          <c:tx>
            <c:strRef>
              <c:f>'15.Household (per capita)'!$Z$44</c:f>
              <c:strCache>
                <c:ptCount val="1"/>
                <c:pt idx="0">
                  <c:v>Car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capita)'!$AA$44:$BE$44</c:f>
              <c:numCache>
                <c:formatCode>#,##0_);[Red]\(#,##0\)</c:formatCode>
                <c:ptCount val="30"/>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523.59785209730705</c:v>
                </c:pt>
                <c:pt idx="22">
                  <c:v>536.49752473676165</c:v>
                </c:pt>
                <c:pt idx="23">
                  <c:v>517.3862937845123</c:v>
                </c:pt>
                <c:pt idx="24">
                  <c:v>486.20145511092244</c:v>
                </c:pt>
                <c:pt idx="25">
                  <c:v>488.55211608161687</c:v>
                </c:pt>
                <c:pt idx="26">
                  <c:v>468.63526915792607</c:v>
                </c:pt>
                <c:pt idx="27">
                  <c:v>479.09997992118559</c:v>
                </c:pt>
                <c:pt idx="28">
                  <c:v>492.35942076577419</c:v>
                </c:pt>
                <c:pt idx="29">
                  <c:v>490.57536806409814</c:v>
                </c:pt>
              </c:numCache>
            </c:numRef>
          </c:val>
          <c:extLst>
            <c:ext xmlns:c16="http://schemas.microsoft.com/office/drawing/2014/chart" uri="{C3380CC4-5D6E-409C-BE32-E72D297353CC}">
              <c16:uniqueId val="{00000005-A65F-4226-AC3B-747B466089ED}"/>
            </c:ext>
          </c:extLst>
        </c:ser>
        <c:ser>
          <c:idx val="6"/>
          <c:order val="6"/>
          <c:tx>
            <c:strRef>
              <c:f>'15.Household (per capita)'!$Z$45</c:f>
              <c:strCache>
                <c:ptCount val="1"/>
                <c:pt idx="0">
                  <c:v>Municipal Solid Waste</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capita)'!$AA$45:$BE$45</c:f>
              <c:numCache>
                <c:formatCode>#,##0.0_);[Red]\(#,##0.0\)</c:formatCode>
                <c:ptCount val="30"/>
                <c:pt idx="0">
                  <c:v>91.113612073837714</c:v>
                </c:pt>
                <c:pt idx="1">
                  <c:v>92.969067825151228</c:v>
                </c:pt>
                <c:pt idx="2">
                  <c:v>94.076266767185857</c:v>
                </c:pt>
                <c:pt idx="3">
                  <c:v>93.898673622506152</c:v>
                </c:pt>
                <c:pt idx="4">
                  <c:v>97.532903717707271</c:v>
                </c:pt>
                <c:pt idx="5">
                  <c:v>99.713729875537055</c:v>
                </c:pt>
                <c:pt idx="6">
                  <c:v>102.79085102370551</c:v>
                </c:pt>
                <c:pt idx="7">
                  <c:v>104.90408807870632</c:v>
                </c:pt>
                <c:pt idx="8">
                  <c:v>105.50675009009096</c:v>
                </c:pt>
                <c:pt idx="9">
                  <c:v>108.12860837842794</c:v>
                </c:pt>
                <c:pt idx="10">
                  <c:v>112.03171610978325</c:v>
                </c:pt>
                <c:pt idx="11" formatCode="#,##0_);[Red]\(#,##0\)">
                  <c:v>114.07127831478593</c:v>
                </c:pt>
                <c:pt idx="12" formatCode="#,##0_);[Red]\(#,##0\)">
                  <c:v>116.22963102457445</c:v>
                </c:pt>
                <c:pt idx="13" formatCode="#,##0_);[Red]\(#,##0\)">
                  <c:v>117.6063687540217</c:v>
                </c:pt>
                <c:pt idx="14">
                  <c:v>111.88104142304465</c:v>
                </c:pt>
                <c:pt idx="15">
                  <c:v>103.54076797238328</c:v>
                </c:pt>
                <c:pt idx="16">
                  <c:v>94.437521919956907</c:v>
                </c:pt>
                <c:pt idx="17">
                  <c:v>92.367381383999316</c:v>
                </c:pt>
                <c:pt idx="18">
                  <c:v>90.115838352087906</c:v>
                </c:pt>
                <c:pt idx="19">
                  <c:v>75.609526624573633</c:v>
                </c:pt>
                <c:pt idx="20">
                  <c:v>73.089308930033823</c:v>
                </c:pt>
                <c:pt idx="21">
                  <c:v>80.15301649467844</c:v>
                </c:pt>
                <c:pt idx="22">
                  <c:v>81.936760950400512</c:v>
                </c:pt>
                <c:pt idx="23">
                  <c:v>76.444749836608679</c:v>
                </c:pt>
                <c:pt idx="24">
                  <c:v>68.142514420477994</c:v>
                </c:pt>
                <c:pt idx="25">
                  <c:v>66.288258757722801</c:v>
                </c:pt>
                <c:pt idx="26">
                  <c:v>66.550178369157223</c:v>
                </c:pt>
                <c:pt idx="27">
                  <c:v>69.048570489142989</c:v>
                </c:pt>
                <c:pt idx="28" formatCode="#,##0_);[Red]\(#,##0\)">
                  <c:v>69.601952909562257</c:v>
                </c:pt>
                <c:pt idx="29" formatCode="#,##0_);[Red]\(#,##0\)">
                  <c:v>71.229977837169784</c:v>
                </c:pt>
              </c:numCache>
            </c:numRef>
          </c:val>
          <c:extLst>
            <c:ext xmlns:c16="http://schemas.microsoft.com/office/drawing/2014/chart" uri="{C3380CC4-5D6E-409C-BE32-E72D297353CC}">
              <c16:uniqueId val="{00000006-A65F-4226-AC3B-747B466089ED}"/>
            </c:ext>
          </c:extLst>
        </c:ser>
        <c:ser>
          <c:idx val="7"/>
          <c:order val="7"/>
          <c:tx>
            <c:strRef>
              <c:f>'15.Household (per capita)'!$Z$46</c:f>
              <c:strCache>
                <c:ptCount val="1"/>
                <c:pt idx="0">
                  <c:v>Water and Waste Water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capita)'!$AA$46:$BE$46</c:f>
              <c:numCache>
                <c:formatCode>#,##0.0_);[Red]\(#,##0.0\)</c:formatCode>
                <c:ptCount val="30"/>
                <c:pt idx="0">
                  <c:v>17.187990906799829</c:v>
                </c:pt>
                <c:pt idx="1">
                  <c:v>21.469713401134069</c:v>
                </c:pt>
                <c:pt idx="2">
                  <c:v>25.970082749414185</c:v>
                </c:pt>
                <c:pt idx="3">
                  <c:v>27.917758916184585</c:v>
                </c:pt>
                <c:pt idx="4">
                  <c:v>35.139329743286773</c:v>
                </c:pt>
                <c:pt idx="5">
                  <c:v>37.064648830339053</c:v>
                </c:pt>
                <c:pt idx="6">
                  <c:v>34.830860911989745</c:v>
                </c:pt>
                <c:pt idx="7">
                  <c:v>32.059603864376982</c:v>
                </c:pt>
                <c:pt idx="8">
                  <c:v>29.725368462690554</c:v>
                </c:pt>
                <c:pt idx="9">
                  <c:v>28.729628987964595</c:v>
                </c:pt>
                <c:pt idx="10">
                  <c:v>27.741876203774225</c:v>
                </c:pt>
                <c:pt idx="11">
                  <c:v>26.285389562232208</c:v>
                </c:pt>
                <c:pt idx="12">
                  <c:v>27.052239040761009</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35.594011316571084</c:v>
                </c:pt>
                <c:pt idx="27">
                  <c:v>36.623324931693702</c:v>
                </c:pt>
                <c:pt idx="28" formatCode="#,##0_);[Red]\(#,##0\)">
                  <c:v>37.693161006443177</c:v>
                </c:pt>
                <c:pt idx="29" formatCode="#,##0_);[Red]\(#,##0\)">
                  <c:v>35.498302975334646</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'15.Household (per capita)'!$Y$38</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capita)'!$AA$38:$BE$38</c:f>
              <c:numCache>
                <c:formatCode>#,##0_);[Red]\(#,##0\)</c:formatCode>
                <c:ptCount val="30"/>
                <c:pt idx="0">
                  <c:v>1550.2263288789668</c:v>
                </c:pt>
                <c:pt idx="1">
                  <c:v>1576.514682249292</c:v>
                </c:pt>
                <c:pt idx="2">
                  <c:v>1687.1418267864394</c:v>
                </c:pt>
                <c:pt idx="3">
                  <c:v>1721.931061849345</c:v>
                </c:pt>
                <c:pt idx="4">
                  <c:v>1857.0532864362046</c:v>
                </c:pt>
                <c:pt idx="5">
                  <c:v>1873.9857179433889</c:v>
                </c:pt>
                <c:pt idx="6">
                  <c:v>1921.4860206015119</c:v>
                </c:pt>
                <c:pt idx="7">
                  <c:v>1822.1154888313754</c:v>
                </c:pt>
                <c:pt idx="8">
                  <c:v>1843.250331131303</c:v>
                </c:pt>
                <c:pt idx="9">
                  <c:v>1935.9931670183846</c:v>
                </c:pt>
                <c:pt idx="10">
                  <c:v>1979.5861579729815</c:v>
                </c:pt>
                <c:pt idx="11">
                  <c:v>1942.6025782555914</c:v>
                </c:pt>
                <c:pt idx="12">
                  <c:v>2038.4927499144922</c:v>
                </c:pt>
                <c:pt idx="13">
                  <c:v>2067.9035162744731</c:v>
                </c:pt>
                <c:pt idx="14">
                  <c:v>2034.9284909109178</c:v>
                </c:pt>
                <c:pt idx="15">
                  <c:v>2060.3721505008853</c:v>
                </c:pt>
                <c:pt idx="16">
                  <c:v>1966.6521712805006</c:v>
                </c:pt>
                <c:pt idx="17">
                  <c:v>2039.4588793698006</c:v>
                </c:pt>
                <c:pt idx="18">
                  <c:v>2005.7119094339837</c:v>
                </c:pt>
                <c:pt idx="19">
                  <c:v>1914.5120438242313</c:v>
                </c:pt>
                <c:pt idx="20">
                  <c:v>2040.0230144995869</c:v>
                </c:pt>
                <c:pt idx="21">
                  <c:v>2154.1302585010963</c:v>
                </c:pt>
                <c:pt idx="22">
                  <c:v>2326.1365088642492</c:v>
                </c:pt>
                <c:pt idx="23">
                  <c:v>2267.0257021785087</c:v>
                </c:pt>
                <c:pt idx="24">
                  <c:v>2118.493195468116</c:v>
                </c:pt>
                <c:pt idx="25">
                  <c:v>2062.7073261148194</c:v>
                </c:pt>
                <c:pt idx="26">
                  <c:v>2027.5221186719211</c:v>
                </c:pt>
                <c:pt idx="27">
                  <c:v>2058.3832412577108</c:v>
                </c:pt>
                <c:pt idx="28">
                  <c:v>1913.6822277457959</c:v>
                </c:pt>
                <c:pt idx="29">
                  <c:v>1859.4090583542427</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4832020997375317"/>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2019</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8.9801908677127631E-2"/>
          <c:y val="0.14191390818771735"/>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7E96-4A23-B204-1EA9500DE5B3}"/>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layout>
                <c:manualLayout>
                  <c:x val="3.0269955137378044E-2"/>
                  <c:y val="-1.2315568726240201E-5"/>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C-42D3-9ACC-66DDDED64275}"/>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1F497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'2.CO2-Sector'!$AA$72:$BD$72</c:f>
              <c:numCache>
                <c:formatCode>#,##0_ </c:formatCode>
                <c:ptCount val="30"/>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526.33926714466304</c:v>
                </c:pt>
                <c:pt idx="24">
                  <c:v>498.45934487487892</c:v>
                </c:pt>
                <c:pt idx="25">
                  <c:v>473.53365908637051</c:v>
                </c:pt>
                <c:pt idx="26">
                  <c:v>506.30896837209207</c:v>
                </c:pt>
                <c:pt idx="27">
                  <c:v>492.64828535308766</c:v>
                </c:pt>
                <c:pt idx="28">
                  <c:v>455.09856240962631</c:v>
                </c:pt>
                <c:pt idx="29">
                  <c:v>432.92763331324943</c:v>
                </c:pt>
              </c:numCache>
            </c:numRef>
          </c:val>
          <c:smooth val="0"/>
          <c:extLst>
            <c:ext xmlns:c16="http://schemas.microsoft.com/office/drawing/2014/chart" uri="{C3380CC4-5D6E-409C-BE32-E72D297353CC}">
              <c16:uniqueId val="{0000000E-7E96-4A23-B204-1EA9500DE5B3}"/>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layout>
                <c:manualLayout>
                  <c:x val="3.0855860771030197E-2"/>
                  <c:y val="-1.8511501314386652E-2"/>
                </c:manualLayout>
              </c:layout>
              <c:numFmt formatCode="###&quot;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C-42D3-9ACC-66DDDED64275}"/>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'2.CO2-Sector'!$AA$73:$BD$73</c:f>
              <c:numCache>
                <c:formatCode>#,##0_ </c:formatCode>
                <c:ptCount val="30"/>
                <c:pt idx="0">
                  <c:v>378.21576093387245</c:v>
                </c:pt>
                <c:pt idx="1">
                  <c:v>375.69199955051715</c:v>
                </c:pt>
                <c:pt idx="2">
                  <c:v>370.18773379008047</c:v>
                </c:pt>
                <c:pt idx="3">
                  <c:v>372.0671330010062</c:v>
                </c:pt>
                <c:pt idx="4">
                  <c:v>378.846828493602</c:v>
                </c:pt>
                <c:pt idx="5">
                  <c:v>385.93573827143189</c:v>
                </c:pt>
                <c:pt idx="6">
                  <c:v>390.67475045485452</c:v>
                </c:pt>
                <c:pt idx="7">
                  <c:v>386.44131773778827</c:v>
                </c:pt>
                <c:pt idx="8">
                  <c:v>362.72012412357816</c:v>
                </c:pt>
                <c:pt idx="9">
                  <c:v>367.35108056902857</c:v>
                </c:pt>
                <c:pt idx="10">
                  <c:v>377.37397413208822</c:v>
                </c:pt>
                <c:pt idx="11">
                  <c:v>371.32400650225378</c:v>
                </c:pt>
                <c:pt idx="12">
                  <c:v>376.64737828908846</c:v>
                </c:pt>
                <c:pt idx="13">
                  <c:v>376.29457501785566</c:v>
                </c:pt>
                <c:pt idx="14">
                  <c:v>377.07710589699479</c:v>
                </c:pt>
                <c:pt idx="15">
                  <c:v>366.30751768990825</c:v>
                </c:pt>
                <c:pt idx="16">
                  <c:v>362.84674030982222</c:v>
                </c:pt>
                <c:pt idx="17">
                  <c:v>359.22253742793242</c:v>
                </c:pt>
                <c:pt idx="18">
                  <c:v>328.52856916608664</c:v>
                </c:pt>
                <c:pt idx="19">
                  <c:v>314.72626473875948</c:v>
                </c:pt>
                <c:pt idx="20">
                  <c:v>329.14823886744938</c:v>
                </c:pt>
                <c:pt idx="21">
                  <c:v>326.7347956748651</c:v>
                </c:pt>
                <c:pt idx="22">
                  <c:v>324.75804949819019</c:v>
                </c:pt>
                <c:pt idx="23">
                  <c:v>329.60614653125202</c:v>
                </c:pt>
                <c:pt idx="24">
                  <c:v>320.06393615626382</c:v>
                </c:pt>
                <c:pt idx="25">
                  <c:v>311.40892859134965</c:v>
                </c:pt>
                <c:pt idx="26">
                  <c:v>297.32012690706955</c:v>
                </c:pt>
                <c:pt idx="27">
                  <c:v>292.70440947312045</c:v>
                </c:pt>
                <c:pt idx="28">
                  <c:v>287.0385023358773</c:v>
                </c:pt>
                <c:pt idx="29">
                  <c:v>279.20100175519303</c:v>
                </c:pt>
              </c:numCache>
            </c:numRef>
          </c:val>
          <c:smooth val="0"/>
          <c:extLst>
            <c:ext xmlns:c16="http://schemas.microsoft.com/office/drawing/2014/chart" uri="{C3380CC4-5D6E-409C-BE32-E72D297353CC}">
              <c16:uniqueId val="{00000017-7E96-4A23-B204-1EA9500DE5B3}"/>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layout>
                <c:manualLayout>
                  <c:x val="3.0833621713633685E-2"/>
                  <c:y val="-5.0679466447509688E-2"/>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C-42D3-9ACC-66DDDED64275}"/>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'2.CO2-Sector'!$AA$74:$BD$74</c:f>
              <c:numCache>
                <c:formatCode>#,##0_ </c:formatCode>
                <c:ptCount val="30"/>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216.84274845979689</c:v>
                </c:pt>
                <c:pt idx="22">
                  <c:v>217.73668527544999</c:v>
                </c:pt>
                <c:pt idx="23">
                  <c:v>214.84790412393068</c:v>
                </c:pt>
                <c:pt idx="24">
                  <c:v>209.89854471803841</c:v>
                </c:pt>
                <c:pt idx="25">
                  <c:v>208.61467229925631</c:v>
                </c:pt>
                <c:pt idx="26">
                  <c:v>206.74966071475271</c:v>
                </c:pt>
                <c:pt idx="27">
                  <c:v>204.96725929681008</c:v>
                </c:pt>
                <c:pt idx="28">
                  <c:v>202.79519474988419</c:v>
                </c:pt>
                <c:pt idx="29">
                  <c:v>198.57880039258325</c:v>
                </c:pt>
              </c:numCache>
            </c:numRef>
          </c:val>
          <c:smooth val="0"/>
          <c:extLst>
            <c:ext xmlns:c16="http://schemas.microsoft.com/office/drawing/2014/chart" uri="{C3380CC4-5D6E-409C-BE32-E72D297353CC}">
              <c16:uniqueId val="{00000020-7E96-4A23-B204-1EA9500DE5B3}"/>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layout>
                <c:manualLayout>
                  <c:x val="3.8805492423652062E-2"/>
                  <c:y val="-0.16036282266226851"/>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C-42D3-9ACC-66DDDED64275}"/>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'2.CO2-Sector'!$AA$75:$BD$75</c:f>
              <c:numCache>
                <c:formatCode>#,##0.0_ </c:formatCode>
                <c:ptCount val="30"/>
                <c:pt idx="0">
                  <c:v>81.026205966336803</c:v>
                </c:pt>
                <c:pt idx="1">
                  <c:v>79.582441611527727</c:v>
                </c:pt>
                <c:pt idx="2">
                  <c:v>78.217642177128994</c:v>
                </c:pt>
                <c:pt idx="3">
                  <c:v>80.718973413412073</c:v>
                </c:pt>
                <c:pt idx="4">
                  <c:v>82.380703237059763</c:v>
                </c:pt>
                <c:pt idx="5">
                  <c:v>85.639756360268237</c:v>
                </c:pt>
                <c:pt idx="6">
                  <c:v>80.66539695543733</c:v>
                </c:pt>
                <c:pt idx="7">
                  <c:v>85.352163918093922</c:v>
                </c:pt>
                <c:pt idx="8">
                  <c:v>90.24114437141246</c:v>
                </c:pt>
                <c:pt idx="9">
                  <c:v>94.318826994052941</c:v>
                </c:pt>
                <c:pt idx="10">
                  <c:v>93.207357376290133</c:v>
                </c:pt>
                <c:pt idx="11">
                  <c:v>94.927668533735456</c:v>
                </c:pt>
                <c:pt idx="12">
                  <c:v>96.509770718613936</c:v>
                </c:pt>
                <c:pt idx="13">
                  <c:v>96.269975374387315</c:v>
                </c:pt>
                <c:pt idx="14" formatCode="#,##0_ ">
                  <c:v>101.44435205600195</c:v>
                </c:pt>
                <c:pt idx="15" formatCode="#,##0_ ">
                  <c:v>102.28024610066886</c:v>
                </c:pt>
                <c:pt idx="16" formatCode="#,##0_ ">
                  <c:v>99.976432566081598</c:v>
                </c:pt>
                <c:pt idx="17">
                  <c:v>90.550378487042536</c:v>
                </c:pt>
                <c:pt idx="18">
                  <c:v>95.748857836417628</c:v>
                </c:pt>
                <c:pt idx="19">
                  <c:v>92.176711704618114</c:v>
                </c:pt>
                <c:pt idx="20" formatCode="#,##0_ ">
                  <c:v>99.987654682500292</c:v>
                </c:pt>
                <c:pt idx="21" formatCode="#,##0_ ">
                  <c:v>102.50486195553498</c:v>
                </c:pt>
                <c:pt idx="22">
                  <c:v>97.287391936149689</c:v>
                </c:pt>
                <c:pt idx="23" formatCode="#,##0_ ">
                  <c:v>104.27752948967019</c:v>
                </c:pt>
                <c:pt idx="24">
                  <c:v>98.700538465674484</c:v>
                </c:pt>
                <c:pt idx="25">
                  <c:v>96.963841860981489</c:v>
                </c:pt>
                <c:pt idx="26">
                  <c:v>60.382393393781214</c:v>
                </c:pt>
                <c:pt idx="27">
                  <c:v>60.48991716130994</c:v>
                </c:pt>
                <c:pt idx="28">
                  <c:v>68.241972830354641</c:v>
                </c:pt>
                <c:pt idx="29">
                  <c:v>64.708827333463773</c:v>
                </c:pt>
              </c:numCache>
            </c:numRef>
          </c:val>
          <c:smooth val="0"/>
          <c:extLst>
            <c:ext xmlns:c16="http://schemas.microsoft.com/office/drawing/2014/chart" uri="{C3380CC4-5D6E-409C-BE32-E72D297353CC}">
              <c16:uniqueId val="{0000003E-7E96-4A23-B204-1EA9500DE5B3}"/>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E96-4A23-B204-1EA9500DE5B3}"/>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E96-4A23-B204-1EA9500DE5B3}"/>
                </c:ext>
              </c:extLst>
            </c:dLbl>
            <c:dLbl>
              <c:idx val="23"/>
              <c:layout>
                <c:manualLayout>
                  <c:x val="-1.5746470509801908E-2"/>
                  <c:y val="-2.2796067052167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2-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3-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4-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5-7E96-4A23-B204-1EA9500DE5B3}"/>
                </c:ext>
              </c:extLst>
            </c:dLbl>
            <c:dLbl>
              <c:idx val="29"/>
              <c:layout>
                <c:manualLayout>
                  <c:x val="3.8805492423652062E-2"/>
                  <c:y val="-0.11501524652389318"/>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6C-42D3-9ACC-66DDDED64275}"/>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'2.CO2-Sector'!$AA$76:$BD$76</c:f>
              <c:numCache>
                <c:formatCode>#,##0.0_ </c:formatCode>
                <c:ptCount val="30"/>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53.361394176584852</c:v>
                </c:pt>
              </c:numCache>
            </c:numRef>
          </c:val>
          <c:smooth val="0"/>
          <c:extLst>
            <c:ext xmlns:c16="http://schemas.microsoft.com/office/drawing/2014/chart" uri="{C3380CC4-5D6E-409C-BE32-E72D297353CC}">
              <c16:uniqueId val="{00000046-7E96-4A23-B204-1EA9500DE5B3}"/>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E96-4A23-B204-1EA9500DE5B3}"/>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E96-4A23-B204-1EA9500DE5B3}"/>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4A-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B-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C-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D-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E-7E96-4A23-B204-1EA9500DE5B3}"/>
                </c:ext>
              </c:extLst>
            </c:dLbl>
            <c:dLbl>
              <c:idx val="29"/>
              <c:layout>
                <c:manualLayout>
                  <c:x val="2.6173808602953687E-2"/>
                  <c:y val="-5.0600216560821733E-2"/>
                </c:manualLayout>
              </c:layout>
              <c:numFmt formatCode="###&quot;百万トン&quot;" sourceLinked="0"/>
              <c:spPr>
                <a:noFill/>
                <a:ln>
                  <a:noFill/>
                </a:ln>
                <a:effectLst/>
              </c:spPr>
              <c:txPr>
                <a:bodyPr wrap="square" lIns="38100" tIns="19050" rIns="38100" bIns="19050" anchor="ctr">
                  <a:no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9940107626521987E-2"/>
                      <c:h val="2.7606497716202449E-2"/>
                    </c:manualLayout>
                  </c15:layout>
                </c:ext>
                <c:ext xmlns:c16="http://schemas.microsoft.com/office/drawing/2014/chart" uri="{C3380CC4-5D6E-409C-BE32-E72D297353CC}">
                  <c16:uniqueId val="{00000007-676C-42D3-9ACC-66DDDED64275}"/>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'2.CO2-Sector'!$AA$77:$BD$77</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7E96-4A23-B204-1EA9500DE5B3}"/>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15"/>
              <c:layout>
                <c:manualLayout>
                  <c:x val="-3.5103592721635136E-2"/>
                  <c:y val="1.5270744896011173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E96-4A23-B204-1EA9500DE5B3}"/>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E96-4A23-B204-1EA9500DE5B3}"/>
                </c:ext>
              </c:extLst>
            </c:dLbl>
            <c:dLbl>
              <c:idx val="29"/>
              <c:layout>
                <c:manualLayout>
                  <c:x val="3.5025019275857279E-2"/>
                  <c:y val="-1.3110809374136804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9322300707369587E-2"/>
                      <c:h val="3.5167312039718686E-2"/>
                    </c:manualLayout>
                  </c15:layout>
                </c:ext>
                <c:ext xmlns:c16="http://schemas.microsoft.com/office/drawing/2014/chart" uri="{C3380CC4-5D6E-409C-BE32-E72D297353CC}">
                  <c16:uniqueId val="{00000008-676C-42D3-9ACC-66DDDED64275}"/>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'2.CO2-Sector'!$AA$78:$BD$78</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7E96-4A23-B204-1EA9500DE5B3}"/>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7E96-4A23-B204-1EA9500DE5B3}"/>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29"/>
              <c:layout>
                <c:manualLayout>
                  <c:x val="4.6289454841723282E-2"/>
                  <c:y val="3.8836094649050599E-3"/>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6C-42D3-9ACC-66DDDED64275}"/>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'2.CO2-Sector'!$AA$79:$BD$79</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72693804551940155"/>
                  <c:y val="6.760270996580324E-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7E96-4A23-B204-1EA9500DE5B3}"/>
                </c:ext>
              </c:extLst>
            </c:dLbl>
            <c:dLbl>
              <c:idx val="1"/>
              <c:layout>
                <c:manualLayout>
                  <c:x val="0.70580855081364813"/>
                  <c:y val="-8.6267555129817361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68515989778347264"/>
                  <c:y val="7.9050481666398581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6489117930395902"/>
                  <c:y val="-0.11035936078593754"/>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7E96-4A23-B204-1EA9500DE5B3}"/>
                </c:ext>
              </c:extLst>
            </c:dLbl>
            <c:dLbl>
              <c:idx val="4"/>
              <c:layout>
                <c:manualLayout>
                  <c:x val="0.6431978101802921"/>
                  <c:y val="0.10514131439258939"/>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62292826033414705"/>
                  <c:y val="0.22691855909648181"/>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60112431944847133"/>
                  <c:y val="0.50378425887085154"/>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58035906724820763"/>
                  <c:y val="0.1839235569645367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'2.CO2-Sector'!$BD$96:$BD$103</c:f>
              <c:numCache>
                <c:formatCode>#,##0.0%;[Red]\-#,##0.0%</c:formatCode>
                <c:ptCount val="8"/>
                <c:pt idx="0">
                  <c:v>2.1231945568764621E-2</c:v>
                </c:pt>
                <c:pt idx="1">
                  <c:v>-0.23779614593783427</c:v>
                </c:pt>
                <c:pt idx="2">
                  <c:v>-0.1642692884151431</c:v>
                </c:pt>
                <c:pt idx="3">
                  <c:v>-0.36733797775794941</c:v>
                </c:pt>
                <c:pt idx="4">
                  <c:v>-0.24197696676470981</c:v>
                </c:pt>
                <c:pt idx="5">
                  <c:v>-0.20013300448124705</c:v>
                </c:pt>
                <c:pt idx="6">
                  <c:v>-3.5076418103050289E-2</c:v>
                </c:pt>
                <c:pt idx="7">
                  <c:v>-0.32758481330550948</c:v>
                </c:pt>
              </c:numCache>
            </c:numRef>
          </c:val>
          <c:smooth val="0"/>
          <c:extLst>
            <c:ext xmlns:c16="http://schemas.microsoft.com/office/drawing/2014/chart" uri="{C3380CC4-5D6E-409C-BE32-E72D297353CC}">
              <c16:uniqueId val="{00000063-7E96-4A23-B204-1EA9500DE5B3}"/>
            </c:ext>
          </c:extLst>
        </c:ser>
        <c:ser>
          <c:idx val="10"/>
          <c:order val="10"/>
          <c:tx>
            <c:strRef>
              <c:f>'2.CO2-Sector'!$T$106</c:f>
              <c:strCache>
                <c:ptCount val="1"/>
                <c:pt idx="0">
                  <c:v>■2013年度比</c:v>
                </c:pt>
              </c:strCache>
            </c:strRef>
          </c:tx>
          <c:spPr>
            <a:ln>
              <a:noFill/>
            </a:ln>
          </c:spPr>
          <c:marker>
            <c:symbol val="none"/>
          </c:marker>
          <c:dLbls>
            <c:dLbl>
              <c:idx val="0"/>
              <c:layout>
                <c:manualLayout>
                  <c:x val="0.72702315667831618"/>
                  <c:y val="-0.21894167511860119"/>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7E96-4A23-B204-1EA9500DE5B3}"/>
                </c:ext>
              </c:extLst>
            </c:dLbl>
            <c:dLbl>
              <c:idx val="1"/>
              <c:layout>
                <c:manualLayout>
                  <c:x val="0.70586118671351428"/>
                  <c:y val="-4.0487432187400405E-3"/>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496598151664126E-2"/>
                      <c:h val="3.4338959595772989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68535817872512006"/>
                  <c:y val="0.166220077110479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6470355024727956"/>
                  <c:y val="-0.15482607338066423"/>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441402681780906E-2"/>
                      <c:h val="3.0604939233932576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4305034652400417"/>
                  <c:y val="0.24409607405201286"/>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7E96-4A23-B204-1EA9500DE5B3}"/>
                </c:ext>
              </c:extLst>
            </c:dLbl>
            <c:dLbl>
              <c:idx val="5"/>
              <c:layout>
                <c:manualLayout>
                  <c:x val="0.62248140076963754"/>
                  <c:y val="0.3680796829311774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60126897724237771"/>
                  <c:y val="0.56051397373990319"/>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354682828433989E-2"/>
                      <c:h val="4.2629139626859297E-2"/>
                    </c:manualLayout>
                  </c15:layout>
                  <c15:dlblFieldTable/>
                  <c15:showDataLabelsRange val="0"/>
                </c:ext>
                <c:ext xmlns:c16="http://schemas.microsoft.com/office/drawing/2014/chart" uri="{C3380CC4-5D6E-409C-BE32-E72D297353CC}">
                  <c16:uniqueId val="{0000006A-7E96-4A23-B204-1EA9500DE5B3}"/>
                </c:ext>
              </c:extLst>
            </c:dLbl>
            <c:dLbl>
              <c:idx val="7"/>
              <c:layout>
                <c:manualLayout>
                  <c:x val="0.57990233520494738"/>
                  <c:y val="0.40424517653992281"/>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'2.CO2-Sector'!$BD$108:$BD$115</c:f>
              <c:numCache>
                <c:formatCode>#,##0.0%;[Red]\-#,##0.0%</c:formatCode>
                <c:ptCount val="8"/>
                <c:pt idx="0">
                  <c:v>-0.1774741875865774</c:v>
                </c:pt>
                <c:pt idx="1">
                  <c:v>-0.15292537868762035</c:v>
                </c:pt>
                <c:pt idx="2">
                  <c:v>-7.572381865993405E-2</c:v>
                </c:pt>
                <c:pt idx="3">
                  <c:v>-0.3794556924186252</c:v>
                </c:pt>
                <c:pt idx="4">
                  <c:v>-0.11535086181105347</c:v>
                </c:pt>
                <c:pt idx="5">
                  <c:v>-7.3517764350229164E-2</c:v>
                </c:pt>
                <c:pt idx="6">
                  <c:v>3.2335110899291752E-2</c:v>
                </c:pt>
                <c:pt idx="7">
                  <c:v>-0.13272855618007229</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 (FY2019)</a:t>
            </a:r>
            <a:endParaRPr lang="ja-JP" altLang="ja-JP" sz="1600">
              <a:effectLst/>
            </a:endParaRPr>
          </a:p>
        </c:rich>
      </c:tx>
      <c:layout>
        <c:manualLayout>
          <c:xMode val="edge"/>
          <c:yMode val="edge"/>
          <c:x val="0.20192936673978185"/>
          <c:y val="2.1704129369223977E-2"/>
        </c:manualLayout>
      </c:layout>
      <c:overlay val="0"/>
    </c:title>
    <c:autoTitleDeleted val="0"/>
    <c:plotArea>
      <c:layout>
        <c:manualLayout>
          <c:layoutTarget val="inner"/>
          <c:xMode val="edge"/>
          <c:yMode val="edge"/>
          <c:x val="0.10706869717575355"/>
          <c:y val="0.14191385079769192"/>
          <c:w val="0.62890070000248632"/>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38D7-4CAB-AFBF-446DCF49EBFC}"/>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layout>
                <c:manualLayout>
                  <c:x val="1.7117147720401595E-2"/>
                  <c:y val="-2.3331188976528552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D2-4B0A-B13C-850BE2A3D314}"/>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'2.CO2-Sector'!$AA$72:$BD$72</c:f>
              <c:numCache>
                <c:formatCode>#,##0_ </c:formatCode>
                <c:ptCount val="30"/>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526.33926714466304</c:v>
                </c:pt>
                <c:pt idx="24">
                  <c:v>498.45934487487892</c:v>
                </c:pt>
                <c:pt idx="25">
                  <c:v>473.53365908637051</c:v>
                </c:pt>
                <c:pt idx="26">
                  <c:v>506.30896837209207</c:v>
                </c:pt>
                <c:pt idx="27">
                  <c:v>492.64828535308766</c:v>
                </c:pt>
                <c:pt idx="28">
                  <c:v>455.09856240962631</c:v>
                </c:pt>
                <c:pt idx="29">
                  <c:v>432.92763331324943</c:v>
                </c:pt>
              </c:numCache>
            </c:numRef>
          </c:val>
          <c:smooth val="0"/>
          <c:extLst>
            <c:ext xmlns:c16="http://schemas.microsoft.com/office/drawing/2014/chart" uri="{C3380CC4-5D6E-409C-BE32-E72D297353CC}">
              <c16:uniqueId val="{0000000E-38D7-4CAB-AFBF-446DCF49EBFC}"/>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layout>
                <c:manualLayout>
                  <c:x val="1.5744002621332256E-2"/>
                  <c:y val="-3.0418406960473921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D2-4B0A-B13C-850BE2A3D314}"/>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'2.CO2-Sector'!$AA$73:$BD$73</c:f>
              <c:numCache>
                <c:formatCode>#,##0_ </c:formatCode>
                <c:ptCount val="30"/>
                <c:pt idx="0">
                  <c:v>378.21576093387245</c:v>
                </c:pt>
                <c:pt idx="1">
                  <c:v>375.69199955051715</c:v>
                </c:pt>
                <c:pt idx="2">
                  <c:v>370.18773379008047</c:v>
                </c:pt>
                <c:pt idx="3">
                  <c:v>372.0671330010062</c:v>
                </c:pt>
                <c:pt idx="4">
                  <c:v>378.846828493602</c:v>
                </c:pt>
                <c:pt idx="5">
                  <c:v>385.93573827143189</c:v>
                </c:pt>
                <c:pt idx="6">
                  <c:v>390.67475045485452</c:v>
                </c:pt>
                <c:pt idx="7">
                  <c:v>386.44131773778827</c:v>
                </c:pt>
                <c:pt idx="8">
                  <c:v>362.72012412357816</c:v>
                </c:pt>
                <c:pt idx="9">
                  <c:v>367.35108056902857</c:v>
                </c:pt>
                <c:pt idx="10">
                  <c:v>377.37397413208822</c:v>
                </c:pt>
                <c:pt idx="11">
                  <c:v>371.32400650225378</c:v>
                </c:pt>
                <c:pt idx="12">
                  <c:v>376.64737828908846</c:v>
                </c:pt>
                <c:pt idx="13">
                  <c:v>376.29457501785566</c:v>
                </c:pt>
                <c:pt idx="14">
                  <c:v>377.07710589699479</c:v>
                </c:pt>
                <c:pt idx="15">
                  <c:v>366.30751768990825</c:v>
                </c:pt>
                <c:pt idx="16">
                  <c:v>362.84674030982222</c:v>
                </c:pt>
                <c:pt idx="17">
                  <c:v>359.22253742793242</c:v>
                </c:pt>
                <c:pt idx="18">
                  <c:v>328.52856916608664</c:v>
                </c:pt>
                <c:pt idx="19">
                  <c:v>314.72626473875948</c:v>
                </c:pt>
                <c:pt idx="20">
                  <c:v>329.14823886744938</c:v>
                </c:pt>
                <c:pt idx="21">
                  <c:v>326.7347956748651</c:v>
                </c:pt>
                <c:pt idx="22">
                  <c:v>324.75804949819019</c:v>
                </c:pt>
                <c:pt idx="23">
                  <c:v>329.60614653125202</c:v>
                </c:pt>
                <c:pt idx="24">
                  <c:v>320.06393615626382</c:v>
                </c:pt>
                <c:pt idx="25">
                  <c:v>311.40892859134965</c:v>
                </c:pt>
                <c:pt idx="26">
                  <c:v>297.32012690706955</c:v>
                </c:pt>
                <c:pt idx="27">
                  <c:v>292.70440947312045</c:v>
                </c:pt>
                <c:pt idx="28">
                  <c:v>287.0385023358773</c:v>
                </c:pt>
                <c:pt idx="29">
                  <c:v>279.20100175519303</c:v>
                </c:pt>
              </c:numCache>
            </c:numRef>
          </c:val>
          <c:smooth val="0"/>
          <c:extLst>
            <c:ext xmlns:c16="http://schemas.microsoft.com/office/drawing/2014/chart" uri="{C3380CC4-5D6E-409C-BE32-E72D297353CC}">
              <c16:uniqueId val="{00000017-38D7-4CAB-AFBF-446DCF49EBFC}"/>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layout>
                <c:manualLayout>
                  <c:x val="1.6151818549252173E-2"/>
                  <c:y val="-3.6271655667558848E-2"/>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D2-4B0A-B13C-850BE2A3D314}"/>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'2.CO2-Sector'!$AA$74:$BD$74</c:f>
              <c:numCache>
                <c:formatCode>#,##0_ </c:formatCode>
                <c:ptCount val="30"/>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216.84274845979689</c:v>
                </c:pt>
                <c:pt idx="22">
                  <c:v>217.73668527544999</c:v>
                </c:pt>
                <c:pt idx="23">
                  <c:v>214.84790412393068</c:v>
                </c:pt>
                <c:pt idx="24">
                  <c:v>209.89854471803841</c:v>
                </c:pt>
                <c:pt idx="25">
                  <c:v>208.61467229925631</c:v>
                </c:pt>
                <c:pt idx="26">
                  <c:v>206.74966071475271</c:v>
                </c:pt>
                <c:pt idx="27">
                  <c:v>204.96725929681008</c:v>
                </c:pt>
                <c:pt idx="28">
                  <c:v>202.79519474988419</c:v>
                </c:pt>
                <c:pt idx="29">
                  <c:v>198.57880039258325</c:v>
                </c:pt>
              </c:numCache>
            </c:numRef>
          </c:val>
          <c:smooth val="0"/>
          <c:extLst>
            <c:ext xmlns:c16="http://schemas.microsoft.com/office/drawing/2014/chart" uri="{C3380CC4-5D6E-409C-BE32-E72D297353CC}">
              <c16:uniqueId val="{00000020-38D7-4CAB-AFBF-446DCF49EBFC}"/>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layout>
                <c:manualLayout>
                  <c:x val="2.4387454862687862E-2"/>
                  <c:y val="-0.13211824629484623"/>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D2-4B0A-B13C-850BE2A3D314}"/>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'2.CO2-Sector'!$AA$75:$BD$75</c:f>
              <c:numCache>
                <c:formatCode>#,##0.0_ </c:formatCode>
                <c:ptCount val="30"/>
                <c:pt idx="0">
                  <c:v>81.026205966336803</c:v>
                </c:pt>
                <c:pt idx="1">
                  <c:v>79.582441611527727</c:v>
                </c:pt>
                <c:pt idx="2">
                  <c:v>78.217642177128994</c:v>
                </c:pt>
                <c:pt idx="3">
                  <c:v>80.718973413412073</c:v>
                </c:pt>
                <c:pt idx="4">
                  <c:v>82.380703237059763</c:v>
                </c:pt>
                <c:pt idx="5">
                  <c:v>85.639756360268237</c:v>
                </c:pt>
                <c:pt idx="6">
                  <c:v>80.66539695543733</c:v>
                </c:pt>
                <c:pt idx="7">
                  <c:v>85.352163918093922</c:v>
                </c:pt>
                <c:pt idx="8">
                  <c:v>90.24114437141246</c:v>
                </c:pt>
                <c:pt idx="9">
                  <c:v>94.318826994052941</c:v>
                </c:pt>
                <c:pt idx="10">
                  <c:v>93.207357376290133</c:v>
                </c:pt>
                <c:pt idx="11">
                  <c:v>94.927668533735456</c:v>
                </c:pt>
                <c:pt idx="12">
                  <c:v>96.509770718613936</c:v>
                </c:pt>
                <c:pt idx="13">
                  <c:v>96.269975374387315</c:v>
                </c:pt>
                <c:pt idx="14" formatCode="#,##0_ ">
                  <c:v>101.44435205600195</c:v>
                </c:pt>
                <c:pt idx="15" formatCode="#,##0_ ">
                  <c:v>102.28024610066886</c:v>
                </c:pt>
                <c:pt idx="16" formatCode="#,##0_ ">
                  <c:v>99.976432566081598</c:v>
                </c:pt>
                <c:pt idx="17">
                  <c:v>90.550378487042536</c:v>
                </c:pt>
                <c:pt idx="18">
                  <c:v>95.748857836417628</c:v>
                </c:pt>
                <c:pt idx="19">
                  <c:v>92.176711704618114</c:v>
                </c:pt>
                <c:pt idx="20" formatCode="#,##0_ ">
                  <c:v>99.987654682500292</c:v>
                </c:pt>
                <c:pt idx="21" formatCode="#,##0_ ">
                  <c:v>102.50486195553498</c:v>
                </c:pt>
                <c:pt idx="22">
                  <c:v>97.287391936149689</c:v>
                </c:pt>
                <c:pt idx="23" formatCode="#,##0_ ">
                  <c:v>104.27752948967019</c:v>
                </c:pt>
                <c:pt idx="24">
                  <c:v>98.700538465674484</c:v>
                </c:pt>
                <c:pt idx="25">
                  <c:v>96.963841860981489</c:v>
                </c:pt>
                <c:pt idx="26">
                  <c:v>60.382393393781214</c:v>
                </c:pt>
                <c:pt idx="27">
                  <c:v>60.48991716130994</c:v>
                </c:pt>
                <c:pt idx="28">
                  <c:v>68.241972830354641</c:v>
                </c:pt>
                <c:pt idx="29">
                  <c:v>64.708827333463773</c:v>
                </c:pt>
              </c:numCache>
            </c:numRef>
          </c:val>
          <c:smooth val="0"/>
          <c:extLst>
            <c:ext xmlns:c16="http://schemas.microsoft.com/office/drawing/2014/chart" uri="{C3380CC4-5D6E-409C-BE32-E72D297353CC}">
              <c16:uniqueId val="{0000003E-38D7-4CAB-AFBF-446DCF49EBFC}"/>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1.3657021634388583E-2"/>
                  <c:y val="-2.6673474613424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layout>
                <c:manualLayout>
                  <c:x val="2.4377267261123516E-2"/>
                  <c:y val="-7.9280747027535597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D2-4B0A-B13C-850BE2A3D314}"/>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'2.CO2-Sector'!$AA$76:$BD$76</c:f>
              <c:numCache>
                <c:formatCode>#,##0.0_ </c:formatCode>
                <c:ptCount val="30"/>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53.361394176584852</c:v>
                </c:pt>
              </c:numCache>
            </c:numRef>
          </c:val>
          <c:smooth val="0"/>
          <c:extLst>
            <c:ext xmlns:c16="http://schemas.microsoft.com/office/drawing/2014/chart" uri="{C3380CC4-5D6E-409C-BE32-E72D297353CC}">
              <c16:uniqueId val="{00000046-38D7-4CAB-AFBF-446DCF49EBFC}"/>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layout>
                <c:manualLayout>
                  <c:x val="2.4387454862687862E-2"/>
                  <c:y val="-3.9804646227513951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D2-4B0A-B13C-850BE2A3D314}"/>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'2.CO2-Sector'!$AA$77:$BD$77</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38D7-4CAB-AFBF-446DCF49EBFC}"/>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15"/>
              <c:layout>
                <c:manualLayout>
                  <c:x val="-3.9066427051073417E-2"/>
                  <c:y val="1.7193300882765449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8D7-4CAB-AFBF-446DCF49EBFC}"/>
                </c:ext>
              </c:extLst>
            </c:dLbl>
            <c:dLbl>
              <c:idx val="23"/>
              <c:layout>
                <c:manualLayout>
                  <c:x val="-4.3525770723334915E-3"/>
                  <c:y val="-1.1589711994271827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29"/>
              <c:layout>
                <c:manualLayout>
                  <c:x val="2.5145807448508951E-2"/>
                  <c:y val="-1.1339927287155617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D2-4B0A-B13C-850BE2A3D314}"/>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'2.CO2-Sector'!$AA$78:$BD$78</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38D7-4CAB-AFBF-446DCF49EBFC}"/>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15"/>
              <c:layout>
                <c:manualLayout>
                  <c:x val="-1.7490564462897776E-2"/>
                  <c:y val="-1.1401548150945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layout>
                <c:manualLayout>
                  <c:x val="3.1767540554970636E-2"/>
                  <c:y val="1.2159412165198393E-2"/>
                </c:manualLayout>
              </c:layout>
              <c:numFmt formatCode="###&quot;Mt&quot;" sourceLinked="0"/>
              <c:spPr>
                <a:noFill/>
                <a:ln>
                  <a:noFill/>
                </a:ln>
                <a:effectLst/>
              </c:spPr>
              <c:txPr>
                <a:bodyPr wrap="square" lIns="38100" tIns="19050" rIns="38100" bIns="19050" anchor="ctr">
                  <a:no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'2.CO2-Sector'!$AA$79:$BD$79</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67733256572874201"/>
                  <c:y val="6.3787410367667288E-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65534221193205155"/>
                  <c:y val="-9.3979773264578265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38D7-4CAB-AFBF-446DCF49EBFC}"/>
                </c:ext>
              </c:extLst>
            </c:dLbl>
            <c:dLbl>
              <c:idx val="2"/>
              <c:layout>
                <c:manualLayout>
                  <c:x val="0.63368721734603406"/>
                  <c:y val="9.2574813220571817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38D7-4CAB-AFBF-446DCF49EBFC}"/>
                </c:ext>
              </c:extLst>
            </c:dLbl>
            <c:dLbl>
              <c:idx val="3"/>
              <c:layout>
                <c:manualLayout>
                  <c:x val="0.61258755100038098"/>
                  <c:y val="-8.1482422218448286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59180016582920414"/>
                  <c:y val="0.14552698776746906"/>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57292856952767779"/>
                  <c:y val="0.25003900161867992"/>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38D7-4CAB-AFBF-446DCF49EBFC}"/>
                </c:ext>
              </c:extLst>
            </c:dLbl>
            <c:dLbl>
              <c:idx val="6"/>
              <c:layout>
                <c:manualLayout>
                  <c:x val="0.5514994694130777"/>
                  <c:y val="0.52799662436857187"/>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showDataLabelsRange val="0"/>
                </c:ext>
                <c:ext xmlns:c16="http://schemas.microsoft.com/office/drawing/2014/chart" uri="{C3380CC4-5D6E-409C-BE32-E72D297353CC}">
                  <c16:uniqueId val="{00000060-38D7-4CAB-AFBF-446DCF49EBFC}"/>
                </c:ext>
              </c:extLst>
            </c:dLbl>
            <c:dLbl>
              <c:idx val="7"/>
              <c:layout>
                <c:manualLayout>
                  <c:x val="0.53007224049060153"/>
                  <c:y val="0.18992165108355349"/>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'2.CO2-Sector'!$BD$96:$BD$103</c:f>
              <c:numCache>
                <c:formatCode>#,##0.0%;[Red]\-#,##0.0%</c:formatCode>
                <c:ptCount val="8"/>
                <c:pt idx="0">
                  <c:v>2.1231945568764621E-2</c:v>
                </c:pt>
                <c:pt idx="1">
                  <c:v>-0.23779614593783427</c:v>
                </c:pt>
                <c:pt idx="2">
                  <c:v>-0.1642692884151431</c:v>
                </c:pt>
                <c:pt idx="3">
                  <c:v>-0.36733797775794941</c:v>
                </c:pt>
                <c:pt idx="4">
                  <c:v>-0.24197696676470981</c:v>
                </c:pt>
                <c:pt idx="5">
                  <c:v>-0.20013300448124705</c:v>
                </c:pt>
                <c:pt idx="6">
                  <c:v>-3.5076418103050289E-2</c:v>
                </c:pt>
                <c:pt idx="7">
                  <c:v>-0.32758481330550948</c:v>
                </c:pt>
              </c:numCache>
            </c:numRef>
          </c:val>
          <c:smooth val="0"/>
          <c:extLst>
            <c:ext xmlns:c16="http://schemas.microsoft.com/office/drawing/2014/chart" uri="{C3380CC4-5D6E-409C-BE32-E72D297353CC}">
              <c16:uniqueId val="{00000063-38D7-4CAB-AFBF-446DCF49EBFC}"/>
            </c:ext>
          </c:extLst>
        </c:ser>
        <c:ser>
          <c:idx val="10"/>
          <c:order val="10"/>
          <c:tx>
            <c:strRef>
              <c:f>'2.CO2-Sector'!$T$106</c:f>
              <c:strCache>
                <c:ptCount val="1"/>
                <c:pt idx="0">
                  <c:v>■2013年度比</c:v>
                </c:pt>
              </c:strCache>
            </c:strRef>
          </c:tx>
          <c:spPr>
            <a:ln>
              <a:noFill/>
            </a:ln>
          </c:spPr>
          <c:marker>
            <c:symbol val="none"/>
          </c:marker>
          <c:dLbls>
            <c:dLbl>
              <c:idx val="0"/>
              <c:layout>
                <c:manualLayout>
                  <c:x val="0.67735106973974624"/>
                  <c:y val="-0.23821647626762779"/>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65559976073690041"/>
                  <c:y val="-1.266680894617476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3356299098002222"/>
                  <c:y val="0.18559149449092735"/>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61258651144920084"/>
                  <c:y val="-0.13362796213160755"/>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59194216852039439"/>
                  <c:y val="0.29406859776030009"/>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57077773813622601"/>
                  <c:y val="0.39521429848938239"/>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551312298223116"/>
                  <c:y val="0.59238807136619887"/>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2970912526342218"/>
                  <c:y val="0.4275223676913294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'2.CO2-Sector'!$BD$108:$BD$115</c:f>
              <c:numCache>
                <c:formatCode>#,##0.0%;[Red]\-#,##0.0%</c:formatCode>
                <c:ptCount val="8"/>
                <c:pt idx="0">
                  <c:v>-0.1774741875865774</c:v>
                </c:pt>
                <c:pt idx="1">
                  <c:v>-0.15292537868762035</c:v>
                </c:pt>
                <c:pt idx="2">
                  <c:v>-7.572381865993405E-2</c:v>
                </c:pt>
                <c:pt idx="3">
                  <c:v>-0.3794556924186252</c:v>
                </c:pt>
                <c:pt idx="4">
                  <c:v>-0.11535086181105347</c:v>
                </c:pt>
                <c:pt idx="5">
                  <c:v>-7.3517764350229164E-2</c:v>
                </c:pt>
                <c:pt idx="6">
                  <c:v>3.2335110899291752E-2</c:v>
                </c:pt>
                <c:pt idx="7">
                  <c:v>-0.13272855618007229</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6">
  <a:schemeClr val="accent3"/>
</cs:colorStyle>
</file>

<file path=xl/charts/colors24.xml><?xml version="1.0" encoding="utf-8"?>
<cs:colorStyle xmlns:cs="http://schemas.microsoft.com/office/drawing/2012/chartStyle" xmlns:a="http://schemas.openxmlformats.org/drawingml/2006/main" meth="withinLinear" id="16">
  <a:schemeClr val="accent3"/>
</cs:colorStyle>
</file>

<file path=xl/charts/colors25.xml><?xml version="1.0" encoding="utf-8"?>
<cs:colorStyle xmlns:cs="http://schemas.microsoft.com/office/drawing/2012/chartStyle" xmlns:a="http://schemas.openxmlformats.org/drawingml/2006/main" meth="withinLinear" id="16">
  <a:schemeClr val="accent3"/>
</cs:colorStyle>
</file>

<file path=xl/charts/colors26.xml><?xml version="1.0" encoding="utf-8"?>
<cs:colorStyle xmlns:cs="http://schemas.microsoft.com/office/drawing/2012/chartStyle" xmlns:a="http://schemas.openxmlformats.org/drawingml/2006/main" meth="withinLinear" id="16">
  <a:schemeClr val="accent3"/>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5">
  <a:schemeClr val="accent2"/>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7">
  <a:schemeClr val="accent4"/>
</cs:colorStyle>
</file>

<file path=xl/charts/colors36.xml><?xml version="1.0" encoding="utf-8"?>
<cs:colorStyle xmlns:cs="http://schemas.microsoft.com/office/drawing/2012/chartStyle" xmlns:a="http://schemas.openxmlformats.org/drawingml/2006/main" meth="withinLinear" id="17">
  <a:schemeClr val="accent4"/>
</cs:colorStyle>
</file>

<file path=xl/charts/colors37.xml><?xml version="1.0" encoding="utf-8"?>
<cs:colorStyle xmlns:cs="http://schemas.microsoft.com/office/drawing/2012/chartStyle" xmlns:a="http://schemas.openxmlformats.org/drawingml/2006/main" meth="withinLinear" id="17">
  <a:schemeClr val="accent4"/>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5">
  <a:schemeClr val="accent2"/>
</cs:colorStyle>
</file>

<file path=xl/charts/colors42.xml><?xml version="1.0" encoding="utf-8"?>
<cs:colorStyle xmlns:cs="http://schemas.microsoft.com/office/drawing/2012/chartStyle" xmlns:a="http://schemas.openxmlformats.org/drawingml/2006/main" meth="withinLinear" id="15">
  <a:schemeClr val="accent2"/>
</cs:colorStyle>
</file>

<file path=xl/charts/colors43.xml><?xml version="1.0" encoding="utf-8"?>
<cs:colorStyle xmlns:cs="http://schemas.microsoft.com/office/drawing/2012/chartStyle" xmlns:a="http://schemas.openxmlformats.org/drawingml/2006/main" meth="withinLinear" id="15">
  <a:schemeClr val="accent2"/>
</cs:colorStyle>
</file>

<file path=xl/charts/colors44.xml><?xml version="1.0" encoding="utf-8"?>
<cs:colorStyle xmlns:cs="http://schemas.microsoft.com/office/drawing/2012/chartStyle" xmlns:a="http://schemas.openxmlformats.org/drawingml/2006/main" meth="withinLinear" id="17">
  <a:schemeClr val="accent4"/>
</cs:colorStyle>
</file>

<file path=xl/charts/colors45.xml><?xml version="1.0" encoding="utf-8"?>
<cs:colorStyle xmlns:cs="http://schemas.microsoft.com/office/drawing/2012/chartStyle" xmlns:a="http://schemas.openxmlformats.org/drawingml/2006/main" meth="withinLinear" id="17">
  <a:schemeClr val="accent4"/>
</cs:colorStyle>
</file>

<file path=xl/charts/colors46.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21" Type="http://schemas.openxmlformats.org/officeDocument/2006/relationships/chart" Target="../charts/chart58.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58</xdr:col>
      <xdr:colOff>139981</xdr:colOff>
      <xdr:row>20</xdr:row>
      <xdr:rowOff>200398</xdr:rowOff>
    </xdr:from>
    <xdr:to>
      <xdr:col>68</xdr:col>
      <xdr:colOff>733786</xdr:colOff>
      <xdr:row>40</xdr:row>
      <xdr:rowOff>0</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960439</xdr:colOff>
      <xdr:row>20</xdr:row>
      <xdr:rowOff>179388</xdr:rowOff>
    </xdr:from>
    <xdr:to>
      <xdr:col>76</xdr:col>
      <xdr:colOff>865188</xdr:colOff>
      <xdr:row>40</xdr:row>
      <xdr:rowOff>11906</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348784</xdr:colOff>
      <xdr:row>4</xdr:row>
      <xdr:rowOff>32542</xdr:rowOff>
    </xdr:from>
    <xdr:to>
      <xdr:col>68</xdr:col>
      <xdr:colOff>470214</xdr:colOff>
      <xdr:row>17</xdr:row>
      <xdr:rowOff>150534</xdr:rowOff>
    </xdr:to>
    <xdr:graphicFrame macro="">
      <xdr:nvGraphicFramePr>
        <xdr:cNvPr id="22" name="Chart 2">
          <a:extLst>
            <a:ext uri="{FF2B5EF4-FFF2-40B4-BE49-F238E27FC236}">
              <a16:creationId xmlns:a16="http://schemas.microsoft.com/office/drawing/2014/main" id="{9428E53D-E53B-44F9-AAC8-C9C123D55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68</xdr:col>
      <xdr:colOff>446088</xdr:colOff>
      <xdr:row>4</xdr:row>
      <xdr:rowOff>65087</xdr:rowOff>
    </xdr:from>
    <xdr:to>
      <xdr:col>77</xdr:col>
      <xdr:colOff>845343</xdr:colOff>
      <xdr:row>18</xdr:row>
      <xdr:rowOff>2104</xdr:rowOff>
    </xdr:to>
    <xdr:graphicFrame macro="">
      <xdr:nvGraphicFramePr>
        <xdr:cNvPr id="25" name="Chart 2">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57</xdr:col>
      <xdr:colOff>547688</xdr:colOff>
      <xdr:row>40</xdr:row>
      <xdr:rowOff>238125</xdr:rowOff>
    </xdr:from>
    <xdr:to>
      <xdr:col>68</xdr:col>
      <xdr:colOff>792001</xdr:colOff>
      <xdr:row>58</xdr:row>
      <xdr:rowOff>64416</xdr:rowOff>
    </xdr:to>
    <xdr:graphicFrame macro="">
      <xdr:nvGraphicFramePr>
        <xdr:cNvPr id="26" name="グラフ 25">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68</xdr:col>
      <xdr:colOff>750094</xdr:colOff>
      <xdr:row>40</xdr:row>
      <xdr:rowOff>246856</xdr:rowOff>
    </xdr:from>
    <xdr:to>
      <xdr:col>76</xdr:col>
      <xdr:colOff>717386</xdr:colOff>
      <xdr:row>58</xdr:row>
      <xdr:rowOff>82672</xdr:rowOff>
    </xdr:to>
    <xdr:graphicFrame macro="">
      <xdr:nvGraphicFramePr>
        <xdr:cNvPr id="27" name="グラフ 26">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0.16031</cdr:x>
      <cdr:y>0.29787</cdr:y>
    </cdr:from>
    <cdr:to>
      <cdr:x>0.37379</cdr:x>
      <cdr:y>0.35013</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408993" y="2102642"/>
          <a:ext cx="1876334" cy="3688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0.44025</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505690" y="4639362"/>
          <a:ext cx="2363787" cy="4566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0.49711</cdr:x>
      <cdr:y>0.72983</cdr:y>
    </cdr:from>
    <cdr:to>
      <cdr:x>0.58361</cdr:x>
      <cdr:y>0.76837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801928" y="4824618"/>
          <a:ext cx="835568" cy="2547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0.26059</cdr:x>
      <cdr:y>0.18642</cdr:y>
    </cdr:from>
    <cdr:to>
      <cdr:x>0.56746</cdr:x>
      <cdr:y>0.24391</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517246" y="1232322"/>
          <a:ext cx="2964288" cy="3800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0.24826</cdr:x>
      <cdr:y>0.80558</cdr:y>
    </cdr:from>
    <cdr:to>
      <cdr:x>0.38331</cdr:x>
      <cdr:y>0.84664</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98112" y="5325386"/>
          <a:ext cx="1304549" cy="2714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0.43139</cdr:x>
      <cdr:y>0.81094</cdr:y>
    </cdr:from>
    <cdr:to>
      <cdr:x>0.60527</cdr:x>
      <cdr:y>0.84161</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167135" y="5360819"/>
          <a:ext cx="1679638" cy="2027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0.72209</cdr:x>
      <cdr:y>0.16983</cdr:y>
    </cdr:from>
    <cdr:to>
      <cdr:x>0.92474</cdr:x>
      <cdr:y>0.22995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6413500" y="1117600"/>
          <a:ext cx="1799920"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sector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cdr:txBody>
    </cdr:sp>
  </cdr:relSizeAnchor>
  <cdr:relSizeAnchor xmlns:cdr="http://schemas.openxmlformats.org/drawingml/2006/chartDrawing">
    <cdr:from>
      <cdr:x>0.11963</cdr:x>
      <cdr:y>0.68947</cdr:y>
    </cdr:from>
    <cdr:to>
      <cdr:x>0.60649</cdr:x>
      <cdr:y>0.73723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062512" y="4537088"/>
          <a:ext cx="4324214" cy="3143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Industry sector (Commerce, services, office,etc.)</a:t>
          </a:r>
        </a:p>
      </cdr:txBody>
    </cdr:sp>
  </cdr:relSizeAnchor>
  <cdr:relSizeAnchor xmlns:cdr="http://schemas.openxmlformats.org/drawingml/2006/chartDrawing">
    <cdr:from>
      <cdr:x>0.45101</cdr:x>
      <cdr:y>0.75895</cdr:y>
    </cdr:from>
    <cdr:to>
      <cdr:x>0.62371</cdr:x>
      <cdr:y>0.78575</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355201" y="5013582"/>
          <a:ext cx="1667691" cy="1770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cdr:txBody>
    </cdr:sp>
  </cdr:relSizeAnchor>
  <cdr:relSizeAnchor xmlns:cdr="http://schemas.openxmlformats.org/drawingml/2006/chartDrawing">
    <cdr:from>
      <cdr:x>0.27002</cdr:x>
      <cdr:y>0.17176</cdr:y>
    </cdr:from>
    <cdr:to>
      <cdr:x>0.57656</cdr:x>
      <cdr:y>0.22914</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398251" y="1130300"/>
          <a:ext cx="2722659" cy="3775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(Electric Power Plant, Oil Refinery,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0.19169</cdr:x>
      <cdr:y>0.83751</cdr:y>
    </cdr:from>
    <cdr:to>
      <cdr:x>0.39969</cdr:x>
      <cdr:y>0.8626</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1851070" y="5532534"/>
          <a:ext cx="2008568" cy="1657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0.11584</cdr:x>
      <cdr:y>0.79706</cdr:y>
    </cdr:from>
    <cdr:to>
      <cdr:x>0.3875</cdr:x>
      <cdr:y>0.82794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028519" y="5245086"/>
          <a:ext cx="2411989" cy="2032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0.43495</cdr:x>
      <cdr:y>0.8366</cdr:y>
    </cdr:from>
    <cdr:to>
      <cdr:x>0.63391</cdr:x>
      <cdr:y>0.86501</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4200137" y="5526553"/>
          <a:ext cx="1921263" cy="1876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400">
              <a:effectLst/>
              <a:latin typeface="Calibri"/>
              <a:ea typeface="+mn-ea"/>
              <a:cs typeface="+mn-cs"/>
            </a:rPr>
            <a:t>　</a:t>
          </a:r>
          <a:r>
            <a:rPr lang="en-US" altLang="ja-JP" sz="1400">
              <a:effectLst/>
              <a:latin typeface="Calibri"/>
              <a:ea typeface="+mn-ea"/>
              <a:cs typeface="+mn-cs"/>
            </a:rPr>
            <a:t>(Unit  Mt-CO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60</xdr:col>
      <xdr:colOff>310777</xdr:colOff>
      <xdr:row>4</xdr:row>
      <xdr:rowOff>57150</xdr:rowOff>
    </xdr:from>
    <xdr:to>
      <xdr:col>74</xdr:col>
      <xdr:colOff>251855</xdr:colOff>
      <xdr:row>33</xdr:row>
      <xdr:rowOff>59095</xdr:rowOff>
    </xdr:to>
    <xdr:graphicFrame macro="">
      <xdr:nvGraphicFramePr>
        <xdr:cNvPr id="4" name="グラフ 3">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76</xdr:col>
      <xdr:colOff>0</xdr:colOff>
      <xdr:row>5</xdr:row>
      <xdr:rowOff>71438</xdr:rowOff>
    </xdr:from>
    <xdr:to>
      <xdr:col>89</xdr:col>
      <xdr:colOff>498291</xdr:colOff>
      <xdr:row>34</xdr:row>
      <xdr:rowOff>135295</xdr:rowOff>
    </xdr:to>
    <xdr:graphicFrame macro="">
      <xdr:nvGraphicFramePr>
        <xdr:cNvPr id="5" name="グラフ 4">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0.15745</cdr:x>
      <cdr:y>0.16856</cdr:y>
    </cdr:from>
    <cdr:to>
      <cdr:x>0.37093</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8454" y="1109247"/>
          <a:ext cx="1896103" cy="343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0.07694</cdr:x>
      <cdr:y>0.56267</cdr:y>
    </cdr:from>
    <cdr:to>
      <cdr:x>0.34588</cdr:x>
      <cdr:y>0.62736</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683355" y="3702697"/>
          <a:ext cx="2388692" cy="425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0.62323</cdr:x>
      <cdr:y>0.61776</cdr:y>
    </cdr:from>
    <cdr:to>
      <cdr:x>0.70973</cdr:x>
      <cdr:y>0.6563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535458" y="4065224"/>
          <a:ext cx="768283" cy="2536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0.26177</cdr:x>
      <cdr:y>0.65487</cdr:y>
    </cdr:from>
    <cdr:to>
      <cdr:x>0.61462</cdr:x>
      <cdr:y>0.71236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304230" y="4321877"/>
          <a:ext cx="3105969" cy="3794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（電気熱配分統計誤差を除く）</a:t>
          </a:r>
        </a:p>
      </cdr:txBody>
    </cdr:sp>
  </cdr:relSizeAnchor>
  <cdr:relSizeAnchor xmlns:cdr="http://schemas.openxmlformats.org/drawingml/2006/chartDrawing">
    <cdr:from>
      <cdr:x>0.24442</cdr:x>
      <cdr:y>0.80559</cdr:y>
    </cdr:from>
    <cdr:to>
      <cdr:x>0.37947</cdr:x>
      <cdr:y>0.84665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57328" y="5296112"/>
          <a:ext cx="1302513" cy="2699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0.4454</cdr:x>
      <cdr:y>0.81276</cdr:y>
    </cdr:from>
    <cdr:to>
      <cdr:x>0.61928</cdr:x>
      <cdr:y>0.84343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295742" y="5343257"/>
          <a:ext cx="1677016" cy="201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0.15745</cdr:x>
      <cdr:y>0.16856</cdr:y>
    </cdr:from>
    <cdr:to>
      <cdr:x>0.45054</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6951" y="1109752"/>
          <a:ext cx="2600373" cy="344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Industries sector (Factories,etc.)</a:t>
          </a:r>
        </a:p>
      </cdr:txBody>
    </cdr:sp>
  </cdr:relSizeAnchor>
  <cdr:relSizeAnchor xmlns:cdr="http://schemas.openxmlformats.org/drawingml/2006/chartDrawing">
    <cdr:from>
      <cdr:x>0.17728</cdr:x>
      <cdr:y>0.47415</cdr:y>
    </cdr:from>
    <cdr:to>
      <cdr:x>0.46485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72891" y="3121671"/>
          <a:ext cx="2551434" cy="3844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0.02111</cdr:x>
      <cdr:y>0.53896</cdr:y>
    </cdr:from>
    <cdr:to>
      <cdr:x>0.51208</cdr:x>
      <cdr:y>0.61632</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7323" y="3548342"/>
          <a:ext cx="4356060" cy="5093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sector</a:t>
          </a:r>
        </a:p>
        <a:p xmlns:a="http://schemas.openxmlformats.org/drawingml/2006/main">
          <a:pPr algn="ctr">
            <a:lnSpc>
              <a:spcPts val="1500"/>
            </a:lnSpc>
          </a:pPr>
          <a:r>
            <a:rPr kumimoji="1" lang="en-US" altLang="ja-JP" sz="1100">
              <a:solidFill>
                <a:srgbClr val="666699"/>
              </a:solidFill>
            </a:rPr>
            <a:t> (Commerce, services, office,etc.)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0.52927</cdr:x>
      <cdr:y>0.61776</cdr:y>
    </cdr:from>
    <cdr:to>
      <cdr:x>0.70973</cdr:x>
      <cdr:y>0.65875</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695826" y="4067159"/>
          <a:ext cx="1601150" cy="2698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0.14293</cdr:x>
      <cdr:y>0.65656</cdr:y>
    </cdr:from>
    <cdr:to>
      <cdr:x>0.61369</cdr:x>
      <cdr:y>0.71405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378129" y="4317923"/>
          <a:ext cx="4539205" cy="3780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0.19953</cdr:x>
      <cdr:y>0.80778</cdr:y>
    </cdr:from>
    <cdr:to>
      <cdr:x>0.43883</cdr:x>
      <cdr:y>0.84988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923886" y="5312401"/>
          <a:ext cx="2307400" cy="2768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0.11457</cdr:x>
      <cdr:y>0.77138</cdr:y>
    </cdr:from>
    <cdr:to>
      <cdr:x>0.3905</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017270" y="5076100"/>
          <a:ext cx="2449830" cy="235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0.43674</cdr:x>
      <cdr:y>0.81095</cdr:y>
    </cdr:from>
    <cdr:to>
      <cdr:x>0.63221</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211177" y="5333279"/>
          <a:ext cx="1884823" cy="1912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0.0143</cdr:x>
      <cdr:y>0.36862</cdr:y>
    </cdr:from>
    <cdr:to>
      <cdr:x>0.04665</cdr:x>
      <cdr:y>0.67457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736054" y="3288755"/>
          <a:ext cx="2013323" cy="2872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0.74237</cdr:x>
      <cdr:y>0.20843</cdr:y>
    </cdr:from>
    <cdr:to>
      <cdr:x>0.94502</cdr:x>
      <cdr:y>0.26855</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6591300" y="1371600"/>
          <a:ext cx="1799277"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157956</xdr:colOff>
      <xdr:row>0</xdr:row>
      <xdr:rowOff>285750</xdr:rowOff>
    </xdr:from>
    <xdr:to>
      <xdr:col>16</xdr:col>
      <xdr:colOff>561045</xdr:colOff>
      <xdr:row>23</xdr:row>
      <xdr:rowOff>94531</xdr:rowOff>
    </xdr:to>
    <xdr:graphicFrame macro="">
      <xdr:nvGraphicFramePr>
        <xdr:cNvPr id="8" name="Chart 1">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532606</xdr:colOff>
      <xdr:row>27</xdr:row>
      <xdr:rowOff>27170</xdr:rowOff>
    </xdr:from>
    <xdr:to>
      <xdr:col>17</xdr:col>
      <xdr:colOff>533928</xdr:colOff>
      <xdr:row>51</xdr:row>
      <xdr:rowOff>26910</xdr:rowOff>
    </xdr:to>
    <xdr:graphicFrame macro="">
      <xdr:nvGraphicFramePr>
        <xdr:cNvPr id="11" name="Chart 1">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153673</xdr:colOff>
      <xdr:row>23</xdr:row>
      <xdr:rowOff>27782</xdr:rowOff>
    </xdr:from>
    <xdr:to>
      <xdr:col>14</xdr:col>
      <xdr:colOff>172991</xdr:colOff>
      <xdr:row>26</xdr:row>
      <xdr:rowOff>141294</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9802498" y="4895057"/>
          <a:ext cx="647968"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10</xdr:col>
      <xdr:colOff>21432</xdr:colOff>
      <xdr:row>49</xdr:row>
      <xdr:rowOff>795</xdr:rowOff>
    </xdr:from>
    <xdr:to>
      <xdr:col>17</xdr:col>
      <xdr:colOff>351940</xdr:colOff>
      <xdr:row>70</xdr:row>
      <xdr:rowOff>134139</xdr:rowOff>
    </xdr:to>
    <xdr:graphicFrame macro="">
      <xdr:nvGraphicFramePr>
        <xdr:cNvPr id="14" name="Chart 1">
          <a:extLst>
            <a:ext uri="{FF2B5EF4-FFF2-40B4-BE49-F238E27FC236}">
              <a16:creationId xmlns:a16="http://schemas.microsoft.com/office/drawing/2014/main" id="{39BAF1EA-5A77-42CB-991C-58D7231BA9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139700</xdr:colOff>
      <xdr:row>1</xdr:row>
      <xdr:rowOff>238125</xdr:rowOff>
    </xdr:from>
    <xdr:to>
      <xdr:col>37</xdr:col>
      <xdr:colOff>467518</xdr:colOff>
      <xdr:row>22</xdr:row>
      <xdr:rowOff>8726</xdr:rowOff>
    </xdr:to>
    <xdr:graphicFrame macro="">
      <xdr:nvGraphicFramePr>
        <xdr:cNvPr id="15" name="Chart 1">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29</xdr:col>
      <xdr:colOff>103981</xdr:colOff>
      <xdr:row>26</xdr:row>
      <xdr:rowOff>69238</xdr:rowOff>
    </xdr:from>
    <xdr:to>
      <xdr:col>37</xdr:col>
      <xdr:colOff>111653</xdr:colOff>
      <xdr:row>50</xdr:row>
      <xdr:rowOff>57071</xdr:rowOff>
    </xdr:to>
    <xdr:graphicFrame macro="">
      <xdr:nvGraphicFramePr>
        <xdr:cNvPr id="16" name="Chart 1">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32</xdr:col>
      <xdr:colOff>427517</xdr:colOff>
      <xdr:row>21</xdr:row>
      <xdr:rowOff>44451</xdr:rowOff>
    </xdr:from>
    <xdr:to>
      <xdr:col>33</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29</xdr:col>
      <xdr:colOff>407194</xdr:colOff>
      <xdr:row>49</xdr:row>
      <xdr:rowOff>124618</xdr:rowOff>
    </xdr:from>
    <xdr:to>
      <xdr:col>37</xdr:col>
      <xdr:colOff>111433</xdr:colOff>
      <xdr:row>71</xdr:row>
      <xdr:rowOff>86512</xdr:rowOff>
    </xdr:to>
    <xdr:graphicFrame macro="">
      <xdr:nvGraphicFramePr>
        <xdr:cNvPr id="18" name="Chart 1">
          <a:extLst>
            <a:ext uri="{FF2B5EF4-FFF2-40B4-BE49-F238E27FC236}">
              <a16:creationId xmlns:a16="http://schemas.microsoft.com/office/drawing/2014/main" id="{F304D906-1226-49FC-932F-CBFAAECDF0E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0.69523</cdr:x>
      <cdr:y>0.80456</cdr:y>
    </cdr:from>
    <cdr:to>
      <cdr:x>0.97391</cdr:x>
      <cdr:y>0.86489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077960" y="3480808"/>
          <a:ext cx="1233779" cy="26100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0.41227</cdr:x>
      <cdr:y>0.42536</cdr:y>
    </cdr:from>
    <cdr:to>
      <cdr:x>0.72702</cdr:x>
      <cdr:y>0.48889</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044863" y="2058754"/>
          <a:ext cx="1561163" cy="3074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ea"/>
              <a:ea typeface="+mn-ea"/>
              <a:cs typeface="+mn-cs"/>
            </a:rPr>
            <a:t>CO</a:t>
          </a:r>
          <a:r>
            <a:rPr kumimoji="1" lang="en-US" altLang="ja-JP" sz="1100" b="1" baseline="-25000">
              <a:solidFill>
                <a:schemeClr val="tx1"/>
              </a:solidFill>
              <a:effectLst/>
              <a:latin typeface="+mn-ea"/>
              <a:ea typeface="+mn-ea"/>
              <a:cs typeface="+mn-cs"/>
            </a:rPr>
            <a:t>2</a:t>
          </a:r>
          <a:r>
            <a:rPr kumimoji="1" lang="en-US" altLang="ja-JP" sz="1100">
              <a:solidFill>
                <a:schemeClr val="tx1"/>
              </a:solidFill>
              <a:effectLst/>
              <a:latin typeface="+mn-ea"/>
              <a:ea typeface="+mn-ea"/>
              <a:cs typeface="+mn-cs"/>
            </a:rPr>
            <a:t> </a:t>
          </a:r>
          <a:endParaRPr kumimoji="1" lang="en-US" altLang="ja-JP" sz="1100" baseline="0">
            <a:solidFill>
              <a:schemeClr val="tx1"/>
            </a:solidFill>
            <a:effectLst/>
            <a:latin typeface="+mn-ea"/>
            <a:ea typeface="+mn-ea"/>
            <a:cs typeface="+mn-cs"/>
          </a:endParaRPr>
        </a:p>
        <a:p xmlns:a="http://schemas.openxmlformats.org/drawingml/2006/main">
          <a:pPr algn="ctr"/>
          <a:r>
            <a:rPr kumimoji="1" lang="ja-JP" altLang="ja-JP" sz="1100" b="1">
              <a:solidFill>
                <a:schemeClr val="tx1"/>
              </a:solidFill>
              <a:effectLst/>
              <a:latin typeface="+mn-ea"/>
              <a:ea typeface="+mn-ea"/>
              <a:cs typeface="+mn-cs"/>
            </a:rPr>
            <a:t>排出量</a:t>
          </a:r>
          <a:endParaRPr lang="ja-JP" altLang="ja-JP" sz="1100" b="1">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0.82842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930801" y="2769476"/>
          <a:ext cx="1101994" cy="24646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0.44655</cdr:x>
      <cdr:y>0.37588</cdr:y>
    </cdr:from>
    <cdr:to>
      <cdr:x>0.56728</cdr:x>
      <cdr:y>0.47126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254909" y="1765265"/>
          <a:ext cx="609589" cy="4479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lt"/>
              <a:ea typeface="+mn-ea"/>
              <a:cs typeface="+mn-cs"/>
            </a:rPr>
            <a:t>CO</a:t>
          </a:r>
          <a:r>
            <a:rPr kumimoji="1" lang="en-US" altLang="ja-JP" sz="1100" b="1" baseline="-25000">
              <a:solidFill>
                <a:schemeClr val="tx1"/>
              </a:solidFill>
              <a:effectLst/>
              <a:latin typeface="+mn-lt"/>
              <a:ea typeface="+mn-ea"/>
              <a:cs typeface="+mn-cs"/>
            </a:rPr>
            <a:t>2</a:t>
          </a:r>
          <a:r>
            <a:rPr kumimoji="1" lang="en-US" altLang="ja-JP" sz="1100">
              <a:solidFill>
                <a:schemeClr val="tx1"/>
              </a:solidFill>
              <a:effectLst/>
              <a:latin typeface="+mn-lt"/>
              <a:ea typeface="+mn-ea"/>
              <a:cs typeface="+mn-cs"/>
            </a:rPr>
            <a:t> </a:t>
          </a:r>
          <a:endParaRPr lang="ja-JP" altLang="ja-JP" sz="110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1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0.41455</cdr:x>
      <cdr:y>0.38729</cdr:y>
    </cdr:from>
    <cdr:to>
      <cdr:x>0.60608</cdr:x>
      <cdr:y>0.4936</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1970473" y="1603468"/>
          <a:ext cx="910397" cy="44012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05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0.36146</cdr:x>
      <cdr:y>0.36468</cdr:y>
    </cdr:from>
    <cdr:to>
      <cdr:x>0.66726</cdr:x>
      <cdr:y>0.61735</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169031" y="1512154"/>
          <a:ext cx="1835029" cy="10477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a:p xmlns:a="http://schemas.openxmlformats.org/drawingml/2006/main">
          <a:pPr algn="ctr"/>
          <a:endParaRPr kumimoji="1" lang="en-US" altLang="ja-JP" sz="1100" b="0" baseline="0">
            <a:solidFill>
              <a:schemeClr val="tx1"/>
            </a:solidFill>
            <a:effectLst/>
            <a:latin typeface="+mn-lt"/>
            <a:ea typeface="+mn-ea"/>
            <a:cs typeface="+mn-cs"/>
          </a:endParaRPr>
        </a:p>
        <a:p xmlns:a="http://schemas.openxmlformats.org/drawingml/2006/main">
          <a:pPr algn="ctr"/>
          <a:endParaRPr lang="ja-JP" altLang="ja-JP" sz="105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0.32366</cdr:x>
      <cdr:y>0.31425</cdr:y>
    </cdr:from>
    <cdr:to>
      <cdr:x>0.68744</cdr:x>
      <cdr:y>0.53673</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634334" y="1480835"/>
          <a:ext cx="1836934" cy="10483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0.65969</cdr:x>
      <cdr:y>0.85865</cdr:y>
    </cdr:from>
    <cdr:to>
      <cdr:x>0.99499</cdr:x>
      <cdr:y>0.93159</cdr:y>
    </cdr:to>
    <cdr:sp macro="" textlink="">
      <cdr:nvSpPr>
        <cdr:cNvPr id="6" name="テキスト ボックス 1">
          <a:extLst xmlns:a="http://schemas.openxmlformats.org/drawingml/2006/main">
            <a:ext uri="{FF2B5EF4-FFF2-40B4-BE49-F238E27FC236}">
              <a16:creationId xmlns:a16="http://schemas.microsoft.com/office/drawing/2014/main" id="{9B6B072E-FD6E-40D2-A25D-ABF6CBE3448F}"/>
            </a:ext>
          </a:extLst>
        </cdr:cNvPr>
        <cdr:cNvSpPr txBox="1"/>
      </cdr:nvSpPr>
      <cdr:spPr>
        <a:xfrm xmlns:a="http://schemas.openxmlformats.org/drawingml/2006/main">
          <a:off x="3135695" y="3563160"/>
          <a:ext cx="1593776" cy="30268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0.41835</cdr:x>
      <cdr:y>0.38431</cdr:y>
    </cdr:from>
    <cdr:to>
      <cdr:x>0.60368</cdr:x>
      <cdr:y>0.52324</cdr:y>
    </cdr:to>
    <cdr:sp macro="" textlink="">
      <cdr:nvSpPr>
        <cdr:cNvPr id="8"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2163981" y="1690735"/>
          <a:ext cx="958678" cy="61124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57</xdr:col>
      <xdr:colOff>459462</xdr:colOff>
      <xdr:row>4</xdr:row>
      <xdr:rowOff>79329</xdr:rowOff>
    </xdr:from>
    <xdr:to>
      <xdr:col>60</xdr:col>
      <xdr:colOff>373737</xdr:colOff>
      <xdr:row>27</xdr:row>
      <xdr:rowOff>26075</xdr:rowOff>
    </xdr:to>
    <xdr:graphicFrame macro="">
      <xdr:nvGraphicFramePr>
        <xdr:cNvPr id="5" name="グラフ 2">
          <a:extLst>
            <a:ext uri="{FF2B5EF4-FFF2-40B4-BE49-F238E27FC236}">
              <a16:creationId xmlns:a16="http://schemas.microsoft.com/office/drawing/2014/main" id="{CBE24896-1586-48F6-9306-D64E9D61F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446574</xdr:colOff>
      <xdr:row>26</xdr:row>
      <xdr:rowOff>74775</xdr:rowOff>
    </xdr:from>
    <xdr:to>
      <xdr:col>60</xdr:col>
      <xdr:colOff>396147</xdr:colOff>
      <xdr:row>55</xdr:row>
      <xdr:rowOff>104755</xdr:rowOff>
    </xdr:to>
    <xdr:graphicFrame macro="">
      <xdr:nvGraphicFramePr>
        <xdr:cNvPr id="6" name="グラフ 2">
          <a:extLst>
            <a:ext uri="{FF2B5EF4-FFF2-40B4-BE49-F238E27FC236}">
              <a16:creationId xmlns:a16="http://schemas.microsoft.com/office/drawing/2014/main" id="{2023E72E-8C9B-4308-91A3-B4D2D7EC1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467819</xdr:colOff>
      <xdr:row>4</xdr:row>
      <xdr:rowOff>113646</xdr:rowOff>
    </xdr:from>
    <xdr:to>
      <xdr:col>71</xdr:col>
      <xdr:colOff>180669</xdr:colOff>
      <xdr:row>27</xdr:row>
      <xdr:rowOff>77109</xdr:rowOff>
    </xdr:to>
    <xdr:graphicFrame macro="">
      <xdr:nvGraphicFramePr>
        <xdr:cNvPr id="7" name="グラフ 2">
          <a:extLst>
            <a:ext uri="{FF2B5EF4-FFF2-40B4-BE49-F238E27FC236}">
              <a16:creationId xmlns:a16="http://schemas.microsoft.com/office/drawing/2014/main" id="{71C5723C-103E-43D4-9E0D-797786798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513576</xdr:colOff>
      <xdr:row>26</xdr:row>
      <xdr:rowOff>96299</xdr:rowOff>
    </xdr:from>
    <xdr:to>
      <xdr:col>71</xdr:col>
      <xdr:colOff>259017</xdr:colOff>
      <xdr:row>55</xdr:row>
      <xdr:rowOff>118249</xdr:rowOff>
    </xdr:to>
    <xdr:graphicFrame macro="">
      <xdr:nvGraphicFramePr>
        <xdr:cNvPr id="8" name="グラフ 2">
          <a:extLst>
            <a:ext uri="{FF2B5EF4-FFF2-40B4-BE49-F238E27FC236}">
              <a16:creationId xmlns:a16="http://schemas.microsoft.com/office/drawing/2014/main" id="{EA76FC35-7F62-4A9A-878A-987DB99E1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0.24669</cdr:x>
      <cdr:y>0.01686</cdr:y>
    </cdr:from>
    <cdr:to>
      <cdr:x>0.81304</cdr:x>
      <cdr:y>0.08436</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638344" y="89690"/>
          <a:ext cx="376128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（総</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0.92527</cdr:x>
      <cdr:y>0.13127</cdr:y>
    </cdr:from>
    <cdr:to>
      <cdr:x>0.96589</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5004529" y="2397681"/>
          <a:ext cx="3681102" cy="294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5622" y="4178806"/>
          <a:ext cx="5412723" cy="124555"/>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4.xml><?xml version="1.0" encoding="utf-8"?>
<c:userShapes xmlns:c="http://schemas.openxmlformats.org/drawingml/2006/chart">
  <cdr:relSizeAnchor xmlns:cdr="http://schemas.openxmlformats.org/drawingml/2006/chartDrawing">
    <cdr:from>
      <cdr:x>0.17359</cdr:x>
      <cdr:y>0.0257</cdr:y>
    </cdr:from>
    <cdr:to>
      <cdr:x>0.85429</cdr:x>
      <cdr:y>0.0891</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63848" y="145562"/>
          <a:ext cx="495597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a:t>
          </a:r>
          <a:r>
            <a:rPr kumimoji="1" lang="ja-JP" altLang="en-US" sz="1600" b="1">
              <a:solidFill>
                <a:sysClr val="windowText" lastClr="000000"/>
              </a:solidFill>
              <a:latin typeface="Century" panose="02040604050505020304" pitchFamily="18" charset="0"/>
            </a:rPr>
            <a:t>エネルギー起源</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2295" y="4355990"/>
          <a:ext cx="5390090" cy="143694"/>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5.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 (Total 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e</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0.92315</cdr:x>
      <cdr:y>0.13599</cdr:y>
    </cdr:from>
    <cdr:to>
      <cdr:x>0.96109</cdr:x>
      <cdr:y>0.85726</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60347" y="2513116"/>
          <a:ext cx="3851286"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1612" y="4212684"/>
          <a:ext cx="5357029" cy="138141"/>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6.xml><?xml version="1.0" encoding="utf-8"?>
<c:userShapes xmlns:c="http://schemas.openxmlformats.org/drawingml/2006/chart">
  <cdr:relSizeAnchor xmlns:cdr="http://schemas.openxmlformats.org/drawingml/2006/chartDrawing">
    <cdr:from>
      <cdr:x>0.15041</cdr:x>
      <cdr:y>0.04222</cdr:y>
    </cdr:from>
    <cdr:to>
      <cdr:x>0.98978</cdr:x>
      <cdr:y>0.10214</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005759" y="238924"/>
          <a:ext cx="5612690"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capita (Energy-related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0.50597</cdr:x>
      <cdr:y>0.91009</cdr:y>
    </cdr:from>
    <cdr:to>
      <cdr:x>0.57656</cdr:x>
      <cdr:y>0.95637</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383311" y="515020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0.11804</cdr:y>
    </cdr:from>
    <cdr:to>
      <cdr:x>0.95743</cdr:x>
      <cdr:y>0.86507</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161414" y="2596481"/>
          <a:ext cx="4152900" cy="272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0.02061</cdr:x>
      <cdr:y>0.09837</cdr:y>
    </cdr:from>
    <cdr:to>
      <cdr:x>0.06811</cdr:x>
      <cdr:y>0.82224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16715" y="2400791"/>
          <a:ext cx="4024101" cy="3162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88928" y="4378146"/>
          <a:ext cx="5443647" cy="139881"/>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7.xml><?xml version="1.0" encoding="utf-8"?>
<xdr:wsDr xmlns:xdr="http://schemas.openxmlformats.org/drawingml/2006/spreadsheetDrawing" xmlns:a="http://schemas.openxmlformats.org/drawingml/2006/main">
  <xdr:twoCellAnchor>
    <xdr:from>
      <xdr:col>57</xdr:col>
      <xdr:colOff>235248</xdr:colOff>
      <xdr:row>4</xdr:row>
      <xdr:rowOff>42287</xdr:rowOff>
    </xdr:from>
    <xdr:to>
      <xdr:col>59</xdr:col>
      <xdr:colOff>622445</xdr:colOff>
      <xdr:row>21</xdr:row>
      <xdr:rowOff>17320</xdr:rowOff>
    </xdr:to>
    <xdr:graphicFrame macro="">
      <xdr:nvGraphicFramePr>
        <xdr:cNvPr id="6" name="グラフ 2">
          <a:extLst>
            <a:ext uri="{FF2B5EF4-FFF2-40B4-BE49-F238E27FC236}">
              <a16:creationId xmlns:a16="http://schemas.microsoft.com/office/drawing/2014/main" id="{2F53EAE9-D5F0-4C12-8538-ED4F5236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178190</xdr:colOff>
      <xdr:row>22</xdr:row>
      <xdr:rowOff>50553</xdr:rowOff>
    </xdr:from>
    <xdr:to>
      <xdr:col>60</xdr:col>
      <xdr:colOff>216477</xdr:colOff>
      <xdr:row>46</xdr:row>
      <xdr:rowOff>35720</xdr:rowOff>
    </xdr:to>
    <xdr:graphicFrame macro="">
      <xdr:nvGraphicFramePr>
        <xdr:cNvPr id="7" name="グラフ 4">
          <a:extLst>
            <a:ext uri="{FF2B5EF4-FFF2-40B4-BE49-F238E27FC236}">
              <a16:creationId xmlns:a16="http://schemas.microsoft.com/office/drawing/2014/main" id="{CA0B8380-E5E4-4A55-BAE1-5EA26252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579586</xdr:colOff>
      <xdr:row>4</xdr:row>
      <xdr:rowOff>33554</xdr:rowOff>
    </xdr:from>
    <xdr:to>
      <xdr:col>69</xdr:col>
      <xdr:colOff>76777</xdr:colOff>
      <xdr:row>21</xdr:row>
      <xdr:rowOff>43366</xdr:rowOff>
    </xdr:to>
    <xdr:graphicFrame macro="">
      <xdr:nvGraphicFramePr>
        <xdr:cNvPr id="5" name="グラフ 2">
          <a:extLst>
            <a:ext uri="{FF2B5EF4-FFF2-40B4-BE49-F238E27FC236}">
              <a16:creationId xmlns:a16="http://schemas.microsoft.com/office/drawing/2014/main" id="{96AFE5E1-0325-44A4-8936-749D9300B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26354</xdr:colOff>
      <xdr:row>22</xdr:row>
      <xdr:rowOff>30524</xdr:rowOff>
    </xdr:from>
    <xdr:to>
      <xdr:col>69</xdr:col>
      <xdr:colOff>189489</xdr:colOff>
      <xdr:row>45</xdr:row>
      <xdr:rowOff>163514</xdr:rowOff>
    </xdr:to>
    <xdr:graphicFrame macro="">
      <xdr:nvGraphicFramePr>
        <xdr:cNvPr id="8" name="グラフ 7">
          <a:extLst>
            <a:ext uri="{FF2B5EF4-FFF2-40B4-BE49-F238E27FC236}">
              <a16:creationId xmlns:a16="http://schemas.microsoft.com/office/drawing/2014/main" id="{8329C9E6-BA73-4F12-8F23-2C554F2DD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0.04463</cdr:x>
      <cdr:y>0.16067</cdr:y>
    </cdr:from>
    <cdr:to>
      <cdr:x>0.08344</cdr:x>
      <cdr:y>0.79866</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165040" y="2208996"/>
          <a:ext cx="3091601" cy="230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0.93503</cdr:y>
    </cdr:from>
    <cdr:to>
      <cdr:x>0.59379</cdr:x>
      <cdr:y>0.98919</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97062" y="4496431"/>
          <a:ext cx="533796" cy="260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0.47831</cdr:x>
      <cdr:y>0.92419</cdr:y>
    </cdr:from>
    <cdr:to>
      <cdr:x>0.56808</cdr:x>
      <cdr:y>0.97834</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3947" y="4512764"/>
          <a:ext cx="558157" cy="2644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0.38426</cdr:x>
      <cdr:y>0.91924</cdr:y>
    </cdr:from>
    <cdr:to>
      <cdr:x>0.50588</cdr:x>
      <cdr:y>0.96494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2928042" y="4305655"/>
          <a:ext cx="926744" cy="2140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0.04628</cdr:x>
      <cdr:y>0.15748</cdr:y>
    </cdr:from>
    <cdr:to>
      <cdr:x>0.08503</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56582" y="2318260"/>
          <a:ext cx="3344260" cy="2452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0.93015</cdr:y>
    </cdr:from>
    <cdr:to>
      <cdr:x>0.58617</cdr:x>
      <cdr:y>0.98384</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27701" y="453762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0.02609</cdr:x>
      <cdr:y>0.14027</cdr:y>
    </cdr:from>
    <cdr:to>
      <cdr:x>0.08143</cdr:x>
      <cdr:y>0.90886</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447760" y="2242146"/>
          <a:ext cx="3521051" cy="3219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0.52079</cdr:x>
      <cdr:y>0.92395</cdr:y>
    </cdr:from>
    <cdr:to>
      <cdr:x>0.60159</cdr:x>
      <cdr:y>0.97929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42663" y="4373193"/>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57</xdr:col>
      <xdr:colOff>178594</xdr:colOff>
      <xdr:row>3</xdr:row>
      <xdr:rowOff>154782</xdr:rowOff>
    </xdr:from>
    <xdr:to>
      <xdr:col>66</xdr:col>
      <xdr:colOff>142536</xdr:colOff>
      <xdr:row>24</xdr:row>
      <xdr:rowOff>111565</xdr:rowOff>
    </xdr:to>
    <xdr:graphicFrame macro="">
      <xdr:nvGraphicFramePr>
        <xdr:cNvPr id="10" name="Chart 1">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535782</xdr:colOff>
      <xdr:row>27</xdr:row>
      <xdr:rowOff>130969</xdr:rowOff>
    </xdr:from>
    <xdr:to>
      <xdr:col>65</xdr:col>
      <xdr:colOff>145264</xdr:colOff>
      <xdr:row>48</xdr:row>
      <xdr:rowOff>103730</xdr:rowOff>
    </xdr:to>
    <xdr:graphicFrame macro="">
      <xdr:nvGraphicFramePr>
        <xdr:cNvPr id="11" name="Chart 1">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58</xdr:col>
      <xdr:colOff>500063</xdr:colOff>
      <xdr:row>52</xdr:row>
      <xdr:rowOff>160337</xdr:rowOff>
    </xdr:from>
    <xdr:to>
      <xdr:col>65</xdr:col>
      <xdr:colOff>112720</xdr:colOff>
      <xdr:row>73</xdr:row>
      <xdr:rowOff>145797</xdr:rowOff>
    </xdr:to>
    <xdr:graphicFrame macro="">
      <xdr:nvGraphicFramePr>
        <xdr:cNvPr id="13" name="Chart 1">
          <a:extLst>
            <a:ext uri="{FF2B5EF4-FFF2-40B4-BE49-F238E27FC236}">
              <a16:creationId xmlns:a16="http://schemas.microsoft.com/office/drawing/2014/main" id="{77673FD2-95AC-4FCE-9DE6-C633F5CFD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61</xdr:col>
      <xdr:colOff>598487</xdr:colOff>
      <xdr:row>22</xdr:row>
      <xdr:rowOff>148828</xdr:rowOff>
    </xdr:from>
    <xdr:to>
      <xdr:col>62</xdr:col>
      <xdr:colOff>551812</xdr:colOff>
      <xdr:row>26</xdr:row>
      <xdr:rowOff>114959</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22970331" y="4601766"/>
          <a:ext cx="631981" cy="68050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64</xdr:col>
      <xdr:colOff>345281</xdr:colOff>
      <xdr:row>3</xdr:row>
      <xdr:rowOff>166688</xdr:rowOff>
    </xdr:from>
    <xdr:to>
      <xdr:col>73</xdr:col>
      <xdr:colOff>154440</xdr:colOff>
      <xdr:row>24</xdr:row>
      <xdr:rowOff>126646</xdr:rowOff>
    </xdr:to>
    <xdr:graphicFrame macro="">
      <xdr:nvGraphicFramePr>
        <xdr:cNvPr id="17" name="Chart 1">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64</xdr:col>
      <xdr:colOff>339724</xdr:colOff>
      <xdr:row>27</xdr:row>
      <xdr:rowOff>115888</xdr:rowOff>
    </xdr:from>
    <xdr:to>
      <xdr:col>73</xdr:col>
      <xdr:colOff>145708</xdr:colOff>
      <xdr:row>48</xdr:row>
      <xdr:rowOff>75846</xdr:rowOff>
    </xdr:to>
    <xdr:graphicFrame macro="">
      <xdr:nvGraphicFramePr>
        <xdr:cNvPr id="19" name="Chart 1">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64</xdr:col>
      <xdr:colOff>342106</xdr:colOff>
      <xdr:row>53</xdr:row>
      <xdr:rowOff>47625</xdr:rowOff>
    </xdr:from>
    <xdr:to>
      <xdr:col>73</xdr:col>
      <xdr:colOff>141740</xdr:colOff>
      <xdr:row>74</xdr:row>
      <xdr:rowOff>10757</xdr:rowOff>
    </xdr:to>
    <xdr:graphicFrame macro="">
      <xdr:nvGraphicFramePr>
        <xdr:cNvPr id="20" name="Chart 1">
          <a:extLst>
            <a:ext uri="{FF2B5EF4-FFF2-40B4-BE49-F238E27FC236}">
              <a16:creationId xmlns:a16="http://schemas.microsoft.com/office/drawing/2014/main" id="{7829A1D1-7EE3-4A81-A7D8-6AAF03EE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68</xdr:col>
      <xdr:colOff>550862</xdr:colOff>
      <xdr:row>22</xdr:row>
      <xdr:rowOff>153591</xdr:rowOff>
    </xdr:from>
    <xdr:to>
      <xdr:col>69</xdr:col>
      <xdr:colOff>551811</xdr:colOff>
      <xdr:row>26</xdr:row>
      <xdr:rowOff>107022</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27637581" y="4606529"/>
          <a:ext cx="631981" cy="670981"/>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0.36997</cdr:x>
      <cdr:y>0.32487</cdr:y>
    </cdr:from>
    <cdr:to>
      <cdr:x>0.73657</cdr:x>
      <cdr:y>0.62413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157151" y="1204357"/>
          <a:ext cx="2137478"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0.38156</cdr:x>
      <cdr:y>0.34302</cdr:y>
    </cdr:from>
    <cdr:to>
      <cdr:x>0.72027</cdr:x>
      <cdr:y>0.641</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1627285" y="1277144"/>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0.38293</cdr:x>
      <cdr:y>0.32939</cdr:y>
    </cdr:from>
    <cdr:to>
      <cdr:x>0.72138</cdr:x>
      <cdr:y>0.6266</cdr:y>
    </cdr:to>
    <cdr:sp macro="" textlink="">
      <cdr:nvSpPr>
        <cdr:cNvPr id="4" name="テキスト ボックス 2">
          <a:extLst xmlns:a="http://schemas.openxmlformats.org/drawingml/2006/main">
            <a:ext uri="{FF2B5EF4-FFF2-40B4-BE49-F238E27FC236}">
              <a16:creationId xmlns:a16="http://schemas.microsoft.com/office/drawing/2014/main" id="{CF848E5C-06B2-4C9B-BCEA-BD9A20413985}"/>
            </a:ext>
          </a:extLst>
        </cdr:cNvPr>
        <cdr:cNvSpPr txBox="1"/>
      </cdr:nvSpPr>
      <cdr:spPr>
        <a:xfrm xmlns:a="http://schemas.openxmlformats.org/drawingml/2006/main">
          <a:off x="1634332" y="1229518"/>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0.44343</cdr:x>
      <cdr:y>0.30917</cdr:y>
    </cdr:from>
    <cdr:to>
      <cdr:x>0.6629</cdr:x>
      <cdr:y>0.67444</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586833" y="1148134"/>
          <a:ext cx="1280327" cy="13564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0.43778</cdr:x>
      <cdr:y>0.33458</cdr:y>
    </cdr:from>
    <cdr:to>
      <cdr:x>0.65749</cdr:x>
      <cdr:y>0.69953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51112" y="1241425"/>
          <a:ext cx="1280315" cy="1354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0.44392</cdr:x>
      <cdr:y>0.33136</cdr:y>
    </cdr:from>
    <cdr:to>
      <cdr:x>0.66362</cdr:x>
      <cdr:y>0.69632</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85462" y="1231578"/>
          <a:ext cx="1279576" cy="1356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57</xdr:col>
      <xdr:colOff>484980</xdr:colOff>
      <xdr:row>4</xdr:row>
      <xdr:rowOff>26987</xdr:rowOff>
    </xdr:from>
    <xdr:to>
      <xdr:col>66</xdr:col>
      <xdr:colOff>345281</xdr:colOff>
      <xdr:row>23</xdr:row>
      <xdr:rowOff>145757</xdr:rowOff>
    </xdr:to>
    <xdr:graphicFrame macro="">
      <xdr:nvGraphicFramePr>
        <xdr:cNvPr id="8" name="Chart 1">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523876</xdr:colOff>
      <xdr:row>30</xdr:row>
      <xdr:rowOff>154780</xdr:rowOff>
    </xdr:from>
    <xdr:to>
      <xdr:col>66</xdr:col>
      <xdr:colOff>377827</xdr:colOff>
      <xdr:row>50</xdr:row>
      <xdr:rowOff>86225</xdr:rowOff>
    </xdr:to>
    <xdr:graphicFrame macro="">
      <xdr:nvGraphicFramePr>
        <xdr:cNvPr id="10" name="Chart 1">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500063</xdr:colOff>
      <xdr:row>54</xdr:row>
      <xdr:rowOff>71438</xdr:rowOff>
    </xdr:from>
    <xdr:to>
      <xdr:col>66</xdr:col>
      <xdr:colOff>354014</xdr:colOff>
      <xdr:row>74</xdr:row>
      <xdr:rowOff>2883</xdr:rowOff>
    </xdr:to>
    <xdr:graphicFrame macro="">
      <xdr:nvGraphicFramePr>
        <xdr:cNvPr id="13" name="Chart 1">
          <a:extLst>
            <a:ext uri="{FF2B5EF4-FFF2-40B4-BE49-F238E27FC236}">
              <a16:creationId xmlns:a16="http://schemas.microsoft.com/office/drawing/2014/main" id="{DAAFBEDA-CF11-4B41-A267-45B4F0837D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62</xdr:col>
      <xdr:colOff>59532</xdr:colOff>
      <xdr:row>24</xdr:row>
      <xdr:rowOff>107157</xdr:rowOff>
    </xdr:from>
    <xdr:to>
      <xdr:col>63</xdr:col>
      <xdr:colOff>38564</xdr:colOff>
      <xdr:row>28</xdr:row>
      <xdr:rowOff>46781</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4669751" y="4917282"/>
          <a:ext cx="657688" cy="66034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37304</xdr:colOff>
      <xdr:row>4</xdr:row>
      <xdr:rowOff>47626</xdr:rowOff>
    </xdr:from>
    <xdr:to>
      <xdr:col>75</xdr:col>
      <xdr:colOff>50800</xdr:colOff>
      <xdr:row>23</xdr:row>
      <xdr:rowOff>163221</xdr:rowOff>
    </xdr:to>
    <xdr:graphicFrame macro="">
      <xdr:nvGraphicFramePr>
        <xdr:cNvPr id="15" name="Chart 1">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70</xdr:col>
      <xdr:colOff>352423</xdr:colOff>
      <xdr:row>24</xdr:row>
      <xdr:rowOff>107157</xdr:rowOff>
    </xdr:from>
    <xdr:to>
      <xdr:col>71</xdr:col>
      <xdr:colOff>315580</xdr:colOff>
      <xdr:row>28</xdr:row>
      <xdr:rowOff>46781</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0391892" y="4917282"/>
          <a:ext cx="641813" cy="65399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134935</xdr:colOff>
      <xdr:row>30</xdr:row>
      <xdr:rowOff>134143</xdr:rowOff>
    </xdr:from>
    <xdr:to>
      <xdr:col>75</xdr:col>
      <xdr:colOff>122237</xdr:colOff>
      <xdr:row>50</xdr:row>
      <xdr:rowOff>68763</xdr:rowOff>
    </xdr:to>
    <xdr:graphicFrame macro="">
      <xdr:nvGraphicFramePr>
        <xdr:cNvPr id="17" name="Chart 1">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67</xdr:col>
      <xdr:colOff>325434</xdr:colOff>
      <xdr:row>54</xdr:row>
      <xdr:rowOff>105569</xdr:rowOff>
    </xdr:from>
    <xdr:to>
      <xdr:col>75</xdr:col>
      <xdr:colOff>335755</xdr:colOff>
      <xdr:row>74</xdr:row>
      <xdr:rowOff>30664</xdr:rowOff>
    </xdr:to>
    <xdr:graphicFrame macro="">
      <xdr:nvGraphicFramePr>
        <xdr:cNvPr id="18" name="Chart 1">
          <a:extLst>
            <a:ext uri="{FF2B5EF4-FFF2-40B4-BE49-F238E27FC236}">
              <a16:creationId xmlns:a16="http://schemas.microsoft.com/office/drawing/2014/main" id="{3E4D69E3-1B41-4DB5-AEA7-E960B996172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0.02026</cdr:x>
      <cdr:y>0.12811</cdr:y>
    </cdr:from>
    <cdr:to>
      <cdr:x>0.07031</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94126" y="2004782"/>
          <a:ext cx="3036883" cy="356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0.13817</cdr:x>
      <cdr:y>0.65824</cdr:y>
    </cdr:from>
    <cdr:to>
      <cdr:x>0.86223</cdr:x>
      <cdr:y>0.71007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134663" y="3448572"/>
          <a:ext cx="5946036" cy="271542"/>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0.84679</cdr:x>
      <cdr:y>0.44168</cdr:y>
    </cdr:from>
    <cdr:to>
      <cdr:x>0.99683</cdr:x>
      <cdr:y>0.54503</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98226" y="2408829"/>
          <a:ext cx="1133713" cy="5636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endParaRPr lang="en-US" altLang="ja-JP" sz="1100">
            <a:solidFill>
              <a:schemeClr val="dk1"/>
            </a:solidFill>
            <a:effectLst/>
            <a:latin typeface="+mn-lt"/>
            <a:ea typeface="+mn-ea"/>
            <a:cs typeface="+mn-cs"/>
          </a:endParaRPr>
        </a:p>
        <a:p xmlns:a="http://schemas.openxmlformats.org/drawingml/2006/main">
          <a:pPr algn="ctr"/>
          <a:r>
            <a:rPr kumimoji="1" lang="en-US" altLang="ja-JP" sz="1100" b="0">
              <a:solidFill>
                <a:sysClr val="windowText" lastClr="000000"/>
              </a:solidFill>
            </a:rPr>
            <a:t>2013</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-26.0</a:t>
          </a:r>
          <a:r>
            <a:rPr kumimoji="1" lang="ja-JP" altLang="en-US" sz="1100" b="0">
              <a:solidFill>
                <a:sysClr val="windowText" lastClr="000000"/>
              </a:solidFill>
            </a:rPr>
            <a:t>％</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0.68633</cdr:x>
      <cdr:y>0.90679</cdr:y>
    </cdr:from>
    <cdr:to>
      <cdr:x>0.9466</cdr:x>
      <cdr:y>0.95588</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5185781" y="4945479"/>
          <a:ext cx="1966595" cy="2677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a:t>
          </a:r>
          <a:r>
            <a:rPr kumimoji="1" lang="ja-JP" altLang="en-US" sz="1100" b="0">
              <a:solidFill>
                <a:sysClr val="windowText" lastClr="000000"/>
              </a:solidFill>
            </a:rPr>
            <a:t>出典：</a:t>
          </a:r>
          <a:r>
            <a:rPr lang="ja-JP" altLang="ja-JP" sz="1100">
              <a:solidFill>
                <a:schemeClr val="dk1"/>
              </a:solidFill>
              <a:effectLst/>
              <a:latin typeface="+mn-lt"/>
              <a:ea typeface="+mn-ea"/>
              <a:cs typeface="+mn-cs"/>
            </a:rPr>
            <a:t>地球温暖化対策計画</a:t>
          </a:r>
          <a:endParaRPr kumimoji="1" lang="ja-JP" altLang="en-US" sz="1100" b="0">
            <a:solidFill>
              <a:sysClr val="windowText" lastClr="000000"/>
            </a:solidFill>
            <a:latin typeface="+mn-lt"/>
          </a:endParaRPr>
        </a:p>
      </cdr:txBody>
    </cdr:sp>
  </cdr:relSizeAnchor>
  <cdr:relSizeAnchor xmlns:cdr="http://schemas.openxmlformats.org/drawingml/2006/chartDrawing">
    <cdr:from>
      <cdr:x>0.8449</cdr:x>
      <cdr:y>0.21664</cdr:y>
    </cdr:from>
    <cdr:to>
      <cdr:x>1</cdr:x>
      <cdr:y>0.33505</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83945" y="1181518"/>
          <a:ext cx="1171914" cy="6457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2020</a:t>
          </a:r>
          <a:r>
            <a:rPr lang="ja-JP" altLang="ja-JP" sz="1100">
              <a:solidFill>
                <a:schemeClr val="dk1"/>
              </a:solidFill>
              <a:effectLst/>
              <a:latin typeface="+mn-lt"/>
              <a:ea typeface="+mn-ea"/>
              <a:cs typeface="+mn-cs"/>
            </a:rPr>
            <a:t>年度目標</a:t>
          </a:r>
          <a:r>
            <a:rPr kumimoji="1" lang="en-US" altLang="ja-JP" sz="1100" b="0">
              <a:solidFill>
                <a:sysClr val="windowText" lastClr="000000"/>
              </a:solidFill>
            </a:rPr>
            <a:t>2005</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-3.8%</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ja-JP" altLang="en-US" sz="1100" b="0">
            <a:solidFill>
              <a:sysClr val="windowText" lastClr="000000"/>
            </a:solidFil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0.35604</cdr:x>
      <cdr:y>0.36321</cdr:y>
    </cdr:from>
    <cdr:to>
      <cdr:x>0.60659</cdr:x>
      <cdr:y>0.69526</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928814" y="1268981"/>
          <a:ext cx="1357312"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0.32986</cdr:x>
      <cdr:y>0.38023</cdr:y>
    </cdr:from>
    <cdr:to>
      <cdr:x>0.66632</cdr:x>
      <cdr:y>0.71198</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785937" y="1329664"/>
          <a:ext cx="1821657"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0.34746</cdr:x>
      <cdr:y>0.38023</cdr:y>
    </cdr:from>
    <cdr:to>
      <cdr:x>0.63774</cdr:x>
      <cdr:y>0.71199</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881187" y="1329665"/>
          <a:ext cx="1571625"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0.37065</cdr:x>
      <cdr:y>0.34823</cdr:y>
    </cdr:from>
    <cdr:to>
      <cdr:x>0.60937</cdr:x>
      <cdr:y>0.60661</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164825" y="1234334"/>
          <a:ext cx="1394257" cy="915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58</xdr:col>
      <xdr:colOff>0</xdr:colOff>
      <xdr:row>5</xdr:row>
      <xdr:rowOff>0</xdr:rowOff>
    </xdr:from>
    <xdr:to>
      <xdr:col>65</xdr:col>
      <xdr:colOff>620001</xdr:colOff>
      <xdr:row>24</xdr:row>
      <xdr:rowOff>152672</xdr:rowOff>
    </xdr:to>
    <xdr:graphicFrame macro="">
      <xdr:nvGraphicFramePr>
        <xdr:cNvPr id="26" name="Chart 1">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66</xdr:col>
      <xdr:colOff>82549</xdr:colOff>
      <xdr:row>5</xdr:row>
      <xdr:rowOff>24607</xdr:rowOff>
    </xdr:from>
    <xdr:to>
      <xdr:col>73</xdr:col>
      <xdr:colOff>600949</xdr:colOff>
      <xdr:row>24</xdr:row>
      <xdr:rowOff>188391</xdr:rowOff>
    </xdr:to>
    <xdr:graphicFrame macro="">
      <xdr:nvGraphicFramePr>
        <xdr:cNvPr id="28" name="Chart 1">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297656</xdr:colOff>
      <xdr:row>12</xdr:row>
      <xdr:rowOff>202408</xdr:rowOff>
    </xdr:from>
    <xdr:to>
      <xdr:col>66</xdr:col>
      <xdr:colOff>295996</xdr:colOff>
      <xdr:row>15</xdr:row>
      <xdr:rowOff>209987</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73</xdr:col>
      <xdr:colOff>492961</xdr:colOff>
      <xdr:row>5</xdr:row>
      <xdr:rowOff>54520</xdr:rowOff>
    </xdr:from>
    <xdr:to>
      <xdr:col>81</xdr:col>
      <xdr:colOff>335885</xdr:colOff>
      <xdr:row>24</xdr:row>
      <xdr:rowOff>212412</xdr:rowOff>
    </xdr:to>
    <xdr:graphicFrame macro="">
      <xdr:nvGraphicFramePr>
        <xdr:cNvPr id="35" name="Chart 1">
          <a:extLst>
            <a:ext uri="{FF2B5EF4-FFF2-40B4-BE49-F238E27FC236}">
              <a16:creationId xmlns:a16="http://schemas.microsoft.com/office/drawing/2014/main" id="{DD49D1C6-304E-4353-9F34-8F0265045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107156</xdr:colOff>
      <xdr:row>5</xdr:row>
      <xdr:rowOff>0</xdr:rowOff>
    </xdr:from>
    <xdr:to>
      <xdr:col>90</xdr:col>
      <xdr:colOff>638258</xdr:colOff>
      <xdr:row>24</xdr:row>
      <xdr:rowOff>152672</xdr:rowOff>
    </xdr:to>
    <xdr:graphicFrame macro="">
      <xdr:nvGraphicFramePr>
        <xdr:cNvPr id="36" name="Chart 1">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92</xdr:col>
      <xdr:colOff>26988</xdr:colOff>
      <xdr:row>4</xdr:row>
      <xdr:rowOff>200932</xdr:rowOff>
    </xdr:from>
    <xdr:to>
      <xdr:col>99</xdr:col>
      <xdr:colOff>543916</xdr:colOff>
      <xdr:row>24</xdr:row>
      <xdr:rowOff>142240</xdr:rowOff>
    </xdr:to>
    <xdr:graphicFrame macro="">
      <xdr:nvGraphicFramePr>
        <xdr:cNvPr id="38" name="Chart 1">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100</xdr:col>
      <xdr:colOff>71438</xdr:colOff>
      <xdr:row>4</xdr:row>
      <xdr:rowOff>178594</xdr:rowOff>
    </xdr:from>
    <xdr:to>
      <xdr:col>107</xdr:col>
      <xdr:colOff>593014</xdr:colOff>
      <xdr:row>24</xdr:row>
      <xdr:rowOff>126478</xdr:rowOff>
    </xdr:to>
    <xdr:graphicFrame macro="">
      <xdr:nvGraphicFramePr>
        <xdr:cNvPr id="41" name="Chart 1">
          <a:extLst>
            <a:ext uri="{FF2B5EF4-FFF2-40B4-BE49-F238E27FC236}">
              <a16:creationId xmlns:a16="http://schemas.microsoft.com/office/drawing/2014/main" id="{010938ED-4C04-4104-BBB6-83CE43666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59</xdr:col>
      <xdr:colOff>47625</xdr:colOff>
      <xdr:row>26</xdr:row>
      <xdr:rowOff>35719</xdr:rowOff>
    </xdr:from>
    <xdr:to>
      <xdr:col>65</xdr:col>
      <xdr:colOff>265357</xdr:colOff>
      <xdr:row>46</xdr:row>
      <xdr:rowOff>2624</xdr:rowOff>
    </xdr:to>
    <xdr:graphicFrame macro="">
      <xdr:nvGraphicFramePr>
        <xdr:cNvPr id="42" name="Chart 1">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65</xdr:col>
      <xdr:colOff>444500</xdr:colOff>
      <xdr:row>35</xdr:row>
      <xdr:rowOff>0</xdr:rowOff>
    </xdr:from>
    <xdr:to>
      <xdr:col>66</xdr:col>
      <xdr:colOff>455540</xdr:colOff>
      <xdr:row>38</xdr:row>
      <xdr:rowOff>105537</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95417</xdr:colOff>
      <xdr:row>26</xdr:row>
      <xdr:rowOff>54978</xdr:rowOff>
    </xdr:from>
    <xdr:to>
      <xdr:col>73</xdr:col>
      <xdr:colOff>316322</xdr:colOff>
      <xdr:row>46</xdr:row>
      <xdr:rowOff>9434</xdr:rowOff>
    </xdr:to>
    <xdr:graphicFrame macro="">
      <xdr:nvGraphicFramePr>
        <xdr:cNvPr id="44" name="Chart 1">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74</xdr:col>
      <xdr:colOff>422167</xdr:colOff>
      <xdr:row>25</xdr:row>
      <xdr:rowOff>183900</xdr:rowOff>
    </xdr:from>
    <xdr:to>
      <xdr:col>80</xdr:col>
      <xdr:colOff>646609</xdr:colOff>
      <xdr:row>46</xdr:row>
      <xdr:rowOff>30778</xdr:rowOff>
    </xdr:to>
    <xdr:graphicFrame macro="">
      <xdr:nvGraphicFramePr>
        <xdr:cNvPr id="46" name="Chart 1">
          <a:extLst>
            <a:ext uri="{FF2B5EF4-FFF2-40B4-BE49-F238E27FC236}">
              <a16:creationId xmlns:a16="http://schemas.microsoft.com/office/drawing/2014/main" id="{DAD10140-7EBF-4EAD-8419-82421A379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58</xdr:col>
      <xdr:colOff>357187</xdr:colOff>
      <xdr:row>47</xdr:row>
      <xdr:rowOff>202406</xdr:rowOff>
    </xdr:from>
    <xdr:to>
      <xdr:col>65</xdr:col>
      <xdr:colOff>626417</xdr:colOff>
      <xdr:row>68</xdr:row>
      <xdr:rowOff>54793</xdr:rowOff>
    </xdr:to>
    <xdr:graphicFrame macro="">
      <xdr:nvGraphicFramePr>
        <xdr:cNvPr id="47" name="Chart 1">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65</xdr:col>
      <xdr:colOff>456406</xdr:colOff>
      <xdr:row>56</xdr:row>
      <xdr:rowOff>35720</xdr:rowOff>
    </xdr:from>
    <xdr:to>
      <xdr:col>66</xdr:col>
      <xdr:colOff>467446</xdr:colOff>
      <xdr:row>59</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66</xdr:col>
      <xdr:colOff>630782</xdr:colOff>
      <xdr:row>47</xdr:row>
      <xdr:rowOff>191913</xdr:rowOff>
    </xdr:from>
    <xdr:to>
      <xdr:col>74</xdr:col>
      <xdr:colOff>164917</xdr:colOff>
      <xdr:row>68</xdr:row>
      <xdr:rowOff>49063</xdr:rowOff>
    </xdr:to>
    <xdr:graphicFrame macro="">
      <xdr:nvGraphicFramePr>
        <xdr:cNvPr id="49" name="Chart 1">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74</xdr:col>
      <xdr:colOff>343148</xdr:colOff>
      <xdr:row>47</xdr:row>
      <xdr:rowOff>177908</xdr:rowOff>
    </xdr:from>
    <xdr:to>
      <xdr:col>81</xdr:col>
      <xdr:colOff>524356</xdr:colOff>
      <xdr:row>68</xdr:row>
      <xdr:rowOff>18306</xdr:rowOff>
    </xdr:to>
    <xdr:graphicFrame macro="">
      <xdr:nvGraphicFramePr>
        <xdr:cNvPr id="50" name="Chart 1">
          <a:extLst>
            <a:ext uri="{FF2B5EF4-FFF2-40B4-BE49-F238E27FC236}">
              <a16:creationId xmlns:a16="http://schemas.microsoft.com/office/drawing/2014/main" id="{27F243A9-011C-46AC-B81A-C3A3F58FC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58</xdr:col>
      <xdr:colOff>491578</xdr:colOff>
      <xdr:row>68</xdr:row>
      <xdr:rowOff>103143</xdr:rowOff>
    </xdr:from>
    <xdr:to>
      <xdr:col>65</xdr:col>
      <xdr:colOff>589671</xdr:colOff>
      <xdr:row>88</xdr:row>
      <xdr:rowOff>143639</xdr:rowOff>
    </xdr:to>
    <xdr:graphicFrame macro="">
      <xdr:nvGraphicFramePr>
        <xdr:cNvPr id="51" name="Chart 1">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67</xdr:col>
      <xdr:colOff>148772</xdr:colOff>
      <xdr:row>67</xdr:row>
      <xdr:rowOff>216457</xdr:rowOff>
    </xdr:from>
    <xdr:to>
      <xdr:col>74</xdr:col>
      <xdr:colOff>84942</xdr:colOff>
      <xdr:row>88</xdr:row>
      <xdr:rowOff>29964</xdr:rowOff>
    </xdr:to>
    <xdr:graphicFrame macro="">
      <xdr:nvGraphicFramePr>
        <xdr:cNvPr id="52" name="Chart 1">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74</xdr:col>
      <xdr:colOff>509943</xdr:colOff>
      <xdr:row>67</xdr:row>
      <xdr:rowOff>126222</xdr:rowOff>
    </xdr:from>
    <xdr:to>
      <xdr:col>81</xdr:col>
      <xdr:colOff>477862</xdr:colOff>
      <xdr:row>87</xdr:row>
      <xdr:rowOff>160619</xdr:rowOff>
    </xdr:to>
    <xdr:graphicFrame macro="">
      <xdr:nvGraphicFramePr>
        <xdr:cNvPr id="53" name="Chart 1">
          <a:extLst>
            <a:ext uri="{FF2B5EF4-FFF2-40B4-BE49-F238E27FC236}">
              <a16:creationId xmlns:a16="http://schemas.microsoft.com/office/drawing/2014/main" id="{B252C78F-DC58-493B-979D-EB66A17E9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65</xdr:col>
      <xdr:colOff>604086</xdr:colOff>
      <xdr:row>77</xdr:row>
      <xdr:rowOff>163095</xdr:rowOff>
    </xdr:from>
    <xdr:to>
      <xdr:col>66</xdr:col>
      <xdr:colOff>608776</xdr:colOff>
      <xdr:row>80</xdr:row>
      <xdr:rowOff>180527</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29736277" y="16862029"/>
          <a:ext cx="684182"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84</xdr:col>
      <xdr:colOff>186121</xdr:colOff>
      <xdr:row>26</xdr:row>
      <xdr:rowOff>153991</xdr:rowOff>
    </xdr:from>
    <xdr:to>
      <xdr:col>90</xdr:col>
      <xdr:colOff>410204</xdr:colOff>
      <xdr:row>46</xdr:row>
      <xdr:rowOff>124071</xdr:rowOff>
    </xdr:to>
    <xdr:graphicFrame macro="">
      <xdr:nvGraphicFramePr>
        <xdr:cNvPr id="55" name="Chart 1">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90</xdr:col>
      <xdr:colOff>634344</xdr:colOff>
      <xdr:row>35</xdr:row>
      <xdr:rowOff>158890</xdr:rowOff>
    </xdr:from>
    <xdr:to>
      <xdr:col>91</xdr:col>
      <xdr:colOff>648558</xdr:colOff>
      <xdr:row>39</xdr:row>
      <xdr:rowOff>48636</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19217</xdr:colOff>
      <xdr:row>26</xdr:row>
      <xdr:rowOff>26652</xdr:rowOff>
    </xdr:from>
    <xdr:to>
      <xdr:col>99</xdr:col>
      <xdr:colOff>240128</xdr:colOff>
      <xdr:row>45</xdr:row>
      <xdr:rowOff>209599</xdr:rowOff>
    </xdr:to>
    <xdr:graphicFrame macro="">
      <xdr:nvGraphicFramePr>
        <xdr:cNvPr id="57" name="Chart 1">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101</xdr:col>
      <xdr:colOff>3177</xdr:colOff>
      <xdr:row>25</xdr:row>
      <xdr:rowOff>0</xdr:rowOff>
    </xdr:from>
    <xdr:to>
      <xdr:col>107</xdr:col>
      <xdr:colOff>227617</xdr:colOff>
      <xdr:row>45</xdr:row>
      <xdr:rowOff>69127</xdr:rowOff>
    </xdr:to>
    <xdr:graphicFrame macro="">
      <xdr:nvGraphicFramePr>
        <xdr:cNvPr id="59" name="Chart 1">
          <a:extLst>
            <a:ext uri="{FF2B5EF4-FFF2-40B4-BE49-F238E27FC236}">
              <a16:creationId xmlns:a16="http://schemas.microsoft.com/office/drawing/2014/main" id="{9B745F6F-874C-423A-95FB-B44AA8E97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83</xdr:col>
      <xdr:colOff>486542</xdr:colOff>
      <xdr:row>47</xdr:row>
      <xdr:rowOff>50673</xdr:rowOff>
    </xdr:from>
    <xdr:to>
      <xdr:col>90</xdr:col>
      <xdr:colOff>663588</xdr:colOff>
      <xdr:row>67</xdr:row>
      <xdr:rowOff>125201</xdr:rowOff>
    </xdr:to>
    <xdr:graphicFrame macro="">
      <xdr:nvGraphicFramePr>
        <xdr:cNvPr id="61" name="Chart 1">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91</xdr:col>
      <xdr:colOff>197645</xdr:colOff>
      <xdr:row>55</xdr:row>
      <xdr:rowOff>128353</xdr:rowOff>
    </xdr:from>
    <xdr:to>
      <xdr:col>92</xdr:col>
      <xdr:colOff>208685</xdr:colOff>
      <xdr:row>58</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92</xdr:col>
      <xdr:colOff>391728</xdr:colOff>
      <xdr:row>46</xdr:row>
      <xdr:rowOff>163896</xdr:rowOff>
    </xdr:from>
    <xdr:to>
      <xdr:col>99</xdr:col>
      <xdr:colOff>592863</xdr:colOff>
      <xdr:row>67</xdr:row>
      <xdr:rowOff>38390</xdr:rowOff>
    </xdr:to>
    <xdr:graphicFrame macro="">
      <xdr:nvGraphicFramePr>
        <xdr:cNvPr id="65" name="Chart 1">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100</xdr:col>
      <xdr:colOff>444147</xdr:colOff>
      <xdr:row>46</xdr:row>
      <xdr:rowOff>197625</xdr:rowOff>
    </xdr:from>
    <xdr:to>
      <xdr:col>107</xdr:col>
      <xdr:colOff>640351</xdr:colOff>
      <xdr:row>67</xdr:row>
      <xdr:rowOff>28498</xdr:rowOff>
    </xdr:to>
    <xdr:graphicFrame macro="">
      <xdr:nvGraphicFramePr>
        <xdr:cNvPr id="67" name="Chart 1">
          <a:extLst>
            <a:ext uri="{FF2B5EF4-FFF2-40B4-BE49-F238E27FC236}">
              <a16:creationId xmlns:a16="http://schemas.microsoft.com/office/drawing/2014/main" id="{828A84F2-E3EB-4ECF-8088-0AEC03A90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83</xdr:col>
      <xdr:colOff>623802</xdr:colOff>
      <xdr:row>67</xdr:row>
      <xdr:rowOff>104018</xdr:rowOff>
    </xdr:from>
    <xdr:to>
      <xdr:col>90</xdr:col>
      <xdr:colOff>604312</xdr:colOff>
      <xdr:row>87</xdr:row>
      <xdr:rowOff>138163</xdr:rowOff>
    </xdr:to>
    <xdr:graphicFrame macro="">
      <xdr:nvGraphicFramePr>
        <xdr:cNvPr id="71" name="Chart 1">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100</xdr:col>
      <xdr:colOff>640125</xdr:colOff>
      <xdr:row>67</xdr:row>
      <xdr:rowOff>119478</xdr:rowOff>
    </xdr:from>
    <xdr:to>
      <xdr:col>107</xdr:col>
      <xdr:colOff>617566</xdr:colOff>
      <xdr:row>87</xdr:row>
      <xdr:rowOff>151607</xdr:rowOff>
    </xdr:to>
    <xdr:graphicFrame macro="">
      <xdr:nvGraphicFramePr>
        <xdr:cNvPr id="75" name="Chart 1">
          <a:extLst>
            <a:ext uri="{FF2B5EF4-FFF2-40B4-BE49-F238E27FC236}">
              <a16:creationId xmlns:a16="http://schemas.microsoft.com/office/drawing/2014/main" id="{FAA418E8-44EF-4A6A-9CA1-1A0E7ECC9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91</xdr:col>
      <xdr:colOff>342576</xdr:colOff>
      <xdr:row>74</xdr:row>
      <xdr:rowOff>182040</xdr:rowOff>
    </xdr:from>
    <xdr:to>
      <xdr:col>92</xdr:col>
      <xdr:colOff>359966</xdr:colOff>
      <xdr:row>77</xdr:row>
      <xdr:rowOff>189946</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7234130" y="16647611"/>
          <a:ext cx="674656" cy="7000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79543</xdr:colOff>
      <xdr:row>67</xdr:row>
      <xdr:rowOff>144639</xdr:rowOff>
    </xdr:from>
    <xdr:to>
      <xdr:col>100</xdr:col>
      <xdr:colOff>60054</xdr:colOff>
      <xdr:row>87</xdr:row>
      <xdr:rowOff>182474</xdr:rowOff>
    </xdr:to>
    <xdr:graphicFrame macro="">
      <xdr:nvGraphicFramePr>
        <xdr:cNvPr id="78" name="Chart 1">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90</xdr:col>
      <xdr:colOff>481724</xdr:colOff>
      <xdr:row>15</xdr:row>
      <xdr:rowOff>208017</xdr:rowOff>
    </xdr:from>
    <xdr:to>
      <xdr:col>91</xdr:col>
      <xdr:colOff>483238</xdr:colOff>
      <xdr:row>19</xdr:row>
      <xdr:rowOff>481</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6661982" y="3842414"/>
          <a:ext cx="663899" cy="68665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7.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8.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9.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0.05018</cdr:x>
      <cdr:y>0.12811</cdr:y>
    </cdr:from>
    <cdr:to>
      <cdr:x>0.08342</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987743" y="2141102"/>
          <a:ext cx="3188506" cy="301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 (Mt CO</a:t>
          </a:r>
          <a:r>
            <a:rPr lang="en-US" altLang="ja-JP" sz="1200" baseline="-25000"/>
            <a:t>2</a:t>
          </a:r>
          <a:r>
            <a:rPr lang="en-US" altLang="ja-JP" sz="1200"/>
            <a:t> eq.)</a:t>
          </a:r>
          <a:endParaRPr lang="ja-JP" altLang="en-US" sz="1200"/>
        </a:p>
      </cdr:txBody>
    </cdr:sp>
  </cdr:relSizeAnchor>
  <cdr:relSizeAnchor xmlns:cdr="http://schemas.openxmlformats.org/drawingml/2006/chartDrawing">
    <cdr:from>
      <cdr:x>0.13817</cdr:x>
      <cdr:y>0.65824</cdr:y>
    </cdr:from>
    <cdr:to>
      <cdr:x>0.77409</cdr:x>
      <cdr:y>0.70887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365041" y="3462218"/>
          <a:ext cx="6282528" cy="266304"/>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0.76097</cdr:x>
      <cdr:y>0.4701</cdr:y>
    </cdr:from>
    <cdr:to>
      <cdr:x>0.98503</cdr:x>
      <cdr:y>0.57345</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908799" y="2560362"/>
          <a:ext cx="2034176" cy="5628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FY2030 C</a:t>
          </a:r>
          <a:r>
            <a:rPr kumimoji="1" lang="en-US" altLang="ja-JP" sz="1100" b="0" baseline="0">
              <a:solidFill>
                <a:schemeClr val="dk1"/>
              </a:solidFill>
              <a:effectLst/>
              <a:latin typeface="+mn-lt"/>
              <a:ea typeface="+mn-ea"/>
              <a:cs typeface="+mn-cs"/>
            </a:rPr>
            <a:t>ompared to FY</a:t>
          </a:r>
          <a:r>
            <a:rPr kumimoji="1" lang="en-US" altLang="ja-JP" sz="1100" b="0">
              <a:solidFill>
                <a:sysClr val="windowText" lastClr="000000"/>
              </a:solidFill>
            </a:rPr>
            <a:t>2013 :  -26.0%*</a:t>
          </a:r>
          <a:endParaRPr kumimoji="1" lang="ja-JP" altLang="en-US" sz="1100" b="0">
            <a:solidFill>
              <a:sysClr val="windowText" lastClr="000000"/>
            </a:solidFill>
          </a:endParaRPr>
        </a:p>
      </cdr:txBody>
    </cdr:sp>
  </cdr:relSizeAnchor>
  <cdr:relSizeAnchor xmlns:cdr="http://schemas.openxmlformats.org/drawingml/2006/chartDrawing">
    <cdr:from>
      <cdr:x>0.48557</cdr:x>
      <cdr:y>0.90679</cdr:y>
    </cdr:from>
    <cdr:to>
      <cdr:x>0.9466</cdr:x>
      <cdr:y>0.95589</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408487" y="4938773"/>
          <a:ext cx="4185611" cy="2674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*Reference :</a:t>
          </a:r>
          <a:r>
            <a:rPr lang="en-US" altLang="ja-JP" sz="1100">
              <a:solidFill>
                <a:schemeClr val="dk1"/>
              </a:solidFill>
              <a:effectLst/>
              <a:latin typeface="+mn-lt"/>
              <a:ea typeface="+mn-ea"/>
              <a:cs typeface="+mn-cs"/>
            </a:rPr>
            <a:t>the Plan for Global Warming Countermeasures</a:t>
          </a:r>
          <a:endParaRPr kumimoji="1" lang="ja-JP" altLang="en-US" sz="1100" b="0">
            <a:solidFill>
              <a:sysClr val="windowText" lastClr="000000"/>
            </a:solidFill>
            <a:latin typeface="+mn-lt"/>
          </a:endParaRPr>
        </a:p>
      </cdr:txBody>
    </cdr:sp>
  </cdr:relSizeAnchor>
  <cdr:relSizeAnchor xmlns:cdr="http://schemas.openxmlformats.org/drawingml/2006/chartDrawing">
    <cdr:from>
      <cdr:x>0.7531</cdr:x>
      <cdr:y>0.21445</cdr:y>
    </cdr:from>
    <cdr:to>
      <cdr:x>0.98785</cdr:x>
      <cdr:y>0.33286</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837329" y="1167988"/>
          <a:ext cx="2131252" cy="6449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FY2020 </a:t>
          </a:r>
        </a:p>
        <a:p xmlns:a="http://schemas.openxmlformats.org/drawingml/2006/main">
          <a:pPr algn="ctr"/>
          <a:r>
            <a:rPr lang="en-US" altLang="ja-JP" sz="1100">
              <a:solidFill>
                <a:schemeClr val="dk1"/>
              </a:solidFill>
              <a:effectLst/>
              <a:latin typeface="+mn-lt"/>
              <a:ea typeface="+mn-ea"/>
              <a:cs typeface="+mn-cs"/>
            </a:rPr>
            <a:t>Compared to FY</a:t>
          </a:r>
          <a:r>
            <a:rPr kumimoji="1" lang="en-US" altLang="ja-JP" sz="1100" b="0">
              <a:solidFill>
                <a:sysClr val="windowText" lastClr="000000"/>
              </a:solidFill>
            </a:rPr>
            <a:t>2005 : -3.8%*</a:t>
          </a:r>
          <a:endParaRPr kumimoji="1" lang="ja-JP" altLang="en-US" sz="1100" b="0">
            <a:solidFill>
              <a:sysClr val="windowText" lastClr="000000"/>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0.38203</cdr:x>
      <cdr:y>0.41192</cdr:y>
    </cdr:from>
    <cdr:to>
      <cdr:x>0.64788</cdr:x>
      <cdr:y>0.70035</cdr:y>
    </cdr:to>
    <cdr:sp macro="" textlink="">
      <cdr:nvSpPr>
        <cdr:cNvPr id="3" name="テキスト ボックス 1">
          <a:extLst xmlns:a="http://schemas.openxmlformats.org/drawingml/2006/main">
            <a:ext uri="{FF2B5EF4-FFF2-40B4-BE49-F238E27FC236}">
              <a16:creationId xmlns:a16="http://schemas.microsoft.com/office/drawing/2014/main" id="{657ED1F1-186D-4D4E-9718-0341679AC328}"/>
            </a:ext>
          </a:extLst>
        </cdr:cNvPr>
        <cdr:cNvSpPr txBox="1"/>
      </cdr:nvSpPr>
      <cdr:spPr>
        <a:xfrm xmlns:a="http://schemas.openxmlformats.org/drawingml/2006/main">
          <a:off x="2014375" y="1759343"/>
          <a:ext cx="1401780" cy="1231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4.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5.xml><?xml version="1.0" encoding="utf-8"?>
<c:userShapes xmlns:c="http://schemas.openxmlformats.org/drawingml/2006/chart">
  <cdr:relSizeAnchor xmlns:cdr="http://schemas.openxmlformats.org/drawingml/2006/chartDrawing">
    <cdr:from>
      <cdr:x>0.3144</cdr:x>
      <cdr:y>0.44528</cdr:y>
    </cdr:from>
    <cdr:to>
      <cdr:x>0.73157</cdr:x>
      <cdr:y>0.70734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344325" y="1895695"/>
          <a:ext cx="1783731" cy="1115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PFCs </a:t>
          </a:r>
          <a:r>
            <a:rPr lang="ja-JP" altLang="en-US" sz="1400" b="1">
              <a:ln w="3175">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6.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7.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8.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9.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xml><?xml version="1.0" encoding="utf-8"?>
<c:userShapes xmlns:c="http://schemas.openxmlformats.org/drawingml/2006/chart">
  <cdr:relSizeAnchor xmlns:cdr="http://schemas.openxmlformats.org/drawingml/2006/chartDrawing">
    <cdr:from>
      <cdr:x>0.38199</cdr:x>
      <cdr:y>0.47007</cdr:y>
    </cdr:from>
    <cdr:to>
      <cdr:x>0.66384</cdr:x>
      <cdr:y>0.80702</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26865" y="2264433"/>
          <a:ext cx="2159549" cy="162313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a:effectLst/>
              <a:latin typeface="+mn-lt"/>
              <a:ea typeface="+mn-ea"/>
              <a:cs typeface="+mn-cs"/>
            </a:rPr>
            <a:t>温室効果ガス</a:t>
          </a:r>
          <a:endParaRPr lang="ja-JP" altLang="ja-JP" sz="2400">
            <a:effectLst/>
          </a:endParaRPr>
        </a:p>
        <a:p xmlns:a="http://schemas.openxmlformats.org/drawingml/2006/main">
          <a:pPr algn="ctr"/>
          <a:r>
            <a:rPr lang="ja-JP" altLang="en-US" sz="1600">
              <a:effectLst/>
              <a:latin typeface="+mn-lt"/>
              <a:ea typeface="+mn-ea"/>
              <a:cs typeface="+mn-cs"/>
            </a:rPr>
            <a:t>総</a:t>
          </a:r>
          <a:r>
            <a:rPr lang="ja-JP" altLang="ja-JP" sz="1600">
              <a:effectLst/>
              <a:latin typeface="+mn-lt"/>
              <a:ea typeface="+mn-ea"/>
              <a:cs typeface="+mn-cs"/>
            </a:rPr>
            <a:t>排出量</a:t>
          </a:r>
          <a:endParaRPr lang="ja-JP" altLang="ja-JP" sz="2400">
            <a:effectLst/>
          </a:endParaRPr>
        </a:p>
        <a:p xmlns:a="http://schemas.openxmlformats.org/drawingml/2006/main">
          <a:pPr algn="ctr"/>
          <a:endParaRPr lang="en-US" altLang="ja-JP" sz="1800">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600">
              <a:effectLst/>
              <a:latin typeface="+mn-lt"/>
              <a:ea typeface="+mn-ea"/>
              <a:cs typeface="+mn-cs"/>
            </a:rPr>
            <a:t>（</a:t>
          </a:r>
          <a:r>
            <a:rPr lang="en-US" altLang="ja-JP" sz="1600">
              <a:effectLst/>
              <a:latin typeface="+mn-lt"/>
              <a:ea typeface="+mn-ea"/>
              <a:cs typeface="+mn-cs"/>
            </a:rPr>
            <a:t>CO</a:t>
          </a:r>
          <a:r>
            <a:rPr lang="en-US" altLang="ja-JP" sz="1100">
              <a:effectLst/>
              <a:latin typeface="+mn-lt"/>
              <a:ea typeface="+mn-ea"/>
              <a:cs typeface="+mn-cs"/>
            </a:rPr>
            <a:t>2</a:t>
          </a:r>
          <a:r>
            <a:rPr lang="ja-JP" altLang="ja-JP" sz="1600">
              <a:effectLst/>
              <a:latin typeface="+mn-lt"/>
              <a:ea typeface="+mn-ea"/>
              <a:cs typeface="+mn-cs"/>
            </a:rPr>
            <a:t>換算</a:t>
          </a:r>
          <a:r>
            <a:rPr lang="ja-JP" altLang="en-US" sz="1600">
              <a:effectLst/>
              <a:latin typeface="+mn-lt"/>
              <a:ea typeface="+mn-ea"/>
              <a:cs typeface="+mn-cs"/>
            </a:rPr>
            <a:t>）</a:t>
          </a:r>
          <a:endParaRPr lang="en-US" altLang="ja-JP" sz="1600">
            <a:effectLst/>
            <a:latin typeface="+mn-lt"/>
            <a:ea typeface="+mn-ea"/>
            <a:cs typeface="+mn-cs"/>
          </a:endParaRPr>
        </a:p>
        <a:p xmlns:a="http://schemas.openxmlformats.org/drawingml/2006/main">
          <a:pPr algn="ctr"/>
          <a:endParaRPr lang="ja-JP" altLang="ja-JP" sz="2400">
            <a:effectLst/>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1.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2.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430283" y="1638300"/>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0.36878</cdr:x>
      <cdr:y>0.40461</cdr:y>
    </cdr:from>
    <cdr:to>
      <cdr:x>0.68585</cdr:x>
      <cdr:y>0.6673</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583558" y="1758731"/>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0.38152</cdr:x>
      <cdr:y>0.37767</cdr:y>
    </cdr:from>
    <cdr:to>
      <cdr:x>0.63737</cdr:x>
      <cdr:y>0.65987</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1879162" y="1682093"/>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0.38915</cdr:x>
      <cdr:y>0.35974</cdr:y>
    </cdr:from>
    <cdr:to>
      <cdr:x>0.64417</cdr:x>
      <cdr:y>0.6433</cdr:y>
    </cdr:to>
    <cdr:sp macro="" textlink="">
      <cdr:nvSpPr>
        <cdr:cNvPr id="3"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22955" y="1594507"/>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0.37729</cdr:x>
      <cdr:y>0.29393</cdr:y>
    </cdr:from>
    <cdr:to>
      <cdr:x>0.64849</cdr:x>
      <cdr:y>0.58206</cdr:y>
    </cdr:to>
    <cdr:sp macro="" textlink="">
      <cdr:nvSpPr>
        <cdr:cNvPr id="3" name="テキスト ボックス 1">
          <a:extLst xmlns:a="http://schemas.openxmlformats.org/drawingml/2006/main">
            <a:ext uri="{FF2B5EF4-FFF2-40B4-BE49-F238E27FC236}">
              <a16:creationId xmlns:a16="http://schemas.microsoft.com/office/drawing/2014/main" id="{80F197C4-7BA4-4869-A63E-09CEA908CF85}"/>
            </a:ext>
          </a:extLst>
        </cdr:cNvPr>
        <cdr:cNvSpPr txBox="1"/>
      </cdr:nvSpPr>
      <cdr:spPr>
        <a:xfrm xmlns:a="http://schemas.openxmlformats.org/drawingml/2006/main">
          <a:off x="1780628" y="1266057"/>
          <a:ext cx="1279916" cy="1241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0.42077</cdr:x>
      <cdr:y>0.49612</cdr:y>
    </cdr:from>
    <cdr:to>
      <cdr:x>0.63708</cdr:x>
      <cdr:y>0.80274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229895" y="2372677"/>
          <a:ext cx="1660437" cy="1466400"/>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0">
              <a:effectLst/>
              <a:latin typeface="+mn-lt"/>
              <a:ea typeface="+mn-ea"/>
              <a:cs typeface="+mn-cs"/>
            </a:rPr>
            <a:t>GHG 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(CO2 eq. )</a:t>
          </a:r>
          <a:endParaRPr lang="ja-JP" altLang="ja-JP" sz="1400" b="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0.37166</cdr:x>
      <cdr:y>0.29947</cdr:y>
    </cdr:from>
    <cdr:to>
      <cdr:x>0.64214</cdr:x>
      <cdr:y>0.58737</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758731" y="1287955"/>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57</xdr:col>
      <xdr:colOff>287850</xdr:colOff>
      <xdr:row>3</xdr:row>
      <xdr:rowOff>45927</xdr:rowOff>
    </xdr:from>
    <xdr:to>
      <xdr:col>65</xdr:col>
      <xdr:colOff>139700</xdr:colOff>
      <xdr:row>35</xdr:row>
      <xdr:rowOff>0</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361747</xdr:colOff>
      <xdr:row>36</xdr:row>
      <xdr:rowOff>107438</xdr:rowOff>
    </xdr:from>
    <xdr:to>
      <xdr:col>65</xdr:col>
      <xdr:colOff>130968</xdr:colOff>
      <xdr:row>72</xdr:row>
      <xdr:rowOff>11906</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296817</xdr:colOff>
      <xdr:row>3</xdr:row>
      <xdr:rowOff>31422</xdr:rowOff>
    </xdr:from>
    <xdr:to>
      <xdr:col>75</xdr:col>
      <xdr:colOff>637474</xdr:colOff>
      <xdr:row>31</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469312</xdr:colOff>
      <xdr:row>36</xdr:row>
      <xdr:rowOff>154454</xdr:rowOff>
    </xdr:from>
    <xdr:to>
      <xdr:col>76</xdr:col>
      <xdr:colOff>126408</xdr:colOff>
      <xdr:row>65</xdr:row>
      <xdr:rowOff>145723</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238125</xdr:colOff>
      <xdr:row>3</xdr:row>
      <xdr:rowOff>6673</xdr:rowOff>
    </xdr:from>
    <xdr:to>
      <xdr:col>84</xdr:col>
      <xdr:colOff>239199</xdr:colOff>
      <xdr:row>37</xdr:row>
      <xdr:rowOff>107156</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140447</xdr:colOff>
      <xdr:row>36</xdr:row>
      <xdr:rowOff>26290</xdr:rowOff>
    </xdr:from>
    <xdr:to>
      <xdr:col>84</xdr:col>
      <xdr:colOff>140506</xdr:colOff>
      <xdr:row>71</xdr:row>
      <xdr:rowOff>166687</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397110</xdr:colOff>
      <xdr:row>3</xdr:row>
      <xdr:rowOff>101554</xdr:rowOff>
    </xdr:from>
    <xdr:to>
      <xdr:col>94</xdr:col>
      <xdr:colOff>679092</xdr:colOff>
      <xdr:row>31</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333701</xdr:colOff>
      <xdr:row>37</xdr:row>
      <xdr:rowOff>8032</xdr:rowOff>
    </xdr:from>
    <xdr:to>
      <xdr:col>94</xdr:col>
      <xdr:colOff>611854</xdr:colOff>
      <xdr:row>65</xdr:row>
      <xdr:rowOff>122851</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0.36647</cdr:x>
      <cdr:y>0.36462</cdr:y>
    </cdr:from>
    <cdr:to>
      <cdr:x>0.67514</cdr:x>
      <cdr:y>0.53989</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795743" y="2037666"/>
          <a:ext cx="1512499" cy="9794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0.72162</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86494" y="4475273"/>
          <a:ext cx="4816781" cy="17158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排出量は、インベントリの家庭部門、運輸（旅客）部門の自家用乗用車（家計寄与分</a:t>
          </a: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、業務他部門の廃棄物（一般廃棄物）処理及び水道からの排出量を足し合わせたもの。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r>
            <a:rPr lang="ja-JP" altLang="en-US" sz="900" b="0" i="0" strike="noStrike">
              <a:solidFill>
                <a:srgbClr val="000000"/>
              </a:solidFill>
              <a:latin typeface="Century" panose="02040604050505020304" pitchFamily="18" charset="0"/>
              <a:ea typeface="+mj-ea"/>
            </a:rPr>
            <a:t> </a:t>
          </a:r>
        </a:p>
        <a:p xmlns:a="http://schemas.openxmlformats.org/drawingml/2006/main">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a:t>
          </a:r>
          <a:r>
            <a:rPr lang="ja-JP" altLang="en-US" sz="900">
              <a:latin typeface="Century" panose="02040604050505020304" pitchFamily="18" charset="0"/>
              <a:ea typeface="+mj-ea"/>
              <a:cs typeface="+mn-cs"/>
            </a:rPr>
            <a:t>一般廃棄物は非バイオマス起源（プラスチック等）の焼却による</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及び廃棄物処理施設で使用するエネルギー起源</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のうち、生活系ごみ由来分を推計したもの。</a:t>
          </a:r>
          <a:endParaRPr lang="en-US" altLang="ja-JP" sz="900">
            <a:latin typeface="Century" panose="02040604050505020304" pitchFamily="18" charset="0"/>
            <a:ea typeface="+mj-ea"/>
            <a:cs typeface="+mn-cs"/>
          </a:endParaRPr>
        </a:p>
        <a:p xmlns:a="http://schemas.openxmlformats.org/drawingml/2006/main">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a:t>
          </a:r>
          <a:r>
            <a:rPr lang="ja-JP" altLang="en-US" sz="900" b="0" i="0">
              <a:latin typeface="Century" panose="02040604050505020304" pitchFamily="18" charset="0"/>
              <a:ea typeface="+mj-ea"/>
              <a:cs typeface="+mn-cs"/>
            </a:rPr>
            <a:t>水道は、水処理施設で使用するエネルギー起源</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のうち、家庭寄与分を推計したもの。</a:t>
          </a:r>
          <a:endParaRPr lang="ja-JP" altLang="en-US" sz="900" b="0" i="0" strike="noStrike">
            <a:solidFill>
              <a:srgbClr val="000000"/>
            </a:solidFill>
            <a:latin typeface="Century" panose="02040604050505020304" pitchFamily="18" charset="0"/>
            <a:ea typeface="+mj-ea"/>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0.34107</cdr:x>
      <cdr:y>0.42259</cdr:y>
    </cdr:from>
    <cdr:to>
      <cdr:x>0.68511</cdr:x>
      <cdr:y>0.58995</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636621" y="3171680"/>
          <a:ext cx="1650849" cy="12561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cdr:x>
      <cdr:y>0.77249</cdr:y>
    </cdr:from>
    <cdr:to>
      <cdr:x>0.96851</cdr:x>
      <cdr:y>0.98263</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4133879"/>
          <a:ext cx="4665769" cy="11245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　　</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、業務他部門の廃棄物（一般廃棄物）処理及び水道からの排出量を足し合わせたものである。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5.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0.58387</cdr:x>
      <cdr:y>0.96188</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2936040" y="4885844"/>
          <a:ext cx="916615" cy="2937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6.xml><?xml version="1.0" encoding="utf-8"?>
<c:userShapes xmlns:c="http://schemas.openxmlformats.org/drawingml/2006/chart">
  <cdr:relSizeAnchor xmlns:cdr="http://schemas.openxmlformats.org/drawingml/2006/chartDrawing">
    <cdr:from>
      <cdr:x>0.35184</cdr:x>
      <cdr:y>0.35079</cdr:y>
    </cdr:from>
    <cdr:to>
      <cdr:x>0.64273</cdr:x>
      <cdr:y>0.52967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776534" y="2228536"/>
          <a:ext cx="1468798" cy="11364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0.01541</cdr:x>
      <cdr:y>0.65886</cdr:y>
    </cdr:from>
    <cdr:to>
      <cdr:x>0.98704</cdr:x>
      <cdr:y>0.97271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77810" y="4454995"/>
          <a:ext cx="4906075" cy="212211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effectLst/>
              <a:latin typeface="+mn-lt"/>
              <a:ea typeface="+mn-ea"/>
              <a:cs typeface="+mn-cs"/>
            </a:rPr>
            <a:t> Industry sector</a:t>
          </a:r>
          <a:r>
            <a:rPr lang="en-US" altLang="ja-JP" sz="1100">
              <a:effectLst/>
              <a:latin typeface="+mn-lt"/>
              <a:ea typeface="+mn-ea"/>
              <a:cs typeface="+mn-cs"/>
            </a:rPr>
            <a:t>), and emissions from tap water in Commercial</a:t>
          </a:r>
          <a:r>
            <a:rPr lang="en-US" altLang="ja-JP" sz="1100" baseline="0">
              <a:effectLst/>
              <a:latin typeface="+mn-lt"/>
              <a:ea typeface="+mn-ea"/>
              <a:cs typeface="+mn-cs"/>
            </a:rPr>
            <a:t> and others sector</a:t>
          </a:r>
          <a:r>
            <a:rPr lang="en-US" altLang="ja-JP" sz="1100">
              <a:effectLst/>
              <a:latin typeface="+mn-lt"/>
              <a:ea typeface="+mn-ea"/>
              <a:cs typeface="+mn-cs"/>
            </a:rPr>
            <a:t>.</a:t>
          </a:r>
          <a:endParaRPr lang="ja-JP" altLang="ja-JP">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0.00951</cdr:y>
    </cdr:from>
    <cdr:to>
      <cdr:x>1</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0" y="60417"/>
          <a:ext cx="5049324" cy="4715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FY2019</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algn="ct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0.37008</cdr:x>
      <cdr:y>0.37067</cdr:y>
    </cdr:from>
    <cdr:to>
      <cdr:x>0.64346</cdr:x>
      <cdr:y>0.51003</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1861228" y="2471673"/>
          <a:ext cx="1374899" cy="9292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0.69003</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0832" y="4578254"/>
          <a:ext cx="4987477" cy="205660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solidFill>
                <a:schemeClr val="tx1"/>
              </a:solidFill>
              <a:effectLst/>
              <a:latin typeface="+mn-lt"/>
              <a:ea typeface="+mn-ea"/>
              <a:cs typeface="+mn-cs"/>
            </a:rPr>
            <a:t> Industry sector</a:t>
          </a:r>
          <a:r>
            <a:rPr lang="en-US" altLang="ja-JP" sz="1100">
              <a:solidFill>
                <a:schemeClr val="tx1"/>
              </a:solidFill>
              <a:effectLst/>
              <a:latin typeface="+mn-lt"/>
              <a:ea typeface="+mn-ea"/>
              <a:cs typeface="+mn-cs"/>
            </a:rPr>
            <a:t>), and emissions from tap water in Commercial</a:t>
          </a:r>
          <a:r>
            <a:rPr lang="en-US" altLang="ja-JP" sz="1100" baseline="0">
              <a:solidFill>
                <a:schemeClr val="tx1"/>
              </a:solidFill>
              <a:effectLst/>
              <a:latin typeface="+mn-lt"/>
              <a:ea typeface="+mn-ea"/>
              <a:cs typeface="+mn-cs"/>
            </a:rPr>
            <a:t> and others sector</a:t>
          </a:r>
          <a:r>
            <a:rPr lang="en-US" altLang="ja-JP" sz="110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dr:relSizeAnchor xmlns:cdr="http://schemas.openxmlformats.org/drawingml/2006/chartDrawing">
    <cdr:from>
      <cdr:x>0</cdr:x>
      <cdr:y>0.02513</cdr:y>
    </cdr:from>
    <cdr:to>
      <cdr:x>1</cdr:x>
      <cdr:y>0.09377</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0" y="160708"/>
          <a:ext cx="5048309" cy="4389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FY2019</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0.39324</cdr:x>
      <cdr:y>0.91605</cdr:y>
    </cdr:from>
    <cdr:to>
      <cdr:x>0.57882</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572366" y="5090059"/>
          <a:ext cx="1213970" cy="3203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userShapes>
</file>

<file path=xl/drawings/drawing79.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0.38211</cdr:x>
      <cdr:y>0.90371</cdr:y>
    </cdr:from>
    <cdr:to>
      <cdr:x>0.5677</cdr:x>
      <cdr:y>0.9616</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517510" y="4816563"/>
          <a:ext cx="1222754" cy="3085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28</xdr:col>
      <xdr:colOff>295275</xdr:colOff>
      <xdr:row>129</xdr:row>
      <xdr:rowOff>0</xdr:rowOff>
    </xdr:from>
    <xdr:to>
      <xdr:col>35</xdr:col>
      <xdr:colOff>142875</xdr:colOff>
      <xdr:row>129</xdr:row>
      <xdr:rowOff>0</xdr:rowOff>
    </xdr:to>
    <xdr:graphicFrame macro="">
      <xdr:nvGraphicFramePr>
        <xdr:cNvPr id="375582" name="Chart 1">
          <a:extLst>
            <a:ext uri="{FF2B5EF4-FFF2-40B4-BE49-F238E27FC236}">
              <a16:creationId xmlns:a16="http://schemas.microsoft.com/office/drawing/2014/main" id="{00000000-0008-0000-0300-00001EB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60</xdr:col>
      <xdr:colOff>215713</xdr:colOff>
      <xdr:row>4</xdr:row>
      <xdr:rowOff>90207</xdr:rowOff>
    </xdr:from>
    <xdr:to>
      <xdr:col>74</xdr:col>
      <xdr:colOff>207590</xdr:colOff>
      <xdr:row>33</xdr:row>
      <xdr:rowOff>176196</xdr:rowOff>
    </xdr:to>
    <xdr:graphicFrame macro="">
      <xdr:nvGraphicFramePr>
        <xdr:cNvPr id="5" name="グラフ 3">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75</xdr:col>
      <xdr:colOff>546100</xdr:colOff>
      <xdr:row>4</xdr:row>
      <xdr:rowOff>60325</xdr:rowOff>
    </xdr:from>
    <xdr:to>
      <xdr:col>89</xdr:col>
      <xdr:colOff>534803</xdr:colOff>
      <xdr:row>33</xdr:row>
      <xdr:rowOff>141645</xdr:rowOff>
    </xdr:to>
    <xdr:graphicFrame macro="">
      <xdr:nvGraphicFramePr>
        <xdr:cNvPr id="7" name="グラフ 3">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57</xdr:col>
      <xdr:colOff>466839</xdr:colOff>
      <xdr:row>3</xdr:row>
      <xdr:rowOff>126432</xdr:rowOff>
    </xdr:from>
    <xdr:to>
      <xdr:col>65</xdr:col>
      <xdr:colOff>345283</xdr:colOff>
      <xdr:row>34</xdr:row>
      <xdr:rowOff>130969</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16669</xdr:colOff>
      <xdr:row>3</xdr:row>
      <xdr:rowOff>161925</xdr:rowOff>
    </xdr:from>
    <xdr:to>
      <xdr:col>76</xdr:col>
      <xdr:colOff>364331</xdr:colOff>
      <xdr:row>32</xdr:row>
      <xdr:rowOff>59531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405449</xdr:colOff>
      <xdr:row>33</xdr:row>
      <xdr:rowOff>115405</xdr:rowOff>
    </xdr:from>
    <xdr:to>
      <xdr:col>65</xdr:col>
      <xdr:colOff>150998</xdr:colOff>
      <xdr:row>68</xdr:row>
      <xdr:rowOff>80493</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628649</xdr:colOff>
      <xdr:row>37</xdr:row>
      <xdr:rowOff>85725</xdr:rowOff>
    </xdr:from>
    <xdr:to>
      <xdr:col>76</xdr:col>
      <xdr:colOff>285749</xdr:colOff>
      <xdr:row>66</xdr:row>
      <xdr:rowOff>50005</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372269</xdr:colOff>
      <xdr:row>4</xdr:row>
      <xdr:rowOff>8730</xdr:rowOff>
    </xdr:from>
    <xdr:to>
      <xdr:col>84</xdr:col>
      <xdr:colOff>630237</xdr:colOff>
      <xdr:row>36</xdr:row>
      <xdr:rowOff>0</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277018</xdr:colOff>
      <xdr:row>37</xdr:row>
      <xdr:rowOff>86517</xdr:rowOff>
    </xdr:from>
    <xdr:to>
      <xdr:col>84</xdr:col>
      <xdr:colOff>527049</xdr:colOff>
      <xdr:row>75</xdr:row>
      <xdr:rowOff>33617</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214311</xdr:colOff>
      <xdr:row>4</xdr:row>
      <xdr:rowOff>71439</xdr:rowOff>
    </xdr:from>
    <xdr:to>
      <xdr:col>95</xdr:col>
      <xdr:colOff>595312</xdr:colOff>
      <xdr:row>32</xdr:row>
      <xdr:rowOff>98614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297655</xdr:colOff>
      <xdr:row>37</xdr:row>
      <xdr:rowOff>166686</xdr:rowOff>
    </xdr:from>
    <xdr:to>
      <xdr:col>95</xdr:col>
      <xdr:colOff>619126</xdr:colOff>
      <xdr:row>66</xdr:row>
      <xdr:rowOff>166685</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0.3342</cdr:x>
      <cdr:y>0.38268</cdr:y>
    </cdr:from>
    <cdr:to>
      <cdr:x>0.69328</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647551" y="2404112"/>
          <a:ext cx="1770221" cy="8262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0.01774</cdr:x>
      <cdr:y>0.71761</cdr:y>
    </cdr:from>
    <cdr:to>
      <cdr:x>1</cdr:x>
      <cdr:y>0.98765</cdr:y>
    </cdr:to>
    <cdr:sp macro="" textlink="">
      <cdr:nvSpPr>
        <cdr:cNvPr id="195589" name="Text Box 5">
          <a:extLst xmlns:a="http://schemas.openxmlformats.org/drawingml/2006/main">
            <a:ext uri="{FF2B5EF4-FFF2-40B4-BE49-F238E27FC236}">
              <a16:creationId xmlns:a16="http://schemas.microsoft.com/office/drawing/2014/main" id="{513CE3E8-4CF3-4F7D-B71F-82438D2BCB42}"/>
            </a:ext>
          </a:extLst>
        </cdr:cNvPr>
        <cdr:cNvSpPr txBox="1">
          <a:spLocks xmlns:a="http://schemas.openxmlformats.org/drawingml/2006/main" noChangeArrowheads="1"/>
        </cdr:cNvSpPr>
      </cdr:nvSpPr>
      <cdr:spPr bwMode="auto">
        <a:xfrm xmlns:a="http://schemas.openxmlformats.org/drawingml/2006/main">
          <a:off x="87456" y="4508274"/>
          <a:ext cx="4842413" cy="16964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家庭からの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排出量は、インベントリの家庭部門、運輸（旅客）部門の自家用乗用車（家計寄与分</a:t>
          </a: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a:t>
          </a:r>
          <a:r>
            <a:rPr lang="ja-JP" altLang="en-US" sz="900" b="0" i="0">
              <a:latin typeface="Century" panose="02040604050505020304" pitchFamily="18" charset="0"/>
              <a:ea typeface="+mn-ea"/>
              <a:cs typeface="+mn-cs"/>
            </a:rPr>
            <a:t>業務他部門の</a:t>
          </a:r>
          <a:r>
            <a:rPr lang="ja-JP" altLang="ja-JP" sz="900" b="0" i="0">
              <a:latin typeface="Century" panose="02040604050505020304" pitchFamily="18" charset="0"/>
              <a:ea typeface="+mn-ea"/>
              <a:cs typeface="+mn-cs"/>
            </a:rPr>
            <a:t>廃棄物（一般廃棄物）処理からの排出量及び水道からの排出量を足し合わせたもの。 </a:t>
          </a:r>
          <a:endParaRPr lang="en-US" altLang="ja-JP" sz="900" b="0" i="0">
            <a:latin typeface="Century" panose="02040604050505020304" pitchFamily="18" charset="0"/>
            <a:ea typeface="+mn-ea"/>
            <a:cs typeface="+mn-cs"/>
          </a:endParaRPr>
        </a:p>
        <a:p xmlns:a="http://schemas.openxmlformats.org/drawingml/2006/main">
          <a:pPr algn="l" rtl="1" eaLnBrk="1" fontAlgn="auto" latinLnBrk="0" hangingPunct="1">
            <a:spcAft>
              <a:spcPts val="300"/>
            </a:spcAft>
          </a:pP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電力及び熱の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排出量は、自家発電を含まない、電力会社等から購入する電力や熱に由来するもの。 </a:t>
          </a:r>
          <a:endParaRPr lang="ja-JP" altLang="ja-JP" sz="900">
            <a:latin typeface="Century" panose="02040604050505020304" pitchFamily="18" charset="0"/>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a:t>
          </a:r>
          <a:r>
            <a:rPr lang="ja-JP" altLang="ja-JP" sz="900">
              <a:latin typeface="Century" panose="02040604050505020304" pitchFamily="18" charset="0"/>
              <a:ea typeface="+mn-ea"/>
              <a:cs typeface="+mn-cs"/>
            </a:rPr>
            <a:t>一般廃棄物は非バイオマス起源（プラスチック等）の焼却による</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及び廃棄物処理施設で使用するエネルー起源</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のうち、生活系ごみ由来分を推計したもの。</a:t>
          </a:r>
          <a:endParaRPr lang="en-US" altLang="ja-JP" sz="900">
            <a:latin typeface="Century" panose="02040604050505020304" pitchFamily="18" charset="0"/>
            <a:ea typeface="+mn-ea"/>
            <a:cs typeface="+mn-cs"/>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水道は、水処理施設で使用するエネルギー起源</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のうち、家庭寄与分を推計したもの。</a:t>
          </a:r>
        </a:p>
      </cdr:txBody>
    </cdr:sp>
  </cdr:relSizeAnchor>
</c:userShapes>
</file>

<file path=xl/drawings/drawing82.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83.xml><?xml version="1.0" encoding="utf-8"?>
<c:userShapes xmlns:c="http://schemas.openxmlformats.org/drawingml/2006/chart">
  <cdr:relSizeAnchor xmlns:cdr="http://schemas.openxmlformats.org/drawingml/2006/chartDrawing">
    <cdr:from>
      <cdr:x>0.33898</cdr:x>
      <cdr:y>0.41388</cdr:y>
    </cdr:from>
    <cdr:to>
      <cdr:x>0.67836</cdr:x>
      <cdr:y>0.6065</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623630" y="2628469"/>
          <a:ext cx="1625554" cy="122330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0.76764</cdr:y>
    </cdr:from>
    <cdr:to>
      <cdr:x>0.95235</cdr:x>
      <cdr:y>1</cdr:y>
    </cdr:to>
    <cdr:sp macro="" textlink="">
      <cdr:nvSpPr>
        <cdr:cNvPr id="6" name="テキスト ボックス 1">
          <a:extLst xmlns:a="http://schemas.openxmlformats.org/drawingml/2006/main">
            <a:ext uri="{FF2B5EF4-FFF2-40B4-BE49-F238E27FC236}">
              <a16:creationId xmlns:a16="http://schemas.microsoft.com/office/drawing/2014/main" id="{F958E81E-E5CA-4949-B185-FF9C338DCFA9}"/>
            </a:ext>
          </a:extLst>
        </cdr:cNvPr>
        <cdr:cNvSpPr txBox="1"/>
      </cdr:nvSpPr>
      <cdr:spPr>
        <a:xfrm xmlns:a="http://schemas.openxmlformats.org/drawingml/2006/main">
          <a:off x="0" y="4875158"/>
          <a:ext cx="4561543" cy="14757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、業務他部門の廃棄物（一般廃棄物）処理からの排出量及び水道からの排出量を足し合わせたものである。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a:t>
          </a:r>
        </a:p>
        <a:p xmlns:a="http://schemas.openxmlformats.org/drawingml/2006/main">
          <a:pPr>
            <a:lnSpc>
              <a:spcPts val="1100"/>
            </a:lnSpc>
          </a:pPr>
          <a:r>
            <a:rPr kumimoji="1" lang="ja-JP" altLang="en-US" sz="900">
              <a:latin typeface="Century" panose="02040604050505020304" pitchFamily="18" charset="0"/>
            </a:rPr>
            <a:t>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endParaRPr kumimoji="1" lang="en-US" altLang="ja-JP"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0.27824</cdr:x>
      <cdr:y>0.95126</cdr:y>
    </cdr:from>
    <cdr:to>
      <cdr:x>1</cdr:x>
      <cdr:y>0.99609</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835944" y="5096669"/>
          <a:ext cx="4762499" cy="240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85.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0.0236</cdr:x>
      <cdr:y>0.68508</cdr:y>
    </cdr:from>
    <cdr:to>
      <cdr:x>0.99031</cdr:x>
      <cdr:y>1</cdr:y>
    </cdr:to>
    <cdr:sp macro="" textlink="">
      <cdr:nvSpPr>
        <cdr:cNvPr id="195589" name="Text Box 5">
          <a:extLst xmlns:a="http://schemas.openxmlformats.org/drawingml/2006/main">
            <a:ext uri="{FF2B5EF4-FFF2-40B4-BE49-F238E27FC236}">
              <a16:creationId xmlns:a16="http://schemas.microsoft.com/office/drawing/2014/main" id="{4F93FC33-077B-4B75-9E0A-EA23800386BD}"/>
            </a:ext>
          </a:extLst>
        </cdr:cNvPr>
        <cdr:cNvSpPr txBox="1">
          <a:spLocks xmlns:a="http://schemas.openxmlformats.org/drawingml/2006/main" noChangeArrowheads="1"/>
        </cdr:cNvSpPr>
      </cdr:nvSpPr>
      <cdr:spPr bwMode="auto">
        <a:xfrm xmlns:a="http://schemas.openxmlformats.org/drawingml/2006/main">
          <a:off x="125302" y="4429126"/>
          <a:ext cx="5132643" cy="203596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effectLst/>
              <a:latin typeface="+mn-lt"/>
              <a:ea typeface="+mn-ea"/>
              <a:cs typeface="+mn-cs"/>
            </a:rPr>
            <a:t> Industry sector</a:t>
          </a:r>
          <a:r>
            <a:rPr lang="en-US" altLang="ja-JP" sz="1100">
              <a:effectLst/>
              <a:latin typeface="+mn-lt"/>
              <a:ea typeface="+mn-ea"/>
              <a:cs typeface="+mn-cs"/>
            </a:rPr>
            <a:t>), and emissions from tap water in Commercial</a:t>
          </a:r>
          <a:r>
            <a:rPr lang="en-US" altLang="ja-JP" sz="1100" baseline="0">
              <a:effectLst/>
              <a:latin typeface="+mn-lt"/>
              <a:ea typeface="+mn-ea"/>
              <a:cs typeface="+mn-cs"/>
            </a:rPr>
            <a:t> and others sector</a:t>
          </a:r>
          <a:r>
            <a:rPr lang="en-US" altLang="ja-JP" sz="1100">
              <a:effectLst/>
              <a:latin typeface="+mn-lt"/>
              <a:ea typeface="+mn-ea"/>
              <a:cs typeface="+mn-cs"/>
            </a:rPr>
            <a:t>.</a:t>
          </a:r>
          <a:endParaRPr lang="ja-JP" altLang="ja-JP">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0.00748</cdr:y>
    </cdr:from>
    <cdr:to>
      <cdr:x>0.99781</cdr:x>
      <cdr:y>0.09111</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0" y="48383"/>
          <a:ext cx="5294597" cy="540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FY2019</a:t>
          </a:r>
          <a:endParaRPr lang="ja-JP" altLang="ja-JP" sz="1800" b="1">
            <a:effectLst/>
            <a:latin typeface="Times New Roman" panose="02020603050405020304" pitchFamily="18" charset="0"/>
            <a:cs typeface="Times New Roman" panose="02020603050405020304" pitchFamily="18" charset="0"/>
          </a:endParaRPr>
        </a:p>
        <a:p xmlns:a="http://schemas.openxmlformats.org/drawingml/2006/main">
          <a:endParaRPr lang="ja-JP" altLang="en-US" sz="1100">
            <a:latin typeface="Times New Roman" panose="02020603050405020304" pitchFamily="18" charset="0"/>
            <a:cs typeface="Times New Roman" panose="02020603050405020304" pitchFamily="18"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0.36124</cdr:x>
      <cdr:y>0.37903</cdr:y>
    </cdr:from>
    <cdr:to>
      <cdr:x>0.651</cdr:x>
      <cdr:y>0.50636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85985" y="2265467"/>
          <a:ext cx="1673228" cy="7610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0.04969</cdr:x>
      <cdr:y>0.00996</cdr:y>
    </cdr:from>
    <cdr:to>
      <cdr:x>0.91959</cdr:x>
      <cdr:y>0.0663</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286960" y="59531"/>
          <a:ext cx="5023227" cy="3367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FY2019</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0.01225</cdr:x>
      <cdr:y>0.68498</cdr:y>
    </cdr:from>
    <cdr:to>
      <cdr:x>0.99456</cdr:x>
      <cdr:y>1</cdr:y>
    </cdr:to>
    <cdr:sp macro="" textlink="">
      <cdr:nvSpPr>
        <cdr:cNvPr id="6" name="テキスト ボックス 1">
          <a:extLst xmlns:a="http://schemas.openxmlformats.org/drawingml/2006/main">
            <a:ext uri="{FF2B5EF4-FFF2-40B4-BE49-F238E27FC236}">
              <a16:creationId xmlns:a16="http://schemas.microsoft.com/office/drawing/2014/main" id="{0DD1C07C-6ADB-4118-A640-2241A7AFC57F}"/>
            </a:ext>
          </a:extLst>
        </cdr:cNvPr>
        <cdr:cNvSpPr txBox="1"/>
      </cdr:nvSpPr>
      <cdr:spPr>
        <a:xfrm xmlns:a="http://schemas.openxmlformats.org/drawingml/2006/main">
          <a:off x="64561" y="4768805"/>
          <a:ext cx="5177035" cy="21931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solidFill>
                <a:schemeClr val="tx1"/>
              </a:solidFill>
              <a:effectLst/>
              <a:latin typeface="+mn-lt"/>
              <a:ea typeface="+mn-ea"/>
              <a:cs typeface="+mn-cs"/>
            </a:rPr>
            <a:t> Industry sector</a:t>
          </a:r>
          <a:r>
            <a:rPr lang="en-US" altLang="ja-JP" sz="1100">
              <a:solidFill>
                <a:schemeClr val="tx1"/>
              </a:solidFill>
              <a:effectLst/>
              <a:latin typeface="+mn-lt"/>
              <a:ea typeface="+mn-ea"/>
              <a:cs typeface="+mn-cs"/>
            </a:rPr>
            <a:t>), and emissions from tap water in Commercial</a:t>
          </a:r>
          <a:r>
            <a:rPr lang="en-US" altLang="ja-JP" sz="1100" baseline="0">
              <a:solidFill>
                <a:schemeClr val="tx1"/>
              </a:solidFill>
              <a:effectLst/>
              <a:latin typeface="+mn-lt"/>
              <a:ea typeface="+mn-ea"/>
              <a:cs typeface="+mn-cs"/>
            </a:rPr>
            <a:t> and others sector</a:t>
          </a:r>
          <a:r>
            <a:rPr lang="en-US" altLang="ja-JP" sz="110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sz="900">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cdr:txBody>
    </cdr:sp>
  </cdr:relSizeAnchor>
</c:userShapes>
</file>

<file path=xl/drawings/drawing87.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0.47648</cdr:x>
      <cdr:y>0.87967</cdr:y>
    </cdr:from>
    <cdr:to>
      <cdr:x>0.65227</cdr:x>
      <cdr:y>0.93281</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188279" y="5056832"/>
          <a:ext cx="1176266" cy="3054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0.47856</cdr:x>
      <cdr:y>0.89586</cdr:y>
    </cdr:from>
    <cdr:to>
      <cdr:x>0.63714</cdr:x>
      <cdr:y>0.95125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173711" y="4831848"/>
          <a:ext cx="1051668" cy="29874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0.03327</cdr:x>
      <cdr:y>0.93029</cdr:y>
    </cdr:from>
    <cdr:to>
      <cdr:x>1</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219870" y="5041899"/>
          <a:ext cx="6388101" cy="3778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28</xdr:col>
      <xdr:colOff>295275</xdr:colOff>
      <xdr:row>101</xdr:row>
      <xdr:rowOff>0</xdr:rowOff>
    </xdr:from>
    <xdr:to>
      <xdr:col>35</xdr:col>
      <xdr:colOff>142875</xdr:colOff>
      <xdr:row>101</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0.7029</cdr:x>
      <cdr:y>0.31292</cdr:y>
    </cdr:from>
    <cdr:to>
      <cdr:x>0.72939</cdr:x>
      <cdr:y>0.40189</cdr:y>
    </cdr:to>
    <cdr:sp macro="" textlink="">
      <cdr:nvSpPr>
        <cdr:cNvPr id="375809" name="Text Box 1">
          <a:extLst xmlns:a="http://schemas.openxmlformats.org/drawingml/2006/main">
            <a:ext uri="{FF2B5EF4-FFF2-40B4-BE49-F238E27FC236}">
              <a16:creationId xmlns:a16="http://schemas.microsoft.com/office/drawing/2014/main" id="{0C4F73AE-E399-4B25-AD70-03319DE7AABF}"/>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0.78556</cdr:x>
      <cdr:y>0.68534</cdr:y>
    </cdr:from>
    <cdr:to>
      <cdr:x>0.80778</cdr:x>
      <cdr:y>0.91048</cdr:y>
    </cdr:to>
    <cdr:sp macro="" textlink="">
      <cdr:nvSpPr>
        <cdr:cNvPr id="375810" name="Text Box 2">
          <a:extLst xmlns:a="http://schemas.openxmlformats.org/drawingml/2006/main">
            <a:ext uri="{FF2B5EF4-FFF2-40B4-BE49-F238E27FC236}">
              <a16:creationId xmlns:a16="http://schemas.microsoft.com/office/drawing/2014/main" id="{74315096-9549-4D20-BA68-EED931947EF5}"/>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0.78382</cdr:x>
      <cdr:y>0.31575</cdr:y>
    </cdr:from>
    <cdr:to>
      <cdr:x>0.81207</cdr:x>
      <cdr:y>0.32271</cdr:y>
    </cdr:to>
    <cdr:sp macro="" textlink="">
      <cdr:nvSpPr>
        <cdr:cNvPr id="375811" name="Text Box 3">
          <a:extLst xmlns:a="http://schemas.openxmlformats.org/drawingml/2006/main">
            <a:ext uri="{FF2B5EF4-FFF2-40B4-BE49-F238E27FC236}">
              <a16:creationId xmlns:a16="http://schemas.microsoft.com/office/drawing/2014/main" id="{2DCA2712-CB23-4BED-918E-02EEF6802323}"/>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0.78381</cdr:x>
      <cdr:y>0.35708</cdr:y>
    </cdr:from>
    <cdr:to>
      <cdr:x>0.81204</cdr:x>
      <cdr:y>0.36382</cdr:y>
    </cdr:to>
    <cdr:sp macro="" textlink="">
      <cdr:nvSpPr>
        <cdr:cNvPr id="375812" name="Text Box 4">
          <a:extLst xmlns:a="http://schemas.openxmlformats.org/drawingml/2006/main">
            <a:ext uri="{FF2B5EF4-FFF2-40B4-BE49-F238E27FC236}">
              <a16:creationId xmlns:a16="http://schemas.microsoft.com/office/drawing/2014/main" id="{88C9D05F-0A7B-41D3-960B-E8CEC7DF2189}"/>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0.78381</cdr:x>
      <cdr:y>0.38079</cdr:y>
    </cdr:from>
    <cdr:to>
      <cdr:x>0.81204</cdr:x>
      <cdr:y>0.38754</cdr:y>
    </cdr:to>
    <cdr:sp macro="" textlink="">
      <cdr:nvSpPr>
        <cdr:cNvPr id="375813" name="Text Box 5">
          <a:extLst xmlns:a="http://schemas.openxmlformats.org/drawingml/2006/main">
            <a:ext uri="{FF2B5EF4-FFF2-40B4-BE49-F238E27FC236}">
              <a16:creationId xmlns:a16="http://schemas.microsoft.com/office/drawing/2014/main" id="{528A63BA-4ECA-4F7F-BCEB-BC83D187244D}"/>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0.74266</cdr:x>
      <cdr:y>0.33402</cdr:y>
    </cdr:from>
    <cdr:to>
      <cdr:x>0.76347</cdr:x>
      <cdr:y>0.33859</cdr:y>
    </cdr:to>
    <cdr:sp macro="" textlink="">
      <cdr:nvSpPr>
        <cdr:cNvPr id="375814" name="Text Box 6">
          <a:extLst xmlns:a="http://schemas.openxmlformats.org/drawingml/2006/main">
            <a:ext uri="{FF2B5EF4-FFF2-40B4-BE49-F238E27FC236}">
              <a16:creationId xmlns:a16="http://schemas.microsoft.com/office/drawing/2014/main" id="{17A0B234-D903-4F87-9B4E-88DBDE3B3FF8}"/>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0.36578</cdr:y>
    </cdr:from>
    <cdr:to>
      <cdr:x>0.76347</cdr:x>
      <cdr:y>0.37057</cdr:y>
    </cdr:to>
    <cdr:sp macro="" textlink="">
      <cdr:nvSpPr>
        <cdr:cNvPr id="375815" name="Text Box 7">
          <a:extLst xmlns:a="http://schemas.openxmlformats.org/drawingml/2006/main">
            <a:ext uri="{FF2B5EF4-FFF2-40B4-BE49-F238E27FC236}">
              <a16:creationId xmlns:a16="http://schemas.microsoft.com/office/drawing/2014/main" id="{91DB71BB-1A37-4A77-AF77-47772063CB75}"/>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0.38928</cdr:y>
    </cdr:from>
    <cdr:to>
      <cdr:x>0.76347</cdr:x>
      <cdr:y>0.39406</cdr:y>
    </cdr:to>
    <cdr:sp macro="" textlink="">
      <cdr:nvSpPr>
        <cdr:cNvPr id="375816" name="Text Box 8">
          <a:extLst xmlns:a="http://schemas.openxmlformats.org/drawingml/2006/main">
            <a:ext uri="{FF2B5EF4-FFF2-40B4-BE49-F238E27FC236}">
              <a16:creationId xmlns:a16="http://schemas.microsoft.com/office/drawing/2014/main" id="{808DF807-1DA8-421A-BC7A-73B097B411FF}"/>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0.86907</cdr:x>
      <cdr:y>0.06725</cdr:y>
    </cdr:from>
    <cdr:to>
      <cdr:x>0.87595</cdr:x>
      <cdr:y>0.06725</cdr:y>
    </cdr:to>
    <cdr:sp macro="" textlink="">
      <cdr:nvSpPr>
        <cdr:cNvPr id="375817" name="Text Box 9">
          <a:extLst xmlns:a="http://schemas.openxmlformats.org/drawingml/2006/main">
            <a:ext uri="{FF2B5EF4-FFF2-40B4-BE49-F238E27FC236}">
              <a16:creationId xmlns:a16="http://schemas.microsoft.com/office/drawing/2014/main" id="{3E84231B-56C2-4215-8843-4A8BE7F96C45}"/>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0.082</cdr:y>
    </cdr:from>
    <cdr:to>
      <cdr:x>0.87595</cdr:x>
      <cdr:y>0.082</cdr:y>
    </cdr:to>
    <cdr:sp macro="" textlink="">
      <cdr:nvSpPr>
        <cdr:cNvPr id="375818" name="Text Box 10">
          <a:extLst xmlns:a="http://schemas.openxmlformats.org/drawingml/2006/main">
            <a:ext uri="{FF2B5EF4-FFF2-40B4-BE49-F238E27FC236}">
              <a16:creationId xmlns:a16="http://schemas.microsoft.com/office/drawing/2014/main" id="{8D4A78C7-D0AD-4F37-B23F-D144DE0DEE8D}"/>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0.09275</cdr:y>
    </cdr:from>
    <cdr:to>
      <cdr:x>0.87595</cdr:x>
      <cdr:y>0.09275</cdr:y>
    </cdr:to>
    <cdr:sp macro="" textlink="">
      <cdr:nvSpPr>
        <cdr:cNvPr id="375819" name="Text Box 11">
          <a:extLst xmlns:a="http://schemas.openxmlformats.org/drawingml/2006/main">
            <a:ext uri="{FF2B5EF4-FFF2-40B4-BE49-F238E27FC236}">
              <a16:creationId xmlns:a16="http://schemas.microsoft.com/office/drawing/2014/main" id="{80E1CB53-831A-475D-8B1B-70ED528DDAD9}"/>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90.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ies.go.jp/gio/en/archive/ghgdata/index.html" TargetMode="External"/><Relationship Id="rId1" Type="http://schemas.openxmlformats.org/officeDocument/2006/relationships/hyperlink" Target="http://www.nies.go.jp/gio/archive/ghgdata/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E30"/>
  <sheetViews>
    <sheetView tabSelected="1" zoomScale="85" zoomScaleNormal="85" workbookViewId="0">
      <selection activeCell="C4" sqref="C4"/>
    </sheetView>
  </sheetViews>
  <sheetFormatPr defaultColWidth="9" defaultRowHeight="14.25"/>
  <cols>
    <col min="1" max="1" width="1.25" style="202" customWidth="1"/>
    <col min="2" max="2" width="2" style="202" customWidth="1"/>
    <col min="3" max="3" width="28.75" style="202" customWidth="1"/>
    <col min="4" max="4" width="66.875" style="202" customWidth="1"/>
    <col min="5" max="5" width="94.125" style="202" customWidth="1"/>
    <col min="6" max="16384" width="9" style="202"/>
  </cols>
  <sheetData>
    <row r="1" spans="3:5" ht="23.25" customHeight="1">
      <c r="C1" s="1657" t="s">
        <v>1340</v>
      </c>
      <c r="E1" s="903" t="s">
        <v>1341</v>
      </c>
    </row>
    <row r="2" spans="3:5" ht="23.25" customHeight="1">
      <c r="C2" s="1517" t="s">
        <v>1066</v>
      </c>
    </row>
    <row r="3" spans="3:5">
      <c r="D3" s="904">
        <v>44463</v>
      </c>
      <c r="E3" s="1518" t="s">
        <v>1397</v>
      </c>
    </row>
    <row r="4" spans="3:5">
      <c r="D4" s="1978" t="s">
        <v>1395</v>
      </c>
      <c r="E4" s="846" t="s">
        <v>459</v>
      </c>
    </row>
    <row r="5" spans="3:5">
      <c r="D5" s="1926" t="s">
        <v>1338</v>
      </c>
      <c r="E5" s="1926" t="s">
        <v>1339</v>
      </c>
    </row>
    <row r="6" spans="3:5">
      <c r="D6" s="905"/>
      <c r="E6" s="905"/>
    </row>
    <row r="7" spans="3:5" ht="18" customHeight="1">
      <c r="C7" s="906" t="s">
        <v>1067</v>
      </c>
      <c r="D7" s="906" t="s">
        <v>86</v>
      </c>
      <c r="E7" s="906" t="s">
        <v>460</v>
      </c>
    </row>
    <row r="8" spans="3:5" ht="18" customHeight="1">
      <c r="C8" s="1519" t="s">
        <v>6</v>
      </c>
      <c r="D8" s="907" t="s">
        <v>87</v>
      </c>
      <c r="E8" s="907" t="s">
        <v>461</v>
      </c>
    </row>
    <row r="9" spans="3:5" ht="18" customHeight="1">
      <c r="C9" s="1520" t="s">
        <v>965</v>
      </c>
      <c r="D9" s="1843" t="s">
        <v>1323</v>
      </c>
      <c r="E9" s="1521" t="s">
        <v>462</v>
      </c>
    </row>
    <row r="10" spans="3:5" ht="18" customHeight="1">
      <c r="C10" s="1520" t="s">
        <v>3</v>
      </c>
      <c r="D10" s="1521" t="s">
        <v>1068</v>
      </c>
      <c r="E10" s="1521" t="s">
        <v>463</v>
      </c>
    </row>
    <row r="11" spans="3:5" ht="30" customHeight="1">
      <c r="C11" s="1520" t="s">
        <v>7</v>
      </c>
      <c r="D11" s="1521" t="s">
        <v>1361</v>
      </c>
      <c r="E11" s="1521" t="s">
        <v>1094</v>
      </c>
    </row>
    <row r="12" spans="3:5" ht="30" customHeight="1">
      <c r="C12" s="1520" t="s">
        <v>8</v>
      </c>
      <c r="D12" s="1521" t="s">
        <v>1362</v>
      </c>
      <c r="E12" s="1521" t="s">
        <v>1298</v>
      </c>
    </row>
    <row r="13" spans="3:5" ht="30.75" customHeight="1">
      <c r="C13" s="1520" t="s">
        <v>9</v>
      </c>
      <c r="D13" s="1521" t="s">
        <v>1363</v>
      </c>
      <c r="E13" s="1521" t="s">
        <v>1299</v>
      </c>
    </row>
    <row r="14" spans="3:5" ht="18" customHeight="1">
      <c r="C14" s="1520" t="s">
        <v>464</v>
      </c>
      <c r="D14" s="1522" t="s">
        <v>1364</v>
      </c>
      <c r="E14" s="1521" t="s">
        <v>1162</v>
      </c>
    </row>
    <row r="15" spans="3:5" ht="18" customHeight="1">
      <c r="C15" s="1520" t="s">
        <v>31</v>
      </c>
      <c r="D15" s="1522" t="s">
        <v>1092</v>
      </c>
      <c r="E15" s="1521" t="s">
        <v>1095</v>
      </c>
    </row>
    <row r="16" spans="3:5" ht="18" customHeight="1">
      <c r="C16" s="1520" t="s">
        <v>32</v>
      </c>
      <c r="D16" s="1522" t="s">
        <v>1093</v>
      </c>
      <c r="E16" s="1521" t="s">
        <v>1096</v>
      </c>
    </row>
    <row r="17" spans="3:5" ht="18" customHeight="1">
      <c r="C17" s="1520" t="s">
        <v>33</v>
      </c>
      <c r="D17" s="1521" t="s">
        <v>1163</v>
      </c>
      <c r="E17" s="1521" t="s">
        <v>1097</v>
      </c>
    </row>
    <row r="18" spans="3:5" ht="18" customHeight="1">
      <c r="C18" s="1520" t="s">
        <v>34</v>
      </c>
      <c r="D18" s="1521" t="s">
        <v>1088</v>
      </c>
      <c r="E18" s="1521" t="s">
        <v>1098</v>
      </c>
    </row>
    <row r="19" spans="3:5" ht="18" customHeight="1">
      <c r="C19" s="1520" t="s">
        <v>35</v>
      </c>
      <c r="D19" s="1521" t="s">
        <v>1087</v>
      </c>
      <c r="E19" s="1521" t="s">
        <v>1099</v>
      </c>
    </row>
    <row r="20" spans="3:5" ht="18" customHeight="1">
      <c r="C20" s="1520" t="s">
        <v>36</v>
      </c>
      <c r="D20" s="1521" t="s">
        <v>1089</v>
      </c>
      <c r="E20" s="1521" t="s">
        <v>1100</v>
      </c>
    </row>
    <row r="21" spans="3:5" ht="18" customHeight="1">
      <c r="C21" s="1520" t="s">
        <v>37</v>
      </c>
      <c r="D21" s="1521" t="s">
        <v>1090</v>
      </c>
      <c r="E21" s="1521" t="s">
        <v>1101</v>
      </c>
    </row>
    <row r="22" spans="3:5" ht="18" customHeight="1">
      <c r="C22" s="1520" t="s">
        <v>38</v>
      </c>
      <c r="D22" s="1521" t="s">
        <v>1091</v>
      </c>
      <c r="E22" s="1521" t="s">
        <v>1102</v>
      </c>
    </row>
    <row r="23" spans="3:5" ht="18" customHeight="1">
      <c r="C23" s="1523" t="s">
        <v>1085</v>
      </c>
      <c r="D23" s="1522" t="s">
        <v>1164</v>
      </c>
      <c r="E23" s="1521" t="s">
        <v>1165</v>
      </c>
    </row>
    <row r="24" spans="3:5" ht="18" customHeight="1">
      <c r="C24" s="1523" t="s">
        <v>1086</v>
      </c>
      <c r="D24" s="1522" t="s">
        <v>1166</v>
      </c>
      <c r="E24" s="1521" t="s">
        <v>1167</v>
      </c>
    </row>
    <row r="25" spans="3:5" ht="18" customHeight="1">
      <c r="C25" s="1520" t="s">
        <v>39</v>
      </c>
      <c r="D25" s="1522" t="s">
        <v>1069</v>
      </c>
      <c r="E25" s="1521" t="s">
        <v>465</v>
      </c>
    </row>
    <row r="26" spans="3:5" ht="18" customHeight="1">
      <c r="C26" s="1520" t="s">
        <v>1320</v>
      </c>
      <c r="D26" s="1840" t="s">
        <v>1070</v>
      </c>
      <c r="E26" s="1521" t="s">
        <v>1318</v>
      </c>
    </row>
    <row r="27" spans="3:5" ht="30">
      <c r="C27" s="1524" t="s">
        <v>1072</v>
      </c>
      <c r="D27" s="1819" t="s">
        <v>1324</v>
      </c>
      <c r="E27" s="1650" t="s">
        <v>1168</v>
      </c>
    </row>
    <row r="28" spans="3:5">
      <c r="C28" s="1525"/>
      <c r="D28" s="1526"/>
      <c r="E28" s="1526"/>
    </row>
    <row r="29" spans="3:5">
      <c r="C29" s="1979" t="s">
        <v>1394</v>
      </c>
    </row>
    <row r="30" spans="3:5">
      <c r="C30" s="1620" t="s">
        <v>1396</v>
      </c>
    </row>
  </sheetData>
  <phoneticPr fontId="9"/>
  <hyperlinks>
    <hyperlink ref="D5" r:id="rId1" xr:uid="{00000000-0004-0000-0000-000000000000}"/>
    <hyperlink ref="E5" r:id="rId2" xr:uid="{00000000-0004-0000-0000-000014000000}"/>
    <hyperlink ref="D9" location="Notes!A1" display="単位／地球温暖化係数／その他注意事項" xr:uid="{50B1CC57-D5C6-4595-999E-07842C4CEF67}"/>
    <hyperlink ref="D10" location="'1.Total'!BM1" display="温室効果ガス排出量" xr:uid="{4C91842C-26C1-4D0F-A980-6752AAC1031F}"/>
    <hyperlink ref="E9" location="Notes!AJ1" display="Notes / Units of measures / Global Warming Potentials  " xr:uid="{65DF0C44-A118-4BFD-B84F-55BE8902BA1A}"/>
    <hyperlink ref="D14" location="'5.CO2-Share'!A1" display="部門別CO2 排出量の電気・熱配分前後のシェア" xr:uid="{1F56B2F9-3219-4E54-A392-3389CD878857}"/>
    <hyperlink ref="E14" location="'5.CO2-Share'!AI1" display="Breakdown of CO2 emissions (Share of Unallocated and Allocated emissions)" xr:uid="{25B3172E-395B-4525-937A-0AF64ECF8D1F}"/>
    <hyperlink ref="D11" location="'2.CO2-Sector'!BJ1" display="部門別CO2 排出量【電気・熱配分前排出量】（簡約表）" xr:uid="{AF457960-B5A7-4821-A29D-B25EBDA4467D}"/>
    <hyperlink ref="D12" location="'3.Allocated_CO2-Sector'!BL1" display="部門別CO2 排出量【電気・熱配分後排出量】（簡約表）" xr:uid="{7FEAD615-269E-4E43-B12D-BDDAFC25160C}"/>
    <hyperlink ref="E12" location="'3.Allocated_CO2-Sector'!V1" display="Allocated CO2 emissions by sector (Summary) (with allocation of CO2 emissions from power generation and steam generation to each sector)" xr:uid="{CA26ABBF-EC82-4995-99B0-B66D501964CB}"/>
    <hyperlink ref="D13" location="'4.Allocated_CO2-Sector (detail)'!BI1" display="部門別CO2 排出量【電気・熱配分後排出量】（詳細表）" xr:uid="{C03E1991-ED12-4C80-8FFA-FFDF762C38B1}"/>
    <hyperlink ref="E13" location="'4.Allocated_CO2-Sector (detail)'!V1" display="Allocated CO2 emissions by sector (Detail)   (with allocation of CO2 emissions from power generation and steam generation to each sector)" xr:uid="{DD682EC9-538E-45EB-BDAD-5C9050D03A2F}"/>
    <hyperlink ref="D15" location="'6.CO2-capita'!BF1" display="一人あたりCO2 排出量" xr:uid="{7B2DFFBB-6C72-47FE-8897-00B369F8949F}"/>
    <hyperlink ref="E15" location="'6.CO2-capita'!X1" display="CO2 emissions per capita" xr:uid="{AA0D3300-7AD8-41AA-AAD5-1BD11F0FA5DF}"/>
    <hyperlink ref="D16" location="'7.CO2-GDP'!BF1" display="GDPあたりCO2 排出量" xr:uid="{99559349-1881-4E5C-8EFF-F8F02A28EEA2}"/>
    <hyperlink ref="E16" location="'7.CO2-GDP'!X1" display="CO2 emissions per GDP" xr:uid="{04266816-5AE5-4DA1-9F3C-269318F88E4F}"/>
    <hyperlink ref="D17" location="'8.CO2-fuel'!BH1" display="エネルギー起源CO2 排出量（燃料種別）" xr:uid="{85C21F2E-E90B-4C86-A069-30021B9C0E0B}"/>
    <hyperlink ref="E17" location="'8.CO2-fuel'!Y1" display="CO2 emissions by fuel type " xr:uid="{EA392025-AEB2-4C60-A651-6CBBF1F2C198}"/>
    <hyperlink ref="D18" location="'9.CH4'!BM1" display="CH4 排出量（簡約表）" xr:uid="{7BCA941D-8093-4073-875E-BA1F4FF9BB8C}"/>
    <hyperlink ref="E18" location="'9.CH4'!Y1" display="CH4 emissions (Summary)" xr:uid="{05E66B8D-32AC-4C28-A450-6E670069E406}"/>
    <hyperlink ref="D19" location="'10.CH4_detail'!BH1" display="CH4 排出量（詳細表）" xr:uid="{F98A376A-3336-4A5F-BF72-20D9E220DC45}"/>
    <hyperlink ref="E19" location="'10.CH4_detail'!X1" display="CH4 emissions (Detail)" xr:uid="{3F48CEFD-3CDF-4EFA-82AB-968377902043}"/>
    <hyperlink ref="D20" location="'11.N2O'!BM1" display="N2O排出量（簡約表）" xr:uid="{4CDAB14B-08B7-4CC3-B58E-B02B9564E7C9}"/>
    <hyperlink ref="E20" location="'11.N2O'!Y1" display="N2O emissions (Summary)" xr:uid="{A63CF409-038E-428C-8A70-C14F01FF0174}"/>
    <hyperlink ref="D21" location="'12.N2O_detail'!BH1" display="N2O排出量（詳細表）" xr:uid="{1DC40CA6-76A4-44B6-8D76-FDB6CF6452EC}"/>
    <hyperlink ref="E21" location="'12.N2O_detail'!X1" display="N2O emissions (Detail)" xr:uid="{38CE6F63-204C-451B-9998-521E7E89ECEC}"/>
    <hyperlink ref="D22" location="'13.F-gas'!BS1" display="F-gas（HFCs, PFCs, SF6, NF3）排出量" xr:uid="{288D4212-B279-4D57-85D7-669630BE7D12}"/>
    <hyperlink ref="E22" location="'13.F-gas'!X1" display="F-gas (HFCs, PFCs, SF6, NF3) emissions" xr:uid="{23AFE7E8-4E5E-44FA-912B-BA1AB6343123}"/>
    <hyperlink ref="E23" location="'14.Household (per household)'!Y1" display="Household CO2 emissions (per household) " xr:uid="{41D63F61-0745-497D-84C3-E33365389A99}"/>
    <hyperlink ref="D24" location="'15.Household (per capita)'!BP1" display="家庭におけるCO2 排出量（一人あたり）" xr:uid="{458762E0-6392-40DE-9770-7834C84C5BD1}"/>
    <hyperlink ref="D25" location="'16.KP-LULUCF'!A1" display="京都議定書に基づく吸収源活動の排出・吸収量" xr:uid="{2C9AD521-FBC7-4ADE-B88A-9F32770EF2A9}"/>
    <hyperlink ref="E25" location="'16.KP-LULUCF'!X1" display="The Removals by Forest and Other Carbon Sinks under the Kyoto Protocol" xr:uid="{8CC2CE17-EA53-4E89-8E22-4E1BEF4A5650}"/>
    <hyperlink ref="D26" location="'17.【Annex】GHG-bunker'!BG1" display="国際バンカー油起源のGHG 排出量　【参考値】" xr:uid="{98FCA2DB-7499-4A6A-884B-1DF020BC92EF}"/>
    <hyperlink ref="E26" location="'17.【Annex】GHG-bunker'!Z1" display="GHG emissions from international bunker fuel " xr:uid="{9ECCB4E3-C4C3-4ACE-AECC-D224EBE0CF21}"/>
    <hyperlink ref="D27" location="'18.【Annex】CRF-CO2'!BF1" display="【参考】UNFCCCに提出された共通報告様式（CRF）及び日本国温室効果ガスインベントリ報告書（NIR）に記載されている部門別CO2 排出量" xr:uid="{5D7D8D85-C0FE-415C-9CF1-3856BBF64BD3}"/>
    <hyperlink ref="E27" location="'18.【Annex】CRF-CO2'!X1" display="【Annex】CO2 emissions by sector reported in the common reporting format (CRF) and national inventory report (NIR) submitted to the UNFCCC" xr:uid="{28178EFC-8298-4B8C-A9F8-B08B050E8AB0}"/>
    <hyperlink ref="E24" location="'15.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Total'!W1" display="GHG emissions" xr:uid="{AB1A47B3-1A57-48AB-9119-E029AC8AA5D5}"/>
    <hyperlink ref="D23" location="'14.Household (per household)'!BP1" display="家庭におけるCO2 排出量（世帯あたり）" xr:uid="{082EB5B9-E3A4-4921-8516-6E8DD2EC2CF3}"/>
  </hyperlinks>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G21"/>
  <sheetViews>
    <sheetView zoomScale="85" zoomScaleNormal="85" workbookViewId="0">
      <pane xSplit="24" ySplit="4" topLeftCell="Y5" activePane="bottomRight" state="frozen"/>
      <selection pane="topRight" activeCell="Y1" sqref="Y1"/>
      <selection pane="bottomLeft" activeCell="A5" sqref="A5"/>
      <selection pane="bottomRight"/>
    </sheetView>
  </sheetViews>
  <sheetFormatPr defaultColWidth="9" defaultRowHeight="14.25"/>
  <cols>
    <col min="1" max="1" width="1.625" style="1" customWidth="1"/>
    <col min="2" max="21" width="1.625" style="1" hidden="1" customWidth="1"/>
    <col min="22" max="22" width="1.625" style="1" customWidth="1"/>
    <col min="23" max="23" width="20.375" style="1" customWidth="1"/>
    <col min="24" max="24" width="1.625" style="1" customWidth="1"/>
    <col min="25" max="25" width="18.875" style="1" customWidth="1"/>
    <col min="26" max="26" width="9.375" style="1" hidden="1" customWidth="1"/>
    <col min="27" max="56" width="12.125" style="1" bestFit="1" customWidth="1"/>
    <col min="57" max="57" width="9.375" style="1" hidden="1" customWidth="1"/>
    <col min="58" max="58" width="20.625" style="1" customWidth="1"/>
    <col min="59" max="59" width="18.625" style="1" customWidth="1"/>
    <col min="60" max="16384" width="9" style="1"/>
  </cols>
  <sheetData>
    <row r="1" spans="23:59" ht="63.75">
      <c r="W1" s="1390" t="s">
        <v>1076</v>
      </c>
      <c r="Y1" s="1389" t="s">
        <v>672</v>
      </c>
    </row>
    <row r="2" spans="23:59">
      <c r="W2" s="1636"/>
    </row>
    <row r="3" spans="23:59" ht="18.75">
      <c r="W3" s="1" t="s">
        <v>673</v>
      </c>
      <c r="Y3" s="1" t="s">
        <v>674</v>
      </c>
    </row>
    <row r="4" spans="23:59">
      <c r="W4" s="728"/>
      <c r="Y4" s="38"/>
      <c r="Z4" s="189"/>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22</v>
      </c>
      <c r="BG4" s="10" t="s">
        <v>2</v>
      </c>
    </row>
    <row r="5" spans="23:59" ht="18" customHeight="1">
      <c r="W5" s="599" t="s">
        <v>133</v>
      </c>
      <c r="Y5" s="1130" t="s">
        <v>596</v>
      </c>
      <c r="Z5" s="268"/>
      <c r="AA5" s="268">
        <v>125224.35086769791</v>
      </c>
      <c r="AB5" s="268">
        <v>133336.39740021425</v>
      </c>
      <c r="AC5" s="268">
        <v>138568.56345044918</v>
      </c>
      <c r="AD5" s="268">
        <v>145982.76681078706</v>
      </c>
      <c r="AE5" s="268">
        <v>157869.33332369212</v>
      </c>
      <c r="AF5" s="268">
        <v>169209.8815114501</v>
      </c>
      <c r="AG5" s="268">
        <v>177381.5765400253</v>
      </c>
      <c r="AH5" s="268">
        <v>185557.10455546761</v>
      </c>
      <c r="AI5" s="268">
        <v>181894.64906777226</v>
      </c>
      <c r="AJ5" s="268">
        <v>195065.42554864203</v>
      </c>
      <c r="AK5" s="268">
        <v>213859.76225286312</v>
      </c>
      <c r="AL5" s="268">
        <v>226048.86084113325</v>
      </c>
      <c r="AM5" s="268">
        <v>239113.7559609267</v>
      </c>
      <c r="AN5" s="268">
        <v>253666.91405112355</v>
      </c>
      <c r="AO5" s="268">
        <v>262684.55128926213</v>
      </c>
      <c r="AP5" s="268">
        <v>275421.20866641618</v>
      </c>
      <c r="AQ5" s="268">
        <v>268515.1631746862</v>
      </c>
      <c r="AR5" s="268">
        <v>282843.94460207172</v>
      </c>
      <c r="AS5" s="268">
        <v>277790.57827816578</v>
      </c>
      <c r="AT5" s="268">
        <v>269790.30068953754</v>
      </c>
      <c r="AU5" s="268">
        <v>288068.7655805212</v>
      </c>
      <c r="AV5" s="268">
        <v>284348.92793667829</v>
      </c>
      <c r="AW5" s="268">
        <v>303239.93646302586</v>
      </c>
      <c r="AX5" s="268">
        <v>330269.72842046648</v>
      </c>
      <c r="AY5" s="268">
        <v>322041.63949128892</v>
      </c>
      <c r="AZ5" s="268">
        <v>320603.57596816297</v>
      </c>
      <c r="BA5" s="268">
        <v>314221.62230663473</v>
      </c>
      <c r="BB5" s="268">
        <v>318925.70186765451</v>
      </c>
      <c r="BC5" s="268">
        <v>304346.96765689162</v>
      </c>
      <c r="BD5" s="268">
        <v>297874.5603162169</v>
      </c>
      <c r="BE5" s="268">
        <v>0</v>
      </c>
      <c r="BF5" s="269"/>
      <c r="BG5" s="269"/>
    </row>
    <row r="6" spans="23:59" ht="18" customHeight="1">
      <c r="W6" s="600" t="s">
        <v>134</v>
      </c>
      <c r="Y6" s="1131" t="s">
        <v>597</v>
      </c>
      <c r="Z6" s="270"/>
      <c r="AA6" s="270">
        <v>184257.75168656121</v>
      </c>
      <c r="AB6" s="270">
        <v>176142.58958791205</v>
      </c>
      <c r="AC6" s="270">
        <v>165616.05124304345</v>
      </c>
      <c r="AD6" s="270">
        <v>163896.45476555158</v>
      </c>
      <c r="AE6" s="270">
        <v>159577.83107643871</v>
      </c>
      <c r="AF6" s="270">
        <v>157892.16650862095</v>
      </c>
      <c r="AG6" s="270">
        <v>158519.05775453872</v>
      </c>
      <c r="AH6" s="270">
        <v>155844.27674693207</v>
      </c>
      <c r="AI6" s="270">
        <v>137737.01228720276</v>
      </c>
      <c r="AJ6" s="270">
        <v>142437.49569823116</v>
      </c>
      <c r="AK6" s="270">
        <v>150219.20500563525</v>
      </c>
      <c r="AL6" s="270">
        <v>147158.35456438598</v>
      </c>
      <c r="AM6" s="270">
        <v>151355.17634815795</v>
      </c>
      <c r="AN6" s="270">
        <v>150421.29892660386</v>
      </c>
      <c r="AO6" s="270">
        <v>149236.46992075775</v>
      </c>
      <c r="AP6" s="270">
        <v>147026.24751978318</v>
      </c>
      <c r="AQ6" s="270">
        <v>150954.30494326868</v>
      </c>
      <c r="AR6" s="270">
        <v>153970.02957959808</v>
      </c>
      <c r="AS6" s="270">
        <v>141005.80643713957</v>
      </c>
      <c r="AT6" s="270">
        <v>134800.9964939474</v>
      </c>
      <c r="AU6" s="270">
        <v>150443.76718806446</v>
      </c>
      <c r="AV6" s="270">
        <v>138896.50141388745</v>
      </c>
      <c r="AW6" s="270">
        <v>139537.80531880388</v>
      </c>
      <c r="AX6" s="270">
        <v>143547.21438315365</v>
      </c>
      <c r="AY6" s="270">
        <v>143101.61397443674</v>
      </c>
      <c r="AZ6" s="270">
        <v>138172.38277199006</v>
      </c>
      <c r="BA6" s="270">
        <v>135384.36937831371</v>
      </c>
      <c r="BB6" s="270">
        <v>132680.58623068113</v>
      </c>
      <c r="BC6" s="270">
        <v>130828.01837232105</v>
      </c>
      <c r="BD6" s="270">
        <v>127829.34001005218</v>
      </c>
      <c r="BE6" s="270">
        <v>0</v>
      </c>
      <c r="BF6" s="271"/>
      <c r="BG6" s="271"/>
    </row>
    <row r="7" spans="23:59" ht="18" customHeight="1">
      <c r="W7" s="600" t="s">
        <v>135</v>
      </c>
      <c r="Y7" s="1131" t="s">
        <v>1375</v>
      </c>
      <c r="Z7" s="270"/>
      <c r="AA7" s="270">
        <v>61080.855164067922</v>
      </c>
      <c r="AB7" s="270">
        <v>56393.287077834742</v>
      </c>
      <c r="AC7" s="270">
        <v>56878.969434301049</v>
      </c>
      <c r="AD7" s="270">
        <v>44074.703304420822</v>
      </c>
      <c r="AE7" s="270">
        <v>58748.347764844046</v>
      </c>
      <c r="AF7" s="270">
        <v>46957.254268162054</v>
      </c>
      <c r="AG7" s="270">
        <v>46428.835069869514</v>
      </c>
      <c r="AH7" s="270">
        <v>33910.996759942376</v>
      </c>
      <c r="AI7" s="270">
        <v>26938.027641532688</v>
      </c>
      <c r="AJ7" s="270">
        <v>26218.519338170136</v>
      </c>
      <c r="AK7" s="270">
        <v>21291.523854675754</v>
      </c>
      <c r="AL7" s="270">
        <v>13178.34447490083</v>
      </c>
      <c r="AM7" s="270">
        <v>18670.745517089606</v>
      </c>
      <c r="AN7" s="270">
        <v>16526.901453836956</v>
      </c>
      <c r="AO7" s="270">
        <v>17020.86200830101</v>
      </c>
      <c r="AP7" s="270">
        <v>21648.386206714258</v>
      </c>
      <c r="AQ7" s="270">
        <v>17063.564357533756</v>
      </c>
      <c r="AR7" s="270">
        <v>31441.496796094834</v>
      </c>
      <c r="AS7" s="270">
        <v>22211.404840475599</v>
      </c>
      <c r="AT7" s="270">
        <v>10307.191400559523</v>
      </c>
      <c r="AU7" s="270">
        <v>13347.783765216675</v>
      </c>
      <c r="AV7" s="270">
        <v>32012.100521749817</v>
      </c>
      <c r="AW7" s="270">
        <v>37162.556843288083</v>
      </c>
      <c r="AX7" s="270">
        <v>32087.92964262719</v>
      </c>
      <c r="AY7" s="270">
        <v>18820.488484550813</v>
      </c>
      <c r="AZ7" s="270">
        <v>16046.312694324073</v>
      </c>
      <c r="BA7" s="270">
        <v>9130.9952828058194</v>
      </c>
      <c r="BB7" s="270">
        <v>5912.5039270508569</v>
      </c>
      <c r="BC7" s="270">
        <v>3007.8655452011149</v>
      </c>
      <c r="BD7" s="270">
        <v>2205.7264180948832</v>
      </c>
      <c r="BE7" s="270">
        <v>0</v>
      </c>
      <c r="BF7" s="272"/>
      <c r="BG7" s="272"/>
    </row>
    <row r="8" spans="23:59" ht="18" customHeight="1">
      <c r="W8" s="600" t="s">
        <v>136</v>
      </c>
      <c r="Y8" s="1131" t="s">
        <v>598</v>
      </c>
      <c r="Z8" s="270"/>
      <c r="AA8" s="270">
        <v>582841.98734161351</v>
      </c>
      <c r="AB8" s="270">
        <v>589591.57397931116</v>
      </c>
      <c r="AC8" s="270">
        <v>600897.89980910334</v>
      </c>
      <c r="AD8" s="270">
        <v>600166.58090792282</v>
      </c>
      <c r="AE8" s="270">
        <v>621605.15223405091</v>
      </c>
      <c r="AF8" s="270">
        <v>630055.75926026411</v>
      </c>
      <c r="AG8" s="270">
        <v>626777.94980065967</v>
      </c>
      <c r="AH8" s="270">
        <v>623322.65982511337</v>
      </c>
      <c r="AI8" s="270">
        <v>614499.4512389655</v>
      </c>
      <c r="AJ8" s="270">
        <v>624575.72544677521</v>
      </c>
      <c r="AK8" s="270">
        <v>618857.10936103587</v>
      </c>
      <c r="AL8" s="270">
        <v>605592.40038944012</v>
      </c>
      <c r="AM8" s="270">
        <v>610506.13923132583</v>
      </c>
      <c r="AN8" s="270">
        <v>601901.2388550347</v>
      </c>
      <c r="AO8" s="270">
        <v>590822.52533183061</v>
      </c>
      <c r="AP8" s="270">
        <v>584010.03117699362</v>
      </c>
      <c r="AQ8" s="270">
        <v>553137.83737575298</v>
      </c>
      <c r="AR8" s="270">
        <v>540810.97620866238</v>
      </c>
      <c r="AS8" s="270">
        <v>504727.68881590967</v>
      </c>
      <c r="AT8" s="270">
        <v>473106.42414593959</v>
      </c>
      <c r="AU8" s="270">
        <v>475237.69710985792</v>
      </c>
      <c r="AV8" s="270">
        <v>488041.91076769546</v>
      </c>
      <c r="AW8" s="270">
        <v>493323.90203321422</v>
      </c>
      <c r="AX8" s="270">
        <v>476107.64135999832</v>
      </c>
      <c r="AY8" s="270">
        <v>445664.22814119689</v>
      </c>
      <c r="AZ8" s="270">
        <v>427722.81506896223</v>
      </c>
      <c r="BA8" s="270">
        <v>418907.20575465926</v>
      </c>
      <c r="BB8" s="270">
        <v>409733.58862939721</v>
      </c>
      <c r="BC8" s="270">
        <v>395840.71599674423</v>
      </c>
      <c r="BD8" s="270">
        <v>379513.43126433063</v>
      </c>
      <c r="BE8" s="270">
        <v>0</v>
      </c>
      <c r="BF8" s="272"/>
      <c r="BG8" s="272"/>
    </row>
    <row r="9" spans="23:59" ht="18" customHeight="1">
      <c r="W9" s="600" t="s">
        <v>137</v>
      </c>
      <c r="Y9" s="1131" t="s">
        <v>599</v>
      </c>
      <c r="Z9" s="270"/>
      <c r="AA9" s="270">
        <v>80889.761780647154</v>
      </c>
      <c r="AB9" s="270">
        <v>85992.458220133209</v>
      </c>
      <c r="AC9" s="270">
        <v>85243.205428816451</v>
      </c>
      <c r="AD9" s="270">
        <v>85290.376389400757</v>
      </c>
      <c r="AE9" s="270">
        <v>90867.935717931192</v>
      </c>
      <c r="AF9" s="270">
        <v>92389.203951710399</v>
      </c>
      <c r="AG9" s="270">
        <v>96952.839646211651</v>
      </c>
      <c r="AH9" s="270">
        <v>100469.31409845706</v>
      </c>
      <c r="AI9" s="270">
        <v>102649.9148205604</v>
      </c>
      <c r="AJ9" s="270">
        <v>108761.66192064084</v>
      </c>
      <c r="AK9" s="270">
        <v>111946.13369347723</v>
      </c>
      <c r="AL9" s="270">
        <v>110342.91416644132</v>
      </c>
      <c r="AM9" s="270">
        <v>109732.07170577317</v>
      </c>
      <c r="AN9" s="270">
        <v>113239.09505825292</v>
      </c>
      <c r="AO9" s="270">
        <v>108796.75442601541</v>
      </c>
      <c r="AP9" s="270">
        <v>102447.69137999351</v>
      </c>
      <c r="AQ9" s="270">
        <v>111859.25613923463</v>
      </c>
      <c r="AR9" s="270">
        <v>122920.68807540464</v>
      </c>
      <c r="AS9" s="270">
        <v>121613.04261156407</v>
      </c>
      <c r="AT9" s="270">
        <v>122721.64919727498</v>
      </c>
      <c r="AU9" s="270">
        <v>131714.25193935941</v>
      </c>
      <c r="AV9" s="270">
        <v>163925.67869025536</v>
      </c>
      <c r="AW9" s="270">
        <v>173176.59959258584</v>
      </c>
      <c r="AX9" s="270">
        <v>174337.90057961064</v>
      </c>
      <c r="AY9" s="270">
        <v>175139.57433615159</v>
      </c>
      <c r="AZ9" s="270">
        <v>162382.81581893188</v>
      </c>
      <c r="BA9" s="270">
        <v>166765.97278550832</v>
      </c>
      <c r="BB9" s="270">
        <v>159469.90482416854</v>
      </c>
      <c r="BC9" s="270">
        <v>149576.08293547135</v>
      </c>
      <c r="BD9" s="270">
        <v>140825.10745729721</v>
      </c>
      <c r="BE9" s="270">
        <v>0</v>
      </c>
      <c r="BF9" s="272"/>
      <c r="BG9" s="272"/>
    </row>
    <row r="10" spans="23:59" ht="18" customHeight="1" thickBot="1">
      <c r="W10" s="601" t="s">
        <v>138</v>
      </c>
      <c r="Y10" s="1132" t="s">
        <v>1354</v>
      </c>
      <c r="Z10" s="275"/>
      <c r="AA10" s="275">
        <v>33276.973267912115</v>
      </c>
      <c r="AB10" s="275">
        <v>36379.76869203055</v>
      </c>
      <c r="AC10" s="275">
        <v>38617.432539531241</v>
      </c>
      <c r="AD10" s="275">
        <v>41590.743564937788</v>
      </c>
      <c r="AE10" s="275">
        <v>42177.002160085751</v>
      </c>
      <c r="AF10" s="275">
        <v>45537.795569917711</v>
      </c>
      <c r="AG10" s="275">
        <v>46734.348736427084</v>
      </c>
      <c r="AH10" s="275">
        <v>47852.653736804823</v>
      </c>
      <c r="AI10" s="275">
        <v>49429.487039271087</v>
      </c>
      <c r="AJ10" s="275">
        <v>52419.855541414014</v>
      </c>
      <c r="AK10" s="275">
        <v>54126.426817229898</v>
      </c>
      <c r="AL10" s="275">
        <v>55039.266399344429</v>
      </c>
      <c r="AM10" s="275">
        <v>59612.916655723726</v>
      </c>
      <c r="AN10" s="275">
        <v>61542.765052368813</v>
      </c>
      <c r="AO10" s="275">
        <v>64881.248053028634</v>
      </c>
      <c r="AP10" s="275">
        <v>69967.507448290897</v>
      </c>
      <c r="AQ10" s="275">
        <v>77187.555589610711</v>
      </c>
      <c r="AR10" s="275">
        <v>82502.180600538006</v>
      </c>
      <c r="AS10" s="275">
        <v>79672.667037772873</v>
      </c>
      <c r="AT10" s="275">
        <v>76405.003061459312</v>
      </c>
      <c r="AU10" s="275">
        <v>78217.393179302933</v>
      </c>
      <c r="AV10" s="275">
        <v>80759.958193719154</v>
      </c>
      <c r="AW10" s="275">
        <v>80874.645390724676</v>
      </c>
      <c r="AX10" s="275">
        <v>79039.70737424359</v>
      </c>
      <c r="AY10" s="275">
        <v>80368.575320073622</v>
      </c>
      <c r="AZ10" s="275">
        <v>80984.708542167733</v>
      </c>
      <c r="BA10" s="275">
        <v>82062.724639050284</v>
      </c>
      <c r="BB10" s="275">
        <v>83347.533759915532</v>
      </c>
      <c r="BC10" s="275">
        <v>81730.886891022848</v>
      </c>
      <c r="BD10" s="275">
        <v>80529.491505082478</v>
      </c>
      <c r="BE10" s="275">
        <v>0</v>
      </c>
      <c r="BF10" s="276"/>
      <c r="BG10" s="276"/>
    </row>
    <row r="11" spans="23:59" ht="18" customHeight="1" thickTop="1">
      <c r="W11" s="1148" t="s">
        <v>55</v>
      </c>
      <c r="Y11" s="1133" t="s">
        <v>5</v>
      </c>
      <c r="Z11" s="273"/>
      <c r="AA11" s="273">
        <f>SUM(AA5:AA10)</f>
        <v>1067571.6801084999</v>
      </c>
      <c r="AB11" s="273">
        <f t="shared" ref="AB11:AX11" si="1">SUM(AB5:AB10)</f>
        <v>1077836.074957436</v>
      </c>
      <c r="AC11" s="273">
        <f t="shared" si="1"/>
        <v>1085822.1219052447</v>
      </c>
      <c r="AD11" s="273">
        <f t="shared" si="1"/>
        <v>1081001.6257430208</v>
      </c>
      <c r="AE11" s="273">
        <f t="shared" si="1"/>
        <v>1130845.6022770428</v>
      </c>
      <c r="AF11" s="273">
        <f t="shared" si="1"/>
        <v>1142042.0610701253</v>
      </c>
      <c r="AG11" s="273">
        <f t="shared" si="1"/>
        <v>1152794.6075477318</v>
      </c>
      <c r="AH11" s="273">
        <f t="shared" si="1"/>
        <v>1146957.0057227174</v>
      </c>
      <c r="AI11" s="273">
        <f t="shared" si="1"/>
        <v>1113148.5420953047</v>
      </c>
      <c r="AJ11" s="273">
        <f t="shared" si="1"/>
        <v>1149478.6834938736</v>
      </c>
      <c r="AK11" s="273">
        <f t="shared" si="1"/>
        <v>1170300.1609849171</v>
      </c>
      <c r="AL11" s="273">
        <f t="shared" si="1"/>
        <v>1157360.1408356461</v>
      </c>
      <c r="AM11" s="273">
        <f t="shared" si="1"/>
        <v>1188990.8054189971</v>
      </c>
      <c r="AN11" s="273">
        <f t="shared" si="1"/>
        <v>1197298.2133972207</v>
      </c>
      <c r="AO11" s="273">
        <f t="shared" si="1"/>
        <v>1193442.4110291956</v>
      </c>
      <c r="AP11" s="273">
        <f t="shared" si="1"/>
        <v>1200521.0723981916</v>
      </c>
      <c r="AQ11" s="273">
        <f t="shared" si="1"/>
        <v>1178717.6815800869</v>
      </c>
      <c r="AR11" s="273">
        <f t="shared" si="1"/>
        <v>1214489.3158623695</v>
      </c>
      <c r="AS11" s="273">
        <f t="shared" si="1"/>
        <v>1147021.1880210277</v>
      </c>
      <c r="AT11" s="273">
        <f t="shared" si="1"/>
        <v>1087131.5649887184</v>
      </c>
      <c r="AU11" s="273">
        <f t="shared" si="1"/>
        <v>1137029.6587623227</v>
      </c>
      <c r="AV11" s="273">
        <f t="shared" si="1"/>
        <v>1187985.0775239856</v>
      </c>
      <c r="AW11" s="273">
        <f t="shared" si="1"/>
        <v>1227315.4456416427</v>
      </c>
      <c r="AX11" s="273">
        <f t="shared" si="1"/>
        <v>1235390.1217600999</v>
      </c>
      <c r="AY11" s="273">
        <f>SUM(AY5:AY10)</f>
        <v>1185136.1197476985</v>
      </c>
      <c r="AZ11" s="273">
        <f>SUM(AZ5:AZ10)</f>
        <v>1145912.6108645389</v>
      </c>
      <c r="BA11" s="273">
        <f>SUM(BA5:BA10)</f>
        <v>1126472.8901469719</v>
      </c>
      <c r="BB11" s="273">
        <f t="shared" ref="BB11:BC11" si="2">SUM(BB5:BB10)</f>
        <v>1110069.8192388678</v>
      </c>
      <c r="BC11" s="273">
        <f t="shared" si="2"/>
        <v>1065330.5373976522</v>
      </c>
      <c r="BD11" s="273">
        <f t="shared" ref="BD11" si="3">SUM(BD5:BD10)</f>
        <v>1028777.6569710742</v>
      </c>
      <c r="BE11" s="273">
        <f>SUM(BE5:BE10)</f>
        <v>0</v>
      </c>
      <c r="BF11" s="274"/>
      <c r="BG11" s="46"/>
    </row>
    <row r="12" spans="23:59">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23:59">
      <c r="W13" s="1" t="s">
        <v>139</v>
      </c>
      <c r="Y13" s="1" t="s">
        <v>675</v>
      </c>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23:59">
      <c r="W14" s="728"/>
      <c r="Y14" s="38"/>
      <c r="Z14" s="189"/>
      <c r="AA14" s="10">
        <v>1990</v>
      </c>
      <c r="AB14" s="10">
        <f t="shared" ref="AB14:AX14" si="4">AA14+1</f>
        <v>1991</v>
      </c>
      <c r="AC14" s="10">
        <f t="shared" si="4"/>
        <v>1992</v>
      </c>
      <c r="AD14" s="10">
        <f t="shared" si="4"/>
        <v>1993</v>
      </c>
      <c r="AE14" s="10">
        <f t="shared" si="4"/>
        <v>1994</v>
      </c>
      <c r="AF14" s="10">
        <f t="shared" si="4"/>
        <v>1995</v>
      </c>
      <c r="AG14" s="10">
        <f t="shared" si="4"/>
        <v>1996</v>
      </c>
      <c r="AH14" s="10">
        <f t="shared" si="4"/>
        <v>1997</v>
      </c>
      <c r="AI14" s="10">
        <f t="shared" si="4"/>
        <v>1998</v>
      </c>
      <c r="AJ14" s="10">
        <f t="shared" si="4"/>
        <v>1999</v>
      </c>
      <c r="AK14" s="10">
        <f t="shared" si="4"/>
        <v>2000</v>
      </c>
      <c r="AL14" s="10">
        <f t="shared" si="4"/>
        <v>2001</v>
      </c>
      <c r="AM14" s="10">
        <f t="shared" si="4"/>
        <v>2002</v>
      </c>
      <c r="AN14" s="10">
        <f t="shared" si="4"/>
        <v>2003</v>
      </c>
      <c r="AO14" s="10">
        <f t="shared" si="4"/>
        <v>2004</v>
      </c>
      <c r="AP14" s="10">
        <f t="shared" si="4"/>
        <v>2005</v>
      </c>
      <c r="AQ14" s="10">
        <f t="shared" si="4"/>
        <v>2006</v>
      </c>
      <c r="AR14" s="10">
        <f t="shared" si="4"/>
        <v>2007</v>
      </c>
      <c r="AS14" s="10">
        <f t="shared" si="4"/>
        <v>2008</v>
      </c>
      <c r="AT14" s="10">
        <f t="shared" si="4"/>
        <v>2009</v>
      </c>
      <c r="AU14" s="10">
        <f t="shared" si="4"/>
        <v>2010</v>
      </c>
      <c r="AV14" s="10">
        <f t="shared" si="4"/>
        <v>2011</v>
      </c>
      <c r="AW14" s="10">
        <f t="shared" si="4"/>
        <v>2012</v>
      </c>
      <c r="AX14" s="10">
        <f t="shared" si="4"/>
        <v>2013</v>
      </c>
      <c r="AY14" s="10">
        <f>AX14+1</f>
        <v>2014</v>
      </c>
      <c r="AZ14" s="10">
        <f>AY14+1</f>
        <v>2015</v>
      </c>
      <c r="BA14" s="10">
        <f>AZ14+1</f>
        <v>2016</v>
      </c>
      <c r="BB14" s="10">
        <f t="shared" ref="BB14" si="5">BA14+1</f>
        <v>2017</v>
      </c>
      <c r="BC14" s="10">
        <f>BB14+1</f>
        <v>2018</v>
      </c>
      <c r="BD14" s="10">
        <f>BC14+1</f>
        <v>2019</v>
      </c>
      <c r="BE14" s="10">
        <f>BD14+1</f>
        <v>2020</v>
      </c>
      <c r="BF14" s="10" t="s">
        <v>22</v>
      </c>
      <c r="BG14" s="10" t="s">
        <v>2</v>
      </c>
    </row>
    <row r="15" spans="23:59" ht="18" customHeight="1">
      <c r="W15" s="599" t="s">
        <v>133</v>
      </c>
      <c r="Y15" s="1130" t="s">
        <v>596</v>
      </c>
      <c r="Z15" s="268"/>
      <c r="AA15" s="1616">
        <f t="shared" ref="AA15:AA20" si="6">AA5/AA$11</f>
        <v>0.11729830717781034</v>
      </c>
      <c r="AB15" s="1616">
        <f t="shared" ref="AB15:AX20" si="7">AB5/AB$11</f>
        <v>0.12370749179598553</v>
      </c>
      <c r="AC15" s="1616">
        <f t="shared" si="7"/>
        <v>0.12761626481445135</v>
      </c>
      <c r="AD15" s="1616">
        <f t="shared" si="7"/>
        <v>0.13504398451801269</v>
      </c>
      <c r="AE15" s="1616">
        <f t="shared" si="7"/>
        <v>0.13960290689180763</v>
      </c>
      <c r="AF15" s="1616">
        <f t="shared" si="7"/>
        <v>0.14816431660397492</v>
      </c>
      <c r="AG15" s="1616">
        <f t="shared" si="7"/>
        <v>0.15387092841920738</v>
      </c>
      <c r="AH15" s="1616">
        <f t="shared" si="7"/>
        <v>0.16178209264134089</v>
      </c>
      <c r="AI15" s="1616">
        <f t="shared" si="7"/>
        <v>0.16340554938462018</v>
      </c>
      <c r="AJ15" s="1616">
        <f t="shared" si="7"/>
        <v>0.16969903691970611</v>
      </c>
      <c r="AK15" s="1616">
        <f t="shared" si="7"/>
        <v>0.18273924022438834</v>
      </c>
      <c r="AL15" s="1616">
        <f t="shared" si="7"/>
        <v>0.19531419206982514</v>
      </c>
      <c r="AM15" s="1616">
        <f t="shared" si="7"/>
        <v>0.20110648027817479</v>
      </c>
      <c r="AN15" s="1616">
        <f t="shared" si="7"/>
        <v>0.21186610922216914</v>
      </c>
      <c r="AO15" s="1616">
        <f t="shared" si="7"/>
        <v>0.2201065999177366</v>
      </c>
      <c r="AP15" s="1616">
        <f t="shared" si="7"/>
        <v>0.22941805437552856</v>
      </c>
      <c r="AQ15" s="1616">
        <f t="shared" si="7"/>
        <v>0.22780277870671967</v>
      </c>
      <c r="AR15" s="1616">
        <f t="shared" si="7"/>
        <v>0.23289125800273788</v>
      </c>
      <c r="AS15" s="1616">
        <f t="shared" si="7"/>
        <v>0.24218434775162426</v>
      </c>
      <c r="AT15" s="1616">
        <f t="shared" si="7"/>
        <v>0.2481671118548906</v>
      </c>
      <c r="AU15" s="1616">
        <f t="shared" si="7"/>
        <v>0.2533520241627551</v>
      </c>
      <c r="AV15" s="1616">
        <f t="shared" si="7"/>
        <v>0.239353955968304</v>
      </c>
      <c r="AW15" s="1616">
        <f t="shared" si="7"/>
        <v>0.24707579256813761</v>
      </c>
      <c r="AX15" s="1616">
        <f t="shared" si="7"/>
        <v>0.26734043166050303</v>
      </c>
      <c r="AY15" s="1616">
        <f t="shared" ref="AY15:AY20" si="8">AY5/AY$11</f>
        <v>0.27173388282170302</v>
      </c>
      <c r="AZ15" s="1616">
        <f t="shared" ref="AZ15:BB20" si="9">AZ5/AZ$11</f>
        <v>0.27978012714798745</v>
      </c>
      <c r="BA15" s="1616">
        <f>BA5/BA$11</f>
        <v>0.27894290670913346</v>
      </c>
      <c r="BB15" s="1616">
        <f t="shared" ref="BB15:BE20" si="10">BB5/BB$11</f>
        <v>0.28730238075144643</v>
      </c>
      <c r="BC15" s="1616">
        <f t="shared" si="10"/>
        <v>0.28568313492668529</v>
      </c>
      <c r="BD15" s="1616">
        <f t="shared" ref="BD15" si="11">BD5/BD$11</f>
        <v>0.28954221380858791</v>
      </c>
      <c r="BE15" s="277" t="e">
        <f>BE5/BE$11</f>
        <v>#DIV/0!</v>
      </c>
      <c r="BF15" s="1970"/>
      <c r="BG15" s="1971"/>
    </row>
    <row r="16" spans="23:59" ht="18" customHeight="1">
      <c r="W16" s="600" t="s">
        <v>134</v>
      </c>
      <c r="Y16" s="1131" t="s">
        <v>597</v>
      </c>
      <c r="Z16" s="270"/>
      <c r="AA16" s="1617">
        <f t="shared" si="6"/>
        <v>0.1725952037879411</v>
      </c>
      <c r="AB16" s="1617">
        <f t="shared" ref="AB16:AP16" si="12">AB6/AB$11</f>
        <v>0.16342242914338154</v>
      </c>
      <c r="AC16" s="1617">
        <f t="shared" si="12"/>
        <v>0.15252595052350212</v>
      </c>
      <c r="AD16" s="1617">
        <f t="shared" si="12"/>
        <v>0.15161536380937282</v>
      </c>
      <c r="AE16" s="1617">
        <f t="shared" si="12"/>
        <v>0.14111372123225022</v>
      </c>
      <c r="AF16" s="1617">
        <f t="shared" si="12"/>
        <v>0.13825424814973242</v>
      </c>
      <c r="AG16" s="1617">
        <f t="shared" si="12"/>
        <v>0.13750850040125226</v>
      </c>
      <c r="AH16" s="1617">
        <f t="shared" si="12"/>
        <v>0.13587630222349259</v>
      </c>
      <c r="AI16" s="1617">
        <f t="shared" si="12"/>
        <v>0.12373641708943647</v>
      </c>
      <c r="AJ16" s="1617">
        <f t="shared" si="12"/>
        <v>0.12391486483706535</v>
      </c>
      <c r="AK16" s="1617">
        <f t="shared" si="12"/>
        <v>0.1283595525435216</v>
      </c>
      <c r="AL16" s="1617">
        <f t="shared" si="12"/>
        <v>0.12715001093621003</v>
      </c>
      <c r="AM16" s="1617">
        <f t="shared" si="12"/>
        <v>0.1272971798085695</v>
      </c>
      <c r="AN16" s="1617">
        <f t="shared" si="12"/>
        <v>0.12563394586533091</v>
      </c>
      <c r="AO16" s="1617">
        <f t="shared" si="12"/>
        <v>0.12504706430875023</v>
      </c>
      <c r="AP16" s="1617">
        <f t="shared" si="12"/>
        <v>0.12246869371986932</v>
      </c>
      <c r="AQ16" s="1617">
        <f t="shared" si="7"/>
        <v>0.12806654833658931</v>
      </c>
      <c r="AR16" s="1617">
        <f t="shared" si="7"/>
        <v>0.12677759085123688</v>
      </c>
      <c r="AS16" s="1617">
        <f t="shared" si="7"/>
        <v>0.12293217240425953</v>
      </c>
      <c r="AT16" s="1617">
        <f t="shared" si="7"/>
        <v>0.1239969483319586</v>
      </c>
      <c r="AU16" s="1617">
        <f t="shared" si="7"/>
        <v>0.13231296653407021</v>
      </c>
      <c r="AV16" s="1617">
        <f t="shared" si="7"/>
        <v>0.11691771558560095</v>
      </c>
      <c r="AW16" s="1617">
        <f t="shared" si="7"/>
        <v>0.11369351360672664</v>
      </c>
      <c r="AX16" s="1617">
        <f t="shared" si="7"/>
        <v>0.11619585736903687</v>
      </c>
      <c r="AY16" s="1617">
        <f t="shared" si="8"/>
        <v>0.12074698559090527</v>
      </c>
      <c r="AZ16" s="1617">
        <f t="shared" si="9"/>
        <v>0.1205784642406067</v>
      </c>
      <c r="BA16" s="1617">
        <f t="shared" si="9"/>
        <v>0.12018431207931687</v>
      </c>
      <c r="BB16" s="1617">
        <f t="shared" si="9"/>
        <v>0.1195245415478957</v>
      </c>
      <c r="BC16" s="1617">
        <f t="shared" si="10"/>
        <v>0.12280509548886361</v>
      </c>
      <c r="BD16" s="1617">
        <f t="shared" ref="BD16" si="13">BD6/BD$11</f>
        <v>0.12425361218128235</v>
      </c>
      <c r="BE16" s="278" t="e">
        <f t="shared" si="10"/>
        <v>#DIV/0!</v>
      </c>
      <c r="BF16" s="272"/>
      <c r="BG16" s="272"/>
    </row>
    <row r="17" spans="23:59" ht="18" customHeight="1">
      <c r="W17" s="600" t="s">
        <v>135</v>
      </c>
      <c r="Y17" s="1131" t="s">
        <v>1375</v>
      </c>
      <c r="Z17" s="270"/>
      <c r="AA17" s="1617">
        <f t="shared" si="6"/>
        <v>5.7214757849196718E-2</v>
      </c>
      <c r="AB17" s="1617">
        <f t="shared" si="7"/>
        <v>5.2320838379863774E-2</v>
      </c>
      <c r="AC17" s="1617">
        <f t="shared" si="7"/>
        <v>5.2383321620393962E-2</v>
      </c>
      <c r="AD17" s="1617">
        <f t="shared" si="7"/>
        <v>4.0772097150294576E-2</v>
      </c>
      <c r="AE17" s="1617">
        <f t="shared" si="7"/>
        <v>5.1950812424392701E-2</v>
      </c>
      <c r="AF17" s="1617">
        <f t="shared" si="7"/>
        <v>4.111692193207122E-2</v>
      </c>
      <c r="AG17" s="1617">
        <f t="shared" si="7"/>
        <v>4.0275027976262555E-2</v>
      </c>
      <c r="AH17" s="1617">
        <f t="shared" si="7"/>
        <v>2.9566057481443669E-2</v>
      </c>
      <c r="AI17" s="1617">
        <f t="shared" si="7"/>
        <v>2.4199849905769656E-2</v>
      </c>
      <c r="AJ17" s="1617">
        <f t="shared" si="7"/>
        <v>2.2809052237905091E-2</v>
      </c>
      <c r="AK17" s="1617">
        <f t="shared" si="7"/>
        <v>1.8193216205966291E-2</v>
      </c>
      <c r="AL17" s="1617">
        <f t="shared" si="7"/>
        <v>1.1386554634053407E-2</v>
      </c>
      <c r="AM17" s="1617">
        <f t="shared" si="7"/>
        <v>1.5703019259690646E-2</v>
      </c>
      <c r="AN17" s="1617">
        <f t="shared" si="7"/>
        <v>1.3803496296000837E-2</v>
      </c>
      <c r="AO17" s="1617">
        <f t="shared" si="7"/>
        <v>1.426198855596445E-2</v>
      </c>
      <c r="AP17" s="1617">
        <f t="shared" si="7"/>
        <v>1.8032491644206537E-2</v>
      </c>
      <c r="AQ17" s="1617">
        <f t="shared" si="7"/>
        <v>1.4476379394478768E-2</v>
      </c>
      <c r="AR17" s="1617">
        <f t="shared" si="7"/>
        <v>2.5888656561601157E-2</v>
      </c>
      <c r="AS17" s="1617">
        <f t="shared" si="7"/>
        <v>1.9364424190626554E-2</v>
      </c>
      <c r="AT17" s="1619">
        <f t="shared" si="7"/>
        <v>9.4810892558956153E-3</v>
      </c>
      <c r="AU17" s="1617">
        <f t="shared" si="7"/>
        <v>1.1739169389605876E-2</v>
      </c>
      <c r="AV17" s="1617">
        <f t="shared" si="7"/>
        <v>2.694655103620482E-2</v>
      </c>
      <c r="AW17" s="1617">
        <f t="shared" si="7"/>
        <v>3.0279547915132311E-2</v>
      </c>
      <c r="AX17" s="1617">
        <f t="shared" si="7"/>
        <v>2.5973924412565717E-2</v>
      </c>
      <c r="AY17" s="1617">
        <f t="shared" si="8"/>
        <v>1.5880444592775954E-2</v>
      </c>
      <c r="AZ17" s="1617">
        <f t="shared" si="9"/>
        <v>1.4003085874251668E-2</v>
      </c>
      <c r="BA17" s="1619">
        <f t="shared" si="9"/>
        <v>8.1058278123448593E-3</v>
      </c>
      <c r="BB17" s="1619">
        <f t="shared" si="9"/>
        <v>5.326245092497725E-3</v>
      </c>
      <c r="BC17" s="1617">
        <f t="shared" si="10"/>
        <v>2.8234106125865979E-3</v>
      </c>
      <c r="BD17" s="1617">
        <f t="shared" ref="BD17" si="14">BD7/BD$11</f>
        <v>2.1440263628867873E-3</v>
      </c>
      <c r="BE17" s="278" t="e">
        <f t="shared" si="10"/>
        <v>#DIV/0!</v>
      </c>
      <c r="BF17" s="271"/>
      <c r="BG17" s="271"/>
    </row>
    <row r="18" spans="23:59" ht="18" customHeight="1">
      <c r="W18" s="600" t="s">
        <v>136</v>
      </c>
      <c r="Y18" s="1131" t="s">
        <v>598</v>
      </c>
      <c r="Z18" s="270"/>
      <c r="AA18" s="1617">
        <f t="shared" si="6"/>
        <v>0.54595115082331314</v>
      </c>
      <c r="AB18" s="1617">
        <f t="shared" si="7"/>
        <v>0.54701414034837748</v>
      </c>
      <c r="AC18" s="1617">
        <f t="shared" si="7"/>
        <v>0.55340362632761064</v>
      </c>
      <c r="AD18" s="1617">
        <f t="shared" si="7"/>
        <v>0.55519489204782779</v>
      </c>
      <c r="AE18" s="1617">
        <f t="shared" si="7"/>
        <v>0.54968171692263035</v>
      </c>
      <c r="AF18" s="1617">
        <f t="shared" si="7"/>
        <v>0.55169225437273672</v>
      </c>
      <c r="AG18" s="1617">
        <f t="shared" si="7"/>
        <v>0.54370305490408688</v>
      </c>
      <c r="AH18" s="1617">
        <f t="shared" si="7"/>
        <v>0.54345773792309415</v>
      </c>
      <c r="AI18" s="1617">
        <f t="shared" si="7"/>
        <v>0.55203724211171246</v>
      </c>
      <c r="AJ18" s="1617">
        <f t="shared" si="7"/>
        <v>0.54335563974823731</v>
      </c>
      <c r="AK18" s="1617">
        <f t="shared" si="7"/>
        <v>0.52880203728264863</v>
      </c>
      <c r="AL18" s="1617">
        <f t="shared" si="7"/>
        <v>0.52325320271716425</v>
      </c>
      <c r="AM18" s="1617">
        <f t="shared" si="7"/>
        <v>0.51346582029806798</v>
      </c>
      <c r="AN18" s="1617">
        <f t="shared" si="7"/>
        <v>0.50271622568215213</v>
      </c>
      <c r="AO18" s="1617">
        <f t="shared" si="7"/>
        <v>0.49505742369447026</v>
      </c>
      <c r="AP18" s="1617">
        <f t="shared" si="7"/>
        <v>0.48646379026930386</v>
      </c>
      <c r="AQ18" s="1617">
        <f t="shared" si="7"/>
        <v>0.46927084069381586</v>
      </c>
      <c r="AR18" s="1617">
        <f t="shared" si="7"/>
        <v>0.44529908097598209</v>
      </c>
      <c r="AS18" s="1617">
        <f t="shared" si="7"/>
        <v>0.44003344845505749</v>
      </c>
      <c r="AT18" s="1617">
        <f t="shared" si="7"/>
        <v>0.43518782765805281</v>
      </c>
      <c r="AU18" s="1617">
        <f t="shared" si="7"/>
        <v>0.4179642047571237</v>
      </c>
      <c r="AV18" s="1617">
        <f t="shared" si="7"/>
        <v>0.41081484944649216</v>
      </c>
      <c r="AW18" s="1617">
        <f t="shared" si="7"/>
        <v>0.40195363285378</v>
      </c>
      <c r="AX18" s="1617">
        <f t="shared" si="7"/>
        <v>0.38539051994496482</v>
      </c>
      <c r="AY18" s="1617">
        <f t="shared" si="8"/>
        <v>0.37604476035720985</v>
      </c>
      <c r="AZ18" s="1617">
        <f t="shared" si="9"/>
        <v>0.37325954092281505</v>
      </c>
      <c r="BA18" s="1617">
        <f t="shared" si="9"/>
        <v>0.37187508853409162</v>
      </c>
      <c r="BB18" s="1617">
        <f t="shared" si="9"/>
        <v>0.36910614226980404</v>
      </c>
      <c r="BC18" s="1617">
        <f t="shared" si="10"/>
        <v>0.37156610282071562</v>
      </c>
      <c r="BD18" s="1617">
        <f t="shared" ref="BD18" si="15">BD8/BD$11</f>
        <v>0.36889742763435746</v>
      </c>
      <c r="BE18" s="278" t="e">
        <f t="shared" si="10"/>
        <v>#DIV/0!</v>
      </c>
      <c r="BF18" s="272"/>
      <c r="BG18" s="272"/>
    </row>
    <row r="19" spans="23:59" ht="18" customHeight="1">
      <c r="W19" s="600" t="s">
        <v>137</v>
      </c>
      <c r="Y19" s="1131" t="s">
        <v>599</v>
      </c>
      <c r="Z19" s="270"/>
      <c r="AA19" s="1617">
        <f t="shared" si="6"/>
        <v>7.5769864719927874E-2</v>
      </c>
      <c r="AB19" s="1617">
        <f t="shared" si="7"/>
        <v>7.9782501456475252E-2</v>
      </c>
      <c r="AC19" s="1617">
        <f t="shared" si="7"/>
        <v>7.8505681279769771E-2</v>
      </c>
      <c r="AD19" s="1617">
        <f t="shared" si="7"/>
        <v>7.8899396965084911E-2</v>
      </c>
      <c r="AE19" s="1617">
        <f t="shared" si="7"/>
        <v>8.0353971872872618E-2</v>
      </c>
      <c r="AF19" s="1617">
        <f t="shared" si="7"/>
        <v>8.0898249811516693E-2</v>
      </c>
      <c r="AG19" s="1617">
        <f t="shared" si="7"/>
        <v>8.4102440288520597E-2</v>
      </c>
      <c r="AH19" s="1617">
        <f t="shared" si="7"/>
        <v>8.759640823253842E-2</v>
      </c>
      <c r="AI19" s="1617">
        <f t="shared" si="7"/>
        <v>9.2215828291289978E-2</v>
      </c>
      <c r="AJ19" s="1617">
        <f t="shared" si="7"/>
        <v>9.4618250414228333E-2</v>
      </c>
      <c r="AK19" s="1617">
        <f t="shared" si="7"/>
        <v>9.5655915828691401E-2</v>
      </c>
      <c r="AL19" s="1617">
        <f t="shared" si="7"/>
        <v>9.5340171372042135E-2</v>
      </c>
      <c r="AM19" s="1617">
        <f t="shared" si="7"/>
        <v>9.2290092745590149E-2</v>
      </c>
      <c r="AN19" s="1617">
        <f t="shared" si="7"/>
        <v>9.4578855786435753E-2</v>
      </c>
      <c r="AO19" s="1617">
        <f t="shared" si="7"/>
        <v>9.1162131846975122E-2</v>
      </c>
      <c r="AP19" s="1617">
        <f t="shared" si="7"/>
        <v>8.5336020945755986E-2</v>
      </c>
      <c r="AQ19" s="1617">
        <f t="shared" si="7"/>
        <v>9.4899107638129074E-2</v>
      </c>
      <c r="AR19" s="1617">
        <f t="shared" si="7"/>
        <v>0.10121183156570022</v>
      </c>
      <c r="AS19" s="1617">
        <f t="shared" si="7"/>
        <v>0.10602510562283929</v>
      </c>
      <c r="AT19" s="1617">
        <f t="shared" si="7"/>
        <v>0.11288573816596753</v>
      </c>
      <c r="AU19" s="1617">
        <f t="shared" si="7"/>
        <v>0.11584064753661109</v>
      </c>
      <c r="AV19" s="1617">
        <f t="shared" si="7"/>
        <v>0.1379863112690872</v>
      </c>
      <c r="AW19" s="1617">
        <f t="shared" si="7"/>
        <v>0.14110194751280819</v>
      </c>
      <c r="AX19" s="1617">
        <f t="shared" si="7"/>
        <v>0.14111971393394812</v>
      </c>
      <c r="AY19" s="1617">
        <f t="shared" si="8"/>
        <v>0.147780133790401</v>
      </c>
      <c r="AZ19" s="1617">
        <f t="shared" si="9"/>
        <v>0.14170610767292405</v>
      </c>
      <c r="BA19" s="1617">
        <f t="shared" si="9"/>
        <v>0.14804259760192739</v>
      </c>
      <c r="BB19" s="1617">
        <f t="shared" si="9"/>
        <v>0.14365754483218984</v>
      </c>
      <c r="BC19" s="1617">
        <f t="shared" si="10"/>
        <v>0.14040345008869262</v>
      </c>
      <c r="BD19" s="1617">
        <f t="shared" ref="BD19" si="16">BD9/BD$11</f>
        <v>0.13688585332608633</v>
      </c>
      <c r="BE19" s="278" t="e">
        <f t="shared" si="10"/>
        <v>#DIV/0!</v>
      </c>
      <c r="BF19" s="271"/>
      <c r="BG19" s="271"/>
    </row>
    <row r="20" spans="23:59" ht="18" customHeight="1" thickBot="1">
      <c r="W20" s="601" t="s">
        <v>138</v>
      </c>
      <c r="Y20" s="1132" t="s">
        <v>1354</v>
      </c>
      <c r="Z20" s="275"/>
      <c r="AA20" s="1618">
        <f t="shared" si="6"/>
        <v>3.1170715641810669E-2</v>
      </c>
      <c r="AB20" s="1618">
        <f t="shared" si="7"/>
        <v>3.3752598875916445E-2</v>
      </c>
      <c r="AC20" s="1618">
        <f t="shared" si="7"/>
        <v>3.5565155434272161E-2</v>
      </c>
      <c r="AD20" s="1618">
        <f t="shared" si="7"/>
        <v>3.8474265509407177E-2</v>
      </c>
      <c r="AE20" s="1618">
        <f t="shared" si="7"/>
        <v>3.7296870656046394E-2</v>
      </c>
      <c r="AF20" s="1618">
        <f t="shared" si="7"/>
        <v>3.9874009129968052E-2</v>
      </c>
      <c r="AG20" s="1618">
        <f t="shared" si="7"/>
        <v>4.0540048010670481E-2</v>
      </c>
      <c r="AH20" s="1618">
        <f t="shared" si="7"/>
        <v>4.1721401498090192E-2</v>
      </c>
      <c r="AI20" s="1618">
        <f t="shared" si="7"/>
        <v>4.4405113217171222E-2</v>
      </c>
      <c r="AJ20" s="1618">
        <f t="shared" si="7"/>
        <v>4.56031558428577E-2</v>
      </c>
      <c r="AK20" s="1618">
        <f t="shared" si="7"/>
        <v>4.6250037914783715E-2</v>
      </c>
      <c r="AL20" s="1618">
        <f t="shared" si="7"/>
        <v>4.7555868270704876E-2</v>
      </c>
      <c r="AM20" s="1618">
        <f t="shared" si="7"/>
        <v>5.013740760990687E-2</v>
      </c>
      <c r="AN20" s="1618">
        <f t="shared" si="7"/>
        <v>5.1401367147911319E-2</v>
      </c>
      <c r="AO20" s="1618">
        <f t="shared" si="7"/>
        <v>5.4364791676103273E-2</v>
      </c>
      <c r="AP20" s="1618">
        <f t="shared" si="7"/>
        <v>5.8280949045335803E-2</v>
      </c>
      <c r="AQ20" s="1618">
        <f t="shared" si="7"/>
        <v>6.5484345230267318E-2</v>
      </c>
      <c r="AR20" s="1618">
        <f t="shared" si="7"/>
        <v>6.793158204274187E-2</v>
      </c>
      <c r="AS20" s="1618">
        <f t="shared" si="7"/>
        <v>6.9460501575592762E-2</v>
      </c>
      <c r="AT20" s="1618">
        <f t="shared" si="7"/>
        <v>7.0281284733234847E-2</v>
      </c>
      <c r="AU20" s="1618">
        <f t="shared" si="7"/>
        <v>6.8790987619833918E-2</v>
      </c>
      <c r="AV20" s="1618">
        <f t="shared" si="7"/>
        <v>6.7980616694310783E-2</v>
      </c>
      <c r="AW20" s="1618">
        <f t="shared" si="7"/>
        <v>6.5895565543415177E-2</v>
      </c>
      <c r="AX20" s="1618">
        <f t="shared" si="7"/>
        <v>6.3979552678981422E-2</v>
      </c>
      <c r="AY20" s="1618">
        <f t="shared" si="8"/>
        <v>6.7813792847004895E-2</v>
      </c>
      <c r="AZ20" s="1618">
        <f t="shared" si="9"/>
        <v>7.0672674141415079E-2</v>
      </c>
      <c r="BA20" s="1618">
        <f t="shared" si="9"/>
        <v>7.2849267263185968E-2</v>
      </c>
      <c r="BB20" s="1618">
        <f t="shared" si="9"/>
        <v>7.508314550616621E-2</v>
      </c>
      <c r="BC20" s="1618">
        <f t="shared" si="10"/>
        <v>7.6718806062456318E-2</v>
      </c>
      <c r="BD20" s="1618">
        <f t="shared" ref="BD20" si="17">BD10/BD$11</f>
        <v>7.8276866686799271E-2</v>
      </c>
      <c r="BE20" s="279" t="e">
        <f t="shared" si="10"/>
        <v>#DIV/0!</v>
      </c>
      <c r="BF20" s="276"/>
      <c r="BG20" s="276"/>
    </row>
    <row r="21" spans="23:59" ht="18" customHeight="1" thickTop="1">
      <c r="W21" s="1148" t="s">
        <v>55</v>
      </c>
      <c r="Y21" s="1133" t="s">
        <v>5</v>
      </c>
      <c r="Z21" s="273"/>
      <c r="AA21" s="280">
        <f>SUM(AA15:AA20)</f>
        <v>0.99999999999999978</v>
      </c>
      <c r="AB21" s="280">
        <f>SUM(AB15:AB20)</f>
        <v>1</v>
      </c>
      <c r="AC21" s="280">
        <f t="shared" ref="AC21:AZ21" si="18">SUM(AC15:AC20)</f>
        <v>1</v>
      </c>
      <c r="AD21" s="280">
        <f t="shared" si="18"/>
        <v>0.99999999999999989</v>
      </c>
      <c r="AE21" s="280">
        <f t="shared" si="18"/>
        <v>0.99999999999999989</v>
      </c>
      <c r="AF21" s="280">
        <f t="shared" si="18"/>
        <v>1</v>
      </c>
      <c r="AG21" s="280">
        <f t="shared" si="18"/>
        <v>1.0000000000000002</v>
      </c>
      <c r="AH21" s="280">
        <f t="shared" si="18"/>
        <v>1</v>
      </c>
      <c r="AI21" s="280">
        <f t="shared" si="18"/>
        <v>1</v>
      </c>
      <c r="AJ21" s="280">
        <f t="shared" si="18"/>
        <v>0.99999999999999989</v>
      </c>
      <c r="AK21" s="280">
        <f t="shared" si="18"/>
        <v>1</v>
      </c>
      <c r="AL21" s="280">
        <f t="shared" si="18"/>
        <v>0.99999999999999978</v>
      </c>
      <c r="AM21" s="280">
        <f t="shared" si="18"/>
        <v>1</v>
      </c>
      <c r="AN21" s="280">
        <f t="shared" si="18"/>
        <v>1</v>
      </c>
      <c r="AO21" s="280">
        <f t="shared" si="18"/>
        <v>0.99999999999999989</v>
      </c>
      <c r="AP21" s="280">
        <f t="shared" si="18"/>
        <v>1.0000000000000002</v>
      </c>
      <c r="AQ21" s="280">
        <f t="shared" si="18"/>
        <v>1</v>
      </c>
      <c r="AR21" s="280">
        <f t="shared" si="18"/>
        <v>1.0000000000000002</v>
      </c>
      <c r="AS21" s="280">
        <f t="shared" si="18"/>
        <v>1</v>
      </c>
      <c r="AT21" s="280">
        <f t="shared" si="18"/>
        <v>1</v>
      </c>
      <c r="AU21" s="280">
        <f t="shared" si="18"/>
        <v>0.99999999999999989</v>
      </c>
      <c r="AV21" s="280">
        <f t="shared" si="18"/>
        <v>0.99999999999999989</v>
      </c>
      <c r="AW21" s="280">
        <f t="shared" si="18"/>
        <v>0.99999999999999989</v>
      </c>
      <c r="AX21" s="280">
        <f t="shared" si="18"/>
        <v>1</v>
      </c>
      <c r="AY21" s="280">
        <f t="shared" si="18"/>
        <v>1</v>
      </c>
      <c r="AZ21" s="280">
        <f t="shared" si="18"/>
        <v>0.99999999999999989</v>
      </c>
      <c r="BA21" s="280">
        <f>SUM(BA15:BA20)</f>
        <v>1.0000000000000002</v>
      </c>
      <c r="BB21" s="280">
        <f t="shared" ref="BB21:BC21" si="19">SUM(BB15:BB20)</f>
        <v>1</v>
      </c>
      <c r="BC21" s="280">
        <f t="shared" si="19"/>
        <v>1</v>
      </c>
      <c r="BD21" s="280">
        <f t="shared" ref="BD21" si="20">SUM(BD15:BD20)</f>
        <v>1</v>
      </c>
      <c r="BE21" s="280" t="e">
        <f>SUM(BE15:BE20)</f>
        <v>#DIV/0!</v>
      </c>
      <c r="BF21" s="274"/>
      <c r="BG21" s="48"/>
    </row>
  </sheetData>
  <phoneticPr fontId="9"/>
  <pageMargins left="0.78740157480314965" right="0.78740157480314965" top="0.98425196850393704" bottom="0.98425196850393704" header="0.51181102362204722" footer="0.51181102362204722"/>
  <pageSetup paperSize="9"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BQ55"/>
  <sheetViews>
    <sheetView zoomScale="85" zoomScaleNormal="85" workbookViewId="0">
      <pane xSplit="24" ySplit="4" topLeftCell="AZ5" activePane="bottomRight" state="frozen"/>
      <selection pane="topRight" activeCell="Y1" sqref="Y1"/>
      <selection pane="bottomLeft" activeCell="A5" sqref="A5"/>
      <selection pane="bottomRight" activeCell="V1" sqref="V1"/>
    </sheetView>
  </sheetViews>
  <sheetFormatPr defaultColWidth="9.625" defaultRowHeight="14.25"/>
  <cols>
    <col min="1" max="1" width="1.625" style="196" customWidth="1"/>
    <col min="2" max="21" width="1.625" style="196" hidden="1" customWidth="1"/>
    <col min="22" max="22" width="1.625" style="196" customWidth="1"/>
    <col min="23" max="23" width="34.125" style="9" bestFit="1" customWidth="1"/>
    <col min="24" max="24" width="1.625" style="196" customWidth="1"/>
    <col min="25" max="25" width="41.5" style="9" bestFit="1" customWidth="1"/>
    <col min="26" max="26" width="7.5" style="9" hidden="1" customWidth="1"/>
    <col min="27" max="44" width="9" style="9" bestFit="1" customWidth="1"/>
    <col min="45" max="45" width="9.625" style="9" bestFit="1" customWidth="1"/>
    <col min="46" max="56" width="9" style="9" bestFit="1" customWidth="1"/>
    <col min="57" max="57" width="7.625" style="9" hidden="1" customWidth="1"/>
    <col min="58" max="58" width="7.625" style="196" customWidth="1"/>
    <col min="59" max="59" width="9.375" style="9" customWidth="1"/>
    <col min="60" max="61" width="9.125" style="9" customWidth="1"/>
    <col min="62" max="67" width="9.625" style="9" customWidth="1"/>
    <col min="68" max="68" width="9.125" style="9" customWidth="1"/>
    <col min="69" max="69" width="9" style="9" customWidth="1"/>
    <col min="70" max="16384" width="9.625" style="9"/>
  </cols>
  <sheetData>
    <row r="1" spans="1:69" ht="53.25" customHeight="1">
      <c r="A1" s="593"/>
      <c r="W1" s="1398" t="s">
        <v>131</v>
      </c>
      <c r="Y1" s="1398" t="s">
        <v>654</v>
      </c>
    </row>
    <row r="2" spans="1:69">
      <c r="W2" s="1391" t="str">
        <f>'0.Contents'!$C2</f>
        <v>＜確報値＞</v>
      </c>
    </row>
    <row r="3" spans="1:69" ht="18.75">
      <c r="W3" s="1314" t="s">
        <v>1266</v>
      </c>
      <c r="Y3" s="1" t="s">
        <v>655</v>
      </c>
      <c r="BJ3" s="84"/>
    </row>
    <row r="4" spans="1:69">
      <c r="W4" s="10"/>
      <c r="Y4" s="10"/>
      <c r="Z4" s="18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ref="BB4" si="1">BA4+1</f>
        <v>2017</v>
      </c>
      <c r="BC4" s="10">
        <f t="shared" ref="BC4:BD4" si="2">BB4+1</f>
        <v>2018</v>
      </c>
      <c r="BD4" s="10">
        <f t="shared" si="2"/>
        <v>2019</v>
      </c>
      <c r="BE4" s="10">
        <f t="shared" ref="BE4" si="3">BD4+1</f>
        <v>2020</v>
      </c>
      <c r="BF4" s="1419"/>
    </row>
    <row r="5" spans="1:69">
      <c r="W5" s="594" t="s">
        <v>656</v>
      </c>
      <c r="Y5" s="594" t="s">
        <v>600</v>
      </c>
      <c r="Z5" s="11"/>
      <c r="AA5" s="11">
        <v>24796.198942740521</v>
      </c>
      <c r="AB5" s="11">
        <v>24643.912816687753</v>
      </c>
      <c r="AC5" s="11">
        <v>25537.935367331811</v>
      </c>
      <c r="AD5" s="11">
        <v>25468.824451475211</v>
      </c>
      <c r="AE5" s="11">
        <v>26009.102099663382</v>
      </c>
      <c r="AF5" s="11">
        <v>25499.407576117883</v>
      </c>
      <c r="AG5" s="11">
        <v>24917.769490288993</v>
      </c>
      <c r="AH5" s="11">
        <v>25061.76556636464</v>
      </c>
      <c r="AI5" s="11">
        <v>24045.827354840218</v>
      </c>
      <c r="AJ5" s="11">
        <v>24145.140421704979</v>
      </c>
      <c r="AK5" s="11">
        <v>24032.375032946959</v>
      </c>
      <c r="AL5" s="11">
        <v>23607.653120289193</v>
      </c>
      <c r="AM5" s="11">
        <v>23762.022645277964</v>
      </c>
      <c r="AN5" s="11">
        <v>23320.070055498327</v>
      </c>
      <c r="AO5" s="11">
        <v>23334.935593998111</v>
      </c>
      <c r="AP5" s="11">
        <v>23652.732745414523</v>
      </c>
      <c r="AQ5" s="11">
        <v>23486.165209989387</v>
      </c>
      <c r="AR5" s="11">
        <v>23287.311572638926</v>
      </c>
      <c r="AS5" s="11">
        <v>23000.57022606504</v>
      </c>
      <c r="AT5" s="11">
        <v>23042.387993808516</v>
      </c>
      <c r="AU5" s="11">
        <v>22942.395728571119</v>
      </c>
      <c r="AV5" s="11">
        <v>22334.770986075273</v>
      </c>
      <c r="AW5" s="11">
        <v>21963.850042828402</v>
      </c>
      <c r="AX5" s="11">
        <v>22254.272594127666</v>
      </c>
      <c r="AY5" s="11">
        <v>22040.063130013772</v>
      </c>
      <c r="AZ5" s="11">
        <v>21884.14483265976</v>
      </c>
      <c r="BA5" s="11">
        <v>21978.348331946752</v>
      </c>
      <c r="BB5" s="11">
        <v>21917.484969291145</v>
      </c>
      <c r="BC5" s="11">
        <v>21835.203607208212</v>
      </c>
      <c r="BD5" s="11">
        <v>21901.10947865147</v>
      </c>
      <c r="BE5" s="11">
        <f>'10.CH4_detail'!BE17</f>
        <v>0</v>
      </c>
      <c r="BF5" s="416"/>
      <c r="BJ5" s="93"/>
    </row>
    <row r="6" spans="1:69">
      <c r="W6" s="594" t="s">
        <v>657</v>
      </c>
      <c r="Y6" s="594" t="s">
        <v>601</v>
      </c>
      <c r="Z6" s="11"/>
      <c r="AA6" s="11">
        <v>12686.72202182253</v>
      </c>
      <c r="AB6" s="11">
        <v>12591.946243136235</v>
      </c>
      <c r="AC6" s="11">
        <v>12561.058424173327</v>
      </c>
      <c r="AD6" s="11">
        <v>12361.558461051074</v>
      </c>
      <c r="AE6" s="11">
        <v>12191.024795107558</v>
      </c>
      <c r="AF6" s="11">
        <v>11917.308056451349</v>
      </c>
      <c r="AG6" s="11">
        <v>11644.671173103337</v>
      </c>
      <c r="AH6" s="11">
        <v>11332.382232032091</v>
      </c>
      <c r="AI6" s="11">
        <v>10958.461150717811</v>
      </c>
      <c r="AJ6" s="11">
        <v>10626.278443500416</v>
      </c>
      <c r="AK6" s="11">
        <v>10317.643947865079</v>
      </c>
      <c r="AL6" s="11">
        <v>9954.5352700854401</v>
      </c>
      <c r="AM6" s="11">
        <v>9612.9676755687869</v>
      </c>
      <c r="AN6" s="11">
        <v>9295.6329554308086</v>
      </c>
      <c r="AO6" s="11">
        <v>8936.2819573781744</v>
      </c>
      <c r="AP6" s="11">
        <v>8603.9824240673315</v>
      </c>
      <c r="AQ6" s="11">
        <v>8225.9431457941682</v>
      </c>
      <c r="AR6" s="11">
        <v>7870.7057856743586</v>
      </c>
      <c r="AS6" s="11">
        <v>7508.4559519072627</v>
      </c>
      <c r="AT6" s="11">
        <v>7101.2174609250887</v>
      </c>
      <c r="AU6" s="11">
        <v>6725.5084215788638</v>
      </c>
      <c r="AV6" s="11">
        <v>6442.7684307080572</v>
      </c>
      <c r="AW6" s="11">
        <v>6176.6610259631634</v>
      </c>
      <c r="AX6" s="11">
        <v>5933.9705972005459</v>
      </c>
      <c r="AY6" s="11">
        <v>5690.3646432127662</v>
      </c>
      <c r="AZ6" s="11">
        <v>5463.0611375914104</v>
      </c>
      <c r="BA6" s="11">
        <v>5227.4765341308712</v>
      </c>
      <c r="BB6" s="11">
        <v>5001.5577425463862</v>
      </c>
      <c r="BC6" s="11">
        <v>4815.5019088236513</v>
      </c>
      <c r="BD6" s="11">
        <v>4658.8873591898218</v>
      </c>
      <c r="BE6" s="11">
        <f>'10.CH4_detail'!BE22</f>
        <v>0</v>
      </c>
      <c r="BF6" s="416"/>
      <c r="BJ6" s="93"/>
    </row>
    <row r="7" spans="1:69">
      <c r="W7" s="594" t="s">
        <v>658</v>
      </c>
      <c r="Y7" s="594" t="s">
        <v>602</v>
      </c>
      <c r="Z7" s="11"/>
      <c r="AA7" s="11">
        <v>1290.4392407731063</v>
      </c>
      <c r="AB7" s="11">
        <v>1285.4266561293657</v>
      </c>
      <c r="AC7" s="11">
        <v>1274.2506573360315</v>
      </c>
      <c r="AD7" s="11">
        <v>1292.2899075360572</v>
      </c>
      <c r="AE7" s="11">
        <v>1287.0787359449102</v>
      </c>
      <c r="AF7" s="11">
        <v>1320.9182894885248</v>
      </c>
      <c r="AG7" s="11">
        <v>1329.0609223258728</v>
      </c>
      <c r="AH7" s="11">
        <v>1251.8333459228813</v>
      </c>
      <c r="AI7" s="11">
        <v>1203.979435645783</v>
      </c>
      <c r="AJ7" s="11">
        <v>1199.035408922372</v>
      </c>
      <c r="AK7" s="11">
        <v>1200.988470738102</v>
      </c>
      <c r="AL7" s="11">
        <v>1152.1234994164224</v>
      </c>
      <c r="AM7" s="11">
        <v>1165.7808204027713</v>
      </c>
      <c r="AN7" s="11">
        <v>1163.6812594198695</v>
      </c>
      <c r="AO7" s="11">
        <v>1277.9882658891722</v>
      </c>
      <c r="AP7" s="11">
        <v>1352.6625282702885</v>
      </c>
      <c r="AQ7" s="11">
        <v>1396.5463242124554</v>
      </c>
      <c r="AR7" s="11">
        <v>1406.6544247358856</v>
      </c>
      <c r="AS7" s="11">
        <v>1350.4893184582463</v>
      </c>
      <c r="AT7" s="11">
        <v>1250.7367758481489</v>
      </c>
      <c r="AU7" s="11">
        <v>1322.2400893327999</v>
      </c>
      <c r="AV7" s="11">
        <v>1027.640992854612</v>
      </c>
      <c r="AW7" s="11">
        <v>1044.0221804640694</v>
      </c>
      <c r="AX7" s="11">
        <v>982.38289994776574</v>
      </c>
      <c r="AY7" s="11">
        <v>956.27228387890978</v>
      </c>
      <c r="AZ7" s="11">
        <v>1010.0135961031203</v>
      </c>
      <c r="BA7" s="11">
        <v>1100.0651847009437</v>
      </c>
      <c r="BB7" s="11">
        <v>1157.7526133360984</v>
      </c>
      <c r="BC7" s="11">
        <v>1125.9888343635894</v>
      </c>
      <c r="BD7" s="11">
        <v>1096.1894995962548</v>
      </c>
      <c r="BE7" s="11">
        <f>'10.CH4_detail'!BE5</f>
        <v>0</v>
      </c>
      <c r="BF7" s="416"/>
      <c r="BJ7" s="93"/>
    </row>
    <row r="8" spans="1:69">
      <c r="W8" s="594" t="s">
        <v>659</v>
      </c>
      <c r="Y8" s="594" t="s">
        <v>603</v>
      </c>
      <c r="Z8" s="11"/>
      <c r="AA8" s="11">
        <v>4994.5858788475025</v>
      </c>
      <c r="AB8" s="11">
        <v>4490.1398138048389</v>
      </c>
      <c r="AC8" s="11">
        <v>4026.6417473634092</v>
      </c>
      <c r="AD8" s="11">
        <v>3386.6198293476787</v>
      </c>
      <c r="AE8" s="11">
        <v>2959.035730293821</v>
      </c>
      <c r="AF8" s="11">
        <v>2668.239501729729</v>
      </c>
      <c r="AG8" s="11">
        <v>2333.4736810402283</v>
      </c>
      <c r="AH8" s="11">
        <v>2214.6555431648808</v>
      </c>
      <c r="AI8" s="11">
        <v>2025.5388391506103</v>
      </c>
      <c r="AJ8" s="11">
        <v>1972.961330256069</v>
      </c>
      <c r="AK8" s="11">
        <v>1853.1425683464602</v>
      </c>
      <c r="AL8" s="11">
        <v>1616.5359870455841</v>
      </c>
      <c r="AM8" s="11">
        <v>1072.1375184583496</v>
      </c>
      <c r="AN8" s="11">
        <v>1030.7568320560249</v>
      </c>
      <c r="AO8" s="11">
        <v>988.77890430134164</v>
      </c>
      <c r="AP8" s="11">
        <v>988.00188300312936</v>
      </c>
      <c r="AQ8" s="11">
        <v>993.30423938222657</v>
      </c>
      <c r="AR8" s="11">
        <v>985.13041609407173</v>
      </c>
      <c r="AS8" s="11">
        <v>956.45629085724852</v>
      </c>
      <c r="AT8" s="11">
        <v>925.30768019558548</v>
      </c>
      <c r="AU8" s="11">
        <v>893.51574087780955</v>
      </c>
      <c r="AV8" s="11">
        <v>875.19595005722874</v>
      </c>
      <c r="AW8" s="11">
        <v>858.3382496001318</v>
      </c>
      <c r="AX8" s="11">
        <v>823.86595742903808</v>
      </c>
      <c r="AY8" s="11">
        <v>813.21532052697626</v>
      </c>
      <c r="AZ8" s="11">
        <v>794.19690224137605</v>
      </c>
      <c r="BA8" s="11">
        <v>800.35160495690172</v>
      </c>
      <c r="BB8" s="11">
        <v>806.270690131268</v>
      </c>
      <c r="BC8" s="11">
        <v>748.99810819104323</v>
      </c>
      <c r="BD8" s="11">
        <v>719.15969008701927</v>
      </c>
      <c r="BE8" s="11">
        <f>'10.CH4_detail'!BE11</f>
        <v>0</v>
      </c>
      <c r="BF8" s="416"/>
      <c r="BJ8" s="93"/>
    </row>
    <row r="9" spans="1:69" ht="15" thickBot="1">
      <c r="W9" s="1401" t="s">
        <v>1004</v>
      </c>
      <c r="Y9" s="595" t="s">
        <v>1180</v>
      </c>
      <c r="Z9" s="12"/>
      <c r="AA9" s="5">
        <v>60.533688957800003</v>
      </c>
      <c r="AB9" s="5">
        <v>58.257360136799996</v>
      </c>
      <c r="AC9" s="5">
        <v>54.891544841200002</v>
      </c>
      <c r="AD9" s="5">
        <v>52.149962422400009</v>
      </c>
      <c r="AE9" s="5">
        <v>55.762489736599996</v>
      </c>
      <c r="AF9" s="5">
        <v>58.432232907199996</v>
      </c>
      <c r="AG9" s="5">
        <v>55.533115812799991</v>
      </c>
      <c r="AH9" s="5">
        <v>55.0172602986</v>
      </c>
      <c r="AI9" s="5">
        <v>52.613575124800008</v>
      </c>
      <c r="AJ9" s="5">
        <v>51.980534407599997</v>
      </c>
      <c r="AK9" s="5">
        <v>54.18914351099999</v>
      </c>
      <c r="AL9" s="5">
        <v>51.790044354200006</v>
      </c>
      <c r="AM9" s="5">
        <v>52.873253192400007</v>
      </c>
      <c r="AN9" s="5">
        <v>50.183866741199999</v>
      </c>
      <c r="AO9" s="5">
        <v>53.674694951199996</v>
      </c>
      <c r="AP9" s="5">
        <v>53.792058405599995</v>
      </c>
      <c r="AQ9" s="5">
        <v>54.584801918800011</v>
      </c>
      <c r="AR9" s="5">
        <v>50.89279293900001</v>
      </c>
      <c r="AS9" s="5">
        <v>49.625457674999993</v>
      </c>
      <c r="AT9" s="5">
        <v>51.258287602200006</v>
      </c>
      <c r="AU9" s="5">
        <v>53.925703079999998</v>
      </c>
      <c r="AV9" s="5">
        <v>53.672004523999995</v>
      </c>
      <c r="AW9" s="5">
        <v>46.139193489999997</v>
      </c>
      <c r="AX9" s="5">
        <v>46.358037320000001</v>
      </c>
      <c r="AY9" s="5">
        <v>42.906234251400001</v>
      </c>
      <c r="AZ9" s="5">
        <v>48.474278537000004</v>
      </c>
      <c r="BA9" s="5">
        <v>43.258913936000006</v>
      </c>
      <c r="BB9" s="5">
        <v>42.686076226084879</v>
      </c>
      <c r="BC9" s="5">
        <v>40.499707995000001</v>
      </c>
      <c r="BD9" s="5">
        <v>41.123892879000003</v>
      </c>
      <c r="BE9" s="12">
        <f>'10.CH4_detail'!BE14</f>
        <v>0</v>
      </c>
      <c r="BF9" s="416"/>
      <c r="BJ9" s="93"/>
      <c r="BO9" s="2"/>
      <c r="BP9" s="2"/>
      <c r="BQ9" s="2"/>
    </row>
    <row r="10" spans="1:69" ht="15" thickTop="1">
      <c r="W10" s="596" t="s">
        <v>660</v>
      </c>
      <c r="Y10" s="596" t="s">
        <v>604</v>
      </c>
      <c r="Z10" s="13"/>
      <c r="AA10" s="13">
        <f t="shared" ref="AA10:AO10" si="4">SUM(AA5:AA9)</f>
        <v>43828.479773141458</v>
      </c>
      <c r="AB10" s="13">
        <f t="shared" si="4"/>
        <v>43069.68288989499</v>
      </c>
      <c r="AC10" s="13">
        <f t="shared" si="4"/>
        <v>43454.777741045778</v>
      </c>
      <c r="AD10" s="13">
        <f t="shared" si="4"/>
        <v>42561.442611832419</v>
      </c>
      <c r="AE10" s="13">
        <f t="shared" si="4"/>
        <v>42502.003850746267</v>
      </c>
      <c r="AF10" s="13">
        <f t="shared" si="4"/>
        <v>41464.305656694691</v>
      </c>
      <c r="AG10" s="13">
        <f t="shared" si="4"/>
        <v>40280.508382571228</v>
      </c>
      <c r="AH10" s="13">
        <f t="shared" si="4"/>
        <v>39915.653947783096</v>
      </c>
      <c r="AI10" s="13">
        <f t="shared" si="4"/>
        <v>38286.420355479226</v>
      </c>
      <c r="AJ10" s="13">
        <f t="shared" si="4"/>
        <v>37995.396138791431</v>
      </c>
      <c r="AK10" s="13">
        <f t="shared" si="4"/>
        <v>37458.339163407596</v>
      </c>
      <c r="AL10" s="13">
        <f t="shared" si="4"/>
        <v>36382.63792119085</v>
      </c>
      <c r="AM10" s="13">
        <f t="shared" si="4"/>
        <v>35665.781912900275</v>
      </c>
      <c r="AN10" s="13">
        <f t="shared" si="4"/>
        <v>34860.324969146233</v>
      </c>
      <c r="AO10" s="13">
        <f t="shared" si="4"/>
        <v>34591.659416517999</v>
      </c>
      <c r="AP10" s="13">
        <f t="shared" ref="AP10:AY10" si="5">SUM(AP5:AP9)</f>
        <v>34651.171639160864</v>
      </c>
      <c r="AQ10" s="13">
        <f t="shared" si="5"/>
        <v>34156.543721297036</v>
      </c>
      <c r="AR10" s="13">
        <f t="shared" si="5"/>
        <v>33600.694992082244</v>
      </c>
      <c r="AS10" s="13">
        <f t="shared" si="5"/>
        <v>32865.597244962795</v>
      </c>
      <c r="AT10" s="13">
        <f t="shared" si="5"/>
        <v>32370.908198379537</v>
      </c>
      <c r="AU10" s="13">
        <f t="shared" si="5"/>
        <v>31937.585683440593</v>
      </c>
      <c r="AV10" s="13">
        <f t="shared" si="5"/>
        <v>30734.048364219172</v>
      </c>
      <c r="AW10" s="13">
        <f t="shared" si="5"/>
        <v>30089.010692345764</v>
      </c>
      <c r="AX10" s="13">
        <f t="shared" si="5"/>
        <v>30040.850086025017</v>
      </c>
      <c r="AY10" s="13">
        <f t="shared" si="5"/>
        <v>29542.821611883825</v>
      </c>
      <c r="AZ10" s="13">
        <f>SUM(AZ5:AZ9)</f>
        <v>29199.890747132664</v>
      </c>
      <c r="BA10" s="13">
        <f>SUM(BA5:BA9)</f>
        <v>29149.500569671465</v>
      </c>
      <c r="BB10" s="13">
        <f t="shared" ref="BB10:BC10" si="6">SUM(BB5:BB9)</f>
        <v>28925.75209153098</v>
      </c>
      <c r="BC10" s="13">
        <f t="shared" si="6"/>
        <v>28566.192166581499</v>
      </c>
      <c r="BD10" s="13">
        <f t="shared" ref="BD10" si="7">SUM(BD5:BD9)</f>
        <v>28416.469920403568</v>
      </c>
      <c r="BE10" s="13">
        <f>SUM(BE5:BE9)</f>
        <v>0</v>
      </c>
      <c r="BF10" s="416"/>
      <c r="BO10" s="83"/>
      <c r="BP10" s="91"/>
      <c r="BQ10" s="91"/>
    </row>
    <row r="11" spans="1:69">
      <c r="BO11" s="83"/>
      <c r="BP11" s="91"/>
      <c r="BQ11" s="91"/>
    </row>
    <row r="12" spans="1:69">
      <c r="W12" s="9" t="s">
        <v>661</v>
      </c>
      <c r="Y12" s="1" t="s">
        <v>662</v>
      </c>
      <c r="BO12" s="83"/>
      <c r="BP12" s="91"/>
      <c r="BQ12" s="91"/>
    </row>
    <row r="13" spans="1:69">
      <c r="W13" s="10"/>
      <c r="Y13" s="10"/>
      <c r="Z13" s="189"/>
      <c r="AA13" s="10">
        <v>1990</v>
      </c>
      <c r="AB13" s="10">
        <f t="shared" ref="AB13:AP13" si="8">AA13+1</f>
        <v>1991</v>
      </c>
      <c r="AC13" s="10">
        <f t="shared" si="8"/>
        <v>1992</v>
      </c>
      <c r="AD13" s="10">
        <f t="shared" si="8"/>
        <v>1993</v>
      </c>
      <c r="AE13" s="10">
        <f t="shared" si="8"/>
        <v>1994</v>
      </c>
      <c r="AF13" s="10">
        <f t="shared" si="8"/>
        <v>1995</v>
      </c>
      <c r="AG13" s="10">
        <f t="shared" si="8"/>
        <v>1996</v>
      </c>
      <c r="AH13" s="10">
        <f t="shared" si="8"/>
        <v>1997</v>
      </c>
      <c r="AI13" s="10">
        <f t="shared" si="8"/>
        <v>1998</v>
      </c>
      <c r="AJ13" s="10">
        <f t="shared" si="8"/>
        <v>1999</v>
      </c>
      <c r="AK13" s="10">
        <f t="shared" si="8"/>
        <v>2000</v>
      </c>
      <c r="AL13" s="10">
        <f t="shared" si="8"/>
        <v>2001</v>
      </c>
      <c r="AM13" s="10">
        <f t="shared" si="8"/>
        <v>2002</v>
      </c>
      <c r="AN13" s="10">
        <f t="shared" si="8"/>
        <v>2003</v>
      </c>
      <c r="AO13" s="10">
        <f t="shared" si="8"/>
        <v>2004</v>
      </c>
      <c r="AP13" s="10">
        <f t="shared" si="8"/>
        <v>2005</v>
      </c>
      <c r="AQ13" s="10">
        <f t="shared" ref="AQ13:AZ13" si="9">AP13+1</f>
        <v>2006</v>
      </c>
      <c r="AR13" s="10">
        <f t="shared" si="9"/>
        <v>2007</v>
      </c>
      <c r="AS13" s="10">
        <f t="shared" si="9"/>
        <v>2008</v>
      </c>
      <c r="AT13" s="10">
        <f t="shared" si="9"/>
        <v>2009</v>
      </c>
      <c r="AU13" s="10">
        <f t="shared" si="9"/>
        <v>2010</v>
      </c>
      <c r="AV13" s="10">
        <f t="shared" si="9"/>
        <v>2011</v>
      </c>
      <c r="AW13" s="10">
        <f t="shared" si="9"/>
        <v>2012</v>
      </c>
      <c r="AX13" s="10">
        <f t="shared" si="9"/>
        <v>2013</v>
      </c>
      <c r="AY13" s="10">
        <f t="shared" si="9"/>
        <v>2014</v>
      </c>
      <c r="AZ13" s="10">
        <f t="shared" si="9"/>
        <v>2015</v>
      </c>
      <c r="BA13" s="10">
        <f>AZ13+1</f>
        <v>2016</v>
      </c>
      <c r="BB13" s="10">
        <f t="shared" ref="BB13" si="10">BA13+1</f>
        <v>2017</v>
      </c>
      <c r="BC13" s="10">
        <f t="shared" ref="BC13:BD13" si="11">BB13+1</f>
        <v>2018</v>
      </c>
      <c r="BD13" s="10">
        <f t="shared" si="11"/>
        <v>2019</v>
      </c>
      <c r="BE13" s="10">
        <f>BD13+1</f>
        <v>2020</v>
      </c>
      <c r="BF13" s="1419"/>
      <c r="BO13" s="83"/>
      <c r="BP13" s="91"/>
      <c r="BQ13" s="91"/>
    </row>
    <row r="14" spans="1:69">
      <c r="W14" s="594" t="s">
        <v>656</v>
      </c>
      <c r="Y14" s="594" t="s">
        <v>600</v>
      </c>
      <c r="Z14" s="177"/>
      <c r="AA14" s="6">
        <f t="shared" ref="AA14:AO14" si="12">AA5/AA$10</f>
        <v>0.56575539628768701</v>
      </c>
      <c r="AB14" s="6">
        <f t="shared" si="12"/>
        <v>0.57218700401598988</v>
      </c>
      <c r="AC14" s="6">
        <f t="shared" si="12"/>
        <v>0.58768993180719042</v>
      </c>
      <c r="AD14" s="6">
        <f t="shared" si="12"/>
        <v>0.59840134376447751</v>
      </c>
      <c r="AE14" s="6">
        <f t="shared" si="12"/>
        <v>0.61195001983904584</v>
      </c>
      <c r="AF14" s="6">
        <f t="shared" si="12"/>
        <v>0.61497249676001342</v>
      </c>
      <c r="AG14" s="6">
        <f t="shared" si="12"/>
        <v>0.6186061321179982</v>
      </c>
      <c r="AH14" s="6">
        <f t="shared" si="12"/>
        <v>0.62786809403523658</v>
      </c>
      <c r="AI14" s="6">
        <f t="shared" si="12"/>
        <v>0.62805107219690715</v>
      </c>
      <c r="AJ14" s="6">
        <f t="shared" si="12"/>
        <v>0.63547542269348722</v>
      </c>
      <c r="AK14" s="6">
        <f t="shared" si="12"/>
        <v>0.64157609679672534</v>
      </c>
      <c r="AL14" s="6">
        <f t="shared" si="12"/>
        <v>0.64887139770970415</v>
      </c>
      <c r="AM14" s="6">
        <f t="shared" si="12"/>
        <v>0.6662414608856021</v>
      </c>
      <c r="AN14" s="6">
        <f t="shared" si="12"/>
        <v>0.66895733405061997</v>
      </c>
      <c r="AO14" s="6">
        <f t="shared" si="12"/>
        <v>0.67458271697874528</v>
      </c>
      <c r="AP14" s="6">
        <f t="shared" ref="AP14:AQ18" si="13">AP5/AP$10</f>
        <v>0.68259546868203136</v>
      </c>
      <c r="AQ14" s="6">
        <f t="shared" si="13"/>
        <v>0.68760368149736029</v>
      </c>
      <c r="AR14" s="6">
        <f t="shared" ref="AR14:AS18" si="14">AR5/AR$10</f>
        <v>0.6930604137243711</v>
      </c>
      <c r="AS14" s="6">
        <f t="shared" si="14"/>
        <v>0.69983728135627488</v>
      </c>
      <c r="AT14" s="6">
        <f t="shared" ref="AT14:AU18" si="15">AT5/AT$10</f>
        <v>0.71182395787591779</v>
      </c>
      <c r="AU14" s="6">
        <f t="shared" si="15"/>
        <v>0.71835097229865386</v>
      </c>
      <c r="AV14" s="6">
        <f t="shared" ref="AV14:AY18" si="16">AV5/AV$10</f>
        <v>0.72671099886982649</v>
      </c>
      <c r="AW14" s="6">
        <f t="shared" si="16"/>
        <v>0.72996251912050092</v>
      </c>
      <c r="AX14" s="6">
        <f t="shared" si="16"/>
        <v>0.74080036118819215</v>
      </c>
      <c r="AY14" s="6">
        <f t="shared" si="16"/>
        <v>0.74603785039774229</v>
      </c>
      <c r="AZ14" s="6">
        <f t="shared" ref="AZ14:BC18" si="17">AZ5/AZ$10</f>
        <v>0.7494598189484224</v>
      </c>
      <c r="BA14" s="6">
        <f t="shared" si="17"/>
        <v>0.75398713193783073</v>
      </c>
      <c r="BB14" s="6">
        <f t="shared" si="17"/>
        <v>0.75771530157406874</v>
      </c>
      <c r="BC14" s="177">
        <f t="shared" si="17"/>
        <v>0.76437221593546467</v>
      </c>
      <c r="BD14" s="177">
        <f t="shared" ref="BD14" si="18">BD5/BD$10</f>
        <v>0.77071886620674357</v>
      </c>
      <c r="BE14" s="177" t="e">
        <f t="shared" ref="BE14" si="19">BE5/BE$10</f>
        <v>#DIV/0!</v>
      </c>
      <c r="BF14" s="1429"/>
      <c r="BO14" s="83"/>
      <c r="BP14" s="91"/>
      <c r="BQ14" s="91"/>
    </row>
    <row r="15" spans="1:69">
      <c r="W15" s="594" t="s">
        <v>657</v>
      </c>
      <c r="Y15" s="594" t="s">
        <v>601</v>
      </c>
      <c r="Z15" s="177"/>
      <c r="AA15" s="6">
        <f t="shared" ref="AA15:AO15" si="20">AA6/AA$10</f>
        <v>0.28946297219273126</v>
      </c>
      <c r="AB15" s="6">
        <f t="shared" si="20"/>
        <v>0.29236217678515941</v>
      </c>
      <c r="AC15" s="6">
        <f t="shared" si="20"/>
        <v>0.28906046877116148</v>
      </c>
      <c r="AD15" s="6">
        <f t="shared" si="20"/>
        <v>0.29044030705891682</v>
      </c>
      <c r="AE15" s="6">
        <f t="shared" si="20"/>
        <v>0.28683411817284243</v>
      </c>
      <c r="AF15" s="6">
        <f t="shared" si="20"/>
        <v>0.28741125331076706</v>
      </c>
      <c r="AG15" s="6">
        <f t="shared" si="20"/>
        <v>0.28908947877484614</v>
      </c>
      <c r="AH15" s="6">
        <f t="shared" si="20"/>
        <v>0.28390821923791854</v>
      </c>
      <c r="AI15" s="6">
        <f t="shared" si="20"/>
        <v>0.28622318432936311</v>
      </c>
      <c r="AJ15" s="6">
        <f t="shared" si="20"/>
        <v>0.27967278995287292</v>
      </c>
      <c r="AK15" s="6">
        <f t="shared" si="20"/>
        <v>0.27544317709484051</v>
      </c>
      <c r="AL15" s="6">
        <f t="shared" si="20"/>
        <v>0.27360674868183432</v>
      </c>
      <c r="AM15" s="6">
        <f t="shared" si="20"/>
        <v>0.2695291441820819</v>
      </c>
      <c r="AN15" s="6">
        <f t="shared" si="20"/>
        <v>0.26665365178488948</v>
      </c>
      <c r="AO15" s="6">
        <f t="shared" si="20"/>
        <v>0.25833631887318409</v>
      </c>
      <c r="AP15" s="6">
        <f t="shared" si="13"/>
        <v>0.24830278507361003</v>
      </c>
      <c r="AQ15" s="6">
        <f t="shared" si="13"/>
        <v>0.24083066521350605</v>
      </c>
      <c r="AR15" s="6">
        <f t="shared" si="14"/>
        <v>0.23424235086592798</v>
      </c>
      <c r="AS15" s="6">
        <f t="shared" si="14"/>
        <v>0.2284594403060197</v>
      </c>
      <c r="AT15" s="6">
        <f t="shared" si="15"/>
        <v>0.21937034998852983</v>
      </c>
      <c r="AU15" s="6">
        <f t="shared" si="15"/>
        <v>0.21058286898204678</v>
      </c>
      <c r="AV15" s="6">
        <f t="shared" si="16"/>
        <v>0.20962967046699843</v>
      </c>
      <c r="AW15" s="6">
        <f t="shared" si="16"/>
        <v>0.20527963146141001</v>
      </c>
      <c r="AX15" s="6">
        <f t="shared" si="16"/>
        <v>0.1975300492565297</v>
      </c>
      <c r="AY15" s="6">
        <f t="shared" si="16"/>
        <v>0.19261412189970961</v>
      </c>
      <c r="AZ15" s="6">
        <f t="shared" si="17"/>
        <v>0.18709183485995973</v>
      </c>
      <c r="BA15" s="6">
        <f t="shared" si="17"/>
        <v>0.1793333138465428</v>
      </c>
      <c r="BB15" s="6">
        <f t="shared" si="17"/>
        <v>0.1729102056437373</v>
      </c>
      <c r="BC15" s="177">
        <f t="shared" si="17"/>
        <v>0.16857346197009498</v>
      </c>
      <c r="BD15" s="177">
        <f t="shared" ref="BD15" si="21">BD6/BD$10</f>
        <v>0.16395025040899439</v>
      </c>
      <c r="BE15" s="177" t="e">
        <f t="shared" ref="BE15" si="22">BE6/BE$10</f>
        <v>#DIV/0!</v>
      </c>
      <c r="BF15" s="1429"/>
      <c r="BO15" s="84"/>
      <c r="BP15" s="84"/>
      <c r="BQ15" s="84"/>
    </row>
    <row r="16" spans="1:69">
      <c r="W16" s="594" t="s">
        <v>658</v>
      </c>
      <c r="Y16" s="594" t="s">
        <v>605</v>
      </c>
      <c r="Z16" s="177"/>
      <c r="AA16" s="6">
        <f t="shared" ref="AA16:AO16" si="23">AA7/AA$10</f>
        <v>2.9442938642920961E-2</v>
      </c>
      <c r="AB16" s="6">
        <f t="shared" si="23"/>
        <v>2.9845277928223439E-2</v>
      </c>
      <c r="AC16" s="6">
        <f t="shared" si="23"/>
        <v>2.9323603147380074E-2</v>
      </c>
      <c r="AD16" s="6">
        <f t="shared" si="23"/>
        <v>3.0362925414017576E-2</v>
      </c>
      <c r="AE16" s="6">
        <f t="shared" si="23"/>
        <v>3.0282777735956352E-2</v>
      </c>
      <c r="AF16" s="6">
        <f t="shared" si="23"/>
        <v>3.185675651788597E-2</v>
      </c>
      <c r="AG16" s="6">
        <f t="shared" si="23"/>
        <v>3.2995137740141768E-2</v>
      </c>
      <c r="AH16" s="6">
        <f t="shared" si="23"/>
        <v>3.1361965096713837E-2</v>
      </c>
      <c r="AI16" s="6">
        <f t="shared" si="23"/>
        <v>3.1446644122567591E-2</v>
      </c>
      <c r="AJ16" s="6">
        <f t="shared" si="23"/>
        <v>3.1557386703970056E-2</v>
      </c>
      <c r="AK16" s="6">
        <f t="shared" si="23"/>
        <v>3.2061978655778922E-2</v>
      </c>
      <c r="AL16" s="6">
        <f t="shared" si="23"/>
        <v>3.1666848948997593E-2</v>
      </c>
      <c r="AM16" s="6">
        <f t="shared" si="23"/>
        <v>3.2686254383816261E-2</v>
      </c>
      <c r="AN16" s="6">
        <f t="shared" si="23"/>
        <v>3.3381251048285029E-2</v>
      </c>
      <c r="AO16" s="6">
        <f t="shared" si="23"/>
        <v>3.6944982907611397E-2</v>
      </c>
      <c r="AP16" s="6">
        <f t="shared" si="13"/>
        <v>3.9036559639489453E-2</v>
      </c>
      <c r="AQ16" s="6">
        <f t="shared" si="13"/>
        <v>4.0886640510459232E-2</v>
      </c>
      <c r="AR16" s="6">
        <f t="shared" si="14"/>
        <v>4.1863849097983047E-2</v>
      </c>
      <c r="AS16" s="6">
        <f t="shared" si="14"/>
        <v>4.1091275731045221E-2</v>
      </c>
      <c r="AT16" s="6">
        <f t="shared" si="15"/>
        <v>3.8637679492438827E-2</v>
      </c>
      <c r="AU16" s="6">
        <f t="shared" si="15"/>
        <v>4.1400752781960343E-2</v>
      </c>
      <c r="AV16" s="6">
        <f t="shared" si="16"/>
        <v>3.3436564577382526E-2</v>
      </c>
      <c r="AW16" s="6">
        <f t="shared" si="16"/>
        <v>3.4697790204503282E-2</v>
      </c>
      <c r="AX16" s="6">
        <f t="shared" si="16"/>
        <v>3.2701567936147376E-2</v>
      </c>
      <c r="AY16" s="6">
        <f t="shared" si="16"/>
        <v>3.2369023393968639E-2</v>
      </c>
      <c r="AZ16" s="6">
        <f t="shared" si="17"/>
        <v>3.4589636134248224E-2</v>
      </c>
      <c r="BA16" s="6">
        <f t="shared" si="17"/>
        <v>3.7738731820520593E-2</v>
      </c>
      <c r="BB16" s="6">
        <f t="shared" si="17"/>
        <v>4.0024978768834527E-2</v>
      </c>
      <c r="BC16" s="177">
        <f t="shared" si="17"/>
        <v>3.9416833290117012E-2</v>
      </c>
      <c r="BD16" s="177">
        <f t="shared" ref="BD16" si="24">BD7/BD$10</f>
        <v>3.8575850648119026E-2</v>
      </c>
      <c r="BE16" s="177" t="e">
        <f t="shared" ref="BE16" si="25">BE7/BE$10</f>
        <v>#DIV/0!</v>
      </c>
      <c r="BF16" s="1429"/>
    </row>
    <row r="17" spans="19:58">
      <c r="S17" s="244"/>
      <c r="W17" s="597" t="s">
        <v>663</v>
      </c>
      <c r="Y17" s="594" t="s">
        <v>606</v>
      </c>
      <c r="Z17" s="177"/>
      <c r="AA17" s="6">
        <f t="shared" ref="AA17:AO17" si="26">AA8/AA$10</f>
        <v>0.11395754323900223</v>
      </c>
      <c r="AB17" s="6">
        <f t="shared" si="26"/>
        <v>0.10425291092306406</v>
      </c>
      <c r="AC17" s="6">
        <f t="shared" si="26"/>
        <v>9.2662808480090147E-2</v>
      </c>
      <c r="AD17" s="6">
        <f t="shared" si="26"/>
        <v>7.9570137230408899E-2</v>
      </c>
      <c r="AE17" s="6">
        <f t="shared" si="26"/>
        <v>6.9621087530014544E-2</v>
      </c>
      <c r="AF17" s="6">
        <f t="shared" si="26"/>
        <v>6.4350275724415124E-2</v>
      </c>
      <c r="AG17" s="6">
        <f t="shared" si="26"/>
        <v>5.7930591612142791E-2</v>
      </c>
      <c r="AH17" s="6">
        <f t="shared" si="26"/>
        <v>5.548338368856618E-2</v>
      </c>
      <c r="AI17" s="6">
        <f t="shared" si="26"/>
        <v>5.2904889523335462E-2</v>
      </c>
      <c r="AJ17" s="6">
        <f t="shared" si="26"/>
        <v>5.1926326101434495E-2</v>
      </c>
      <c r="AK17" s="6">
        <f t="shared" si="26"/>
        <v>4.9472096460613048E-2</v>
      </c>
      <c r="AL17" s="6">
        <f t="shared" si="26"/>
        <v>4.4431522270243148E-2</v>
      </c>
      <c r="AM17" s="6">
        <f t="shared" si="26"/>
        <v>3.0060676114619506E-2</v>
      </c>
      <c r="AN17" s="6">
        <f t="shared" si="26"/>
        <v>2.9568193439628434E-2</v>
      </c>
      <c r="AO17" s="6">
        <f t="shared" si="26"/>
        <v>2.8584315438454678E-2</v>
      </c>
      <c r="AP17" s="6">
        <f t="shared" si="13"/>
        <v>2.8512798738572622E-2</v>
      </c>
      <c r="AQ17" s="6">
        <f t="shared" si="13"/>
        <v>2.908093533956976E-2</v>
      </c>
      <c r="AR17" s="6">
        <f t="shared" si="14"/>
        <v>2.9318751184349325E-2</v>
      </c>
      <c r="AS17" s="6">
        <f t="shared" si="14"/>
        <v>2.9102051112241435E-2</v>
      </c>
      <c r="AT17" s="6">
        <f t="shared" si="15"/>
        <v>2.858454494155668E-2</v>
      </c>
      <c r="AU17" s="6">
        <f t="shared" si="15"/>
        <v>2.7976934441262133E-2</v>
      </c>
      <c r="AV17" s="6">
        <f t="shared" si="16"/>
        <v>2.8476429127902946E-2</v>
      </c>
      <c r="AW17" s="6">
        <f t="shared" si="16"/>
        <v>2.8526635799909546E-2</v>
      </c>
      <c r="AX17" s="6">
        <f t="shared" si="16"/>
        <v>2.7424854991447128E-2</v>
      </c>
      <c r="AY17" s="6">
        <f t="shared" si="16"/>
        <v>2.7526663878302479E-2</v>
      </c>
      <c r="AZ17" s="6">
        <f t="shared" si="17"/>
        <v>2.7198625814014856E-2</v>
      </c>
      <c r="BA17" s="6">
        <f t="shared" si="17"/>
        <v>2.745678619926771E-2</v>
      </c>
      <c r="BB17" s="6">
        <f t="shared" si="17"/>
        <v>2.7873802125523015E-2</v>
      </c>
      <c r="BC17" s="177">
        <f t="shared" si="17"/>
        <v>2.6219739187614499E-2</v>
      </c>
      <c r="BD17" s="177">
        <f t="shared" ref="BD17" si="27">BD8/BD$10</f>
        <v>2.5307847600403346E-2</v>
      </c>
      <c r="BE17" s="177" t="e">
        <f t="shared" ref="BE17" si="28">BE8/BE$10</f>
        <v>#DIV/0!</v>
      </c>
      <c r="BF17" s="1429"/>
    </row>
    <row r="18" spans="19:58" ht="15" thickBot="1">
      <c r="W18" s="1401" t="s">
        <v>1004</v>
      </c>
      <c r="Y18" s="595" t="s">
        <v>1180</v>
      </c>
      <c r="Z18" s="178"/>
      <c r="AA18" s="7">
        <f t="shared" ref="AA18:AO18" si="29">AA9/AA$10</f>
        <v>1.3811496376585635E-3</v>
      </c>
      <c r="AB18" s="7">
        <f t="shared" si="29"/>
        <v>1.352630347563305E-3</v>
      </c>
      <c r="AC18" s="7">
        <f t="shared" si="29"/>
        <v>1.263187794177842E-3</v>
      </c>
      <c r="AD18" s="7">
        <f t="shared" si="29"/>
        <v>1.2252865321792899E-3</v>
      </c>
      <c r="AE18" s="7">
        <f t="shared" si="29"/>
        <v>1.3119967221409232E-3</v>
      </c>
      <c r="AF18" s="7">
        <f t="shared" si="29"/>
        <v>1.4092176869182837E-3</v>
      </c>
      <c r="AG18" s="7">
        <f t="shared" si="29"/>
        <v>1.3786597548711261E-3</v>
      </c>
      <c r="AH18" s="7">
        <f t="shared" si="29"/>
        <v>1.3783379415647941E-3</v>
      </c>
      <c r="AI18" s="7">
        <f t="shared" si="29"/>
        <v>1.3742098278266017E-3</v>
      </c>
      <c r="AJ18" s="7">
        <f t="shared" si="29"/>
        <v>1.3680745482353433E-3</v>
      </c>
      <c r="AK18" s="7">
        <f t="shared" si="29"/>
        <v>1.4466509920422854E-3</v>
      </c>
      <c r="AL18" s="7">
        <f t="shared" si="29"/>
        <v>1.4234823892204694E-3</v>
      </c>
      <c r="AM18" s="7">
        <f t="shared" si="29"/>
        <v>1.4824644338801334E-3</v>
      </c>
      <c r="AN18" s="7">
        <f t="shared" si="29"/>
        <v>1.4395696765769151E-3</v>
      </c>
      <c r="AO18" s="7">
        <f t="shared" si="29"/>
        <v>1.55166580200456E-3</v>
      </c>
      <c r="AP18" s="7">
        <f t="shared" si="13"/>
        <v>1.5523878662967675E-3</v>
      </c>
      <c r="AQ18" s="7">
        <f t="shared" si="13"/>
        <v>1.5980774391047563E-3</v>
      </c>
      <c r="AR18" s="7">
        <f t="shared" si="14"/>
        <v>1.5146351273684225E-3</v>
      </c>
      <c r="AS18" s="7">
        <f t="shared" si="14"/>
        <v>1.5099514944188616E-3</v>
      </c>
      <c r="AT18" s="7">
        <f t="shared" si="15"/>
        <v>1.5834677015569788E-3</v>
      </c>
      <c r="AU18" s="7">
        <f>AU9/AU$10</f>
        <v>1.6884714960768022E-3</v>
      </c>
      <c r="AV18" s="7">
        <f t="shared" si="16"/>
        <v>1.7463369578895236E-3</v>
      </c>
      <c r="AW18" s="7">
        <f t="shared" si="16"/>
        <v>1.5334234136763153E-3</v>
      </c>
      <c r="AX18" s="7">
        <f t="shared" si="16"/>
        <v>1.5431666276836064E-3</v>
      </c>
      <c r="AY18" s="7">
        <f t="shared" si="16"/>
        <v>1.4523404302769997E-3</v>
      </c>
      <c r="AZ18" s="7">
        <f t="shared" si="17"/>
        <v>1.6600842433549181E-3</v>
      </c>
      <c r="BA18" s="7">
        <f t="shared" si="17"/>
        <v>1.4840361958382454E-3</v>
      </c>
      <c r="BB18" s="7">
        <f t="shared" si="17"/>
        <v>1.4757118878365382E-3</v>
      </c>
      <c r="BC18" s="7">
        <f t="shared" si="17"/>
        <v>1.4177496167087705E-3</v>
      </c>
      <c r="BD18" s="7">
        <f t="shared" ref="BD18" si="30">BD9/BD$10</f>
        <v>1.4471851357396178E-3</v>
      </c>
      <c r="BE18" s="7" t="e">
        <f t="shared" ref="BE18" si="31">BE9/BE$10</f>
        <v>#DIV/0!</v>
      </c>
      <c r="BF18" s="1138"/>
    </row>
    <row r="19" spans="19:58" ht="15" thickTop="1">
      <c r="W19" s="596" t="s">
        <v>660</v>
      </c>
      <c r="Y19" s="596" t="s">
        <v>607</v>
      </c>
      <c r="Z19" s="179"/>
      <c r="AA19" s="179">
        <f>SUM(AA14:AA18)</f>
        <v>0.99999999999999989</v>
      </c>
      <c r="AB19" s="179">
        <f t="shared" ref="AB19:AZ19" si="32">SUM(AB14:AB18)</f>
        <v>1.0000000000000002</v>
      </c>
      <c r="AC19" s="179">
        <f t="shared" si="32"/>
        <v>1</v>
      </c>
      <c r="AD19" s="179">
        <f t="shared" si="32"/>
        <v>0.99999999999999989</v>
      </c>
      <c r="AE19" s="179">
        <f t="shared" si="32"/>
        <v>1</v>
      </c>
      <c r="AF19" s="179">
        <f t="shared" si="32"/>
        <v>0.99999999999999989</v>
      </c>
      <c r="AG19" s="179">
        <f t="shared" si="32"/>
        <v>1</v>
      </c>
      <c r="AH19" s="179">
        <f t="shared" si="32"/>
        <v>1</v>
      </c>
      <c r="AI19" s="179">
        <f t="shared" si="32"/>
        <v>1</v>
      </c>
      <c r="AJ19" s="179">
        <f t="shared" si="32"/>
        <v>1</v>
      </c>
      <c r="AK19" s="179">
        <f>SUM(AK14:AK18)</f>
        <v>1.0000000000000002</v>
      </c>
      <c r="AL19" s="179">
        <f t="shared" si="32"/>
        <v>0.99999999999999978</v>
      </c>
      <c r="AM19" s="179">
        <f t="shared" si="32"/>
        <v>0.99999999999999978</v>
      </c>
      <c r="AN19" s="179">
        <f t="shared" si="32"/>
        <v>0.99999999999999989</v>
      </c>
      <c r="AO19" s="179">
        <f t="shared" si="32"/>
        <v>1</v>
      </c>
      <c r="AP19" s="179">
        <f t="shared" si="32"/>
        <v>1.0000000000000002</v>
      </c>
      <c r="AQ19" s="179">
        <f t="shared" si="32"/>
        <v>1</v>
      </c>
      <c r="AR19" s="179">
        <f t="shared" si="32"/>
        <v>0.99999999999999989</v>
      </c>
      <c r="AS19" s="179">
        <f t="shared" si="32"/>
        <v>1</v>
      </c>
      <c r="AT19" s="179">
        <f t="shared" si="32"/>
        <v>1</v>
      </c>
      <c r="AU19" s="179">
        <f t="shared" si="32"/>
        <v>0.99999999999999989</v>
      </c>
      <c r="AV19" s="179">
        <f t="shared" si="32"/>
        <v>0.99999999999999989</v>
      </c>
      <c r="AW19" s="179">
        <f t="shared" si="32"/>
        <v>1</v>
      </c>
      <c r="AX19" s="179">
        <f t="shared" si="32"/>
        <v>1</v>
      </c>
      <c r="AY19" s="179">
        <f t="shared" si="32"/>
        <v>1</v>
      </c>
      <c r="AZ19" s="179">
        <f t="shared" si="32"/>
        <v>1.0000000000000002</v>
      </c>
      <c r="BA19" s="179">
        <f>SUM(BA14:BA18)</f>
        <v>1</v>
      </c>
      <c r="BB19" s="179">
        <f t="shared" ref="BB19" si="33">SUM(BB14:BB18)</f>
        <v>1</v>
      </c>
      <c r="BC19" s="179">
        <f t="shared" ref="BC19" si="34">SUM(BC14:BC18)</f>
        <v>0.99999999999999989</v>
      </c>
      <c r="BD19" s="179">
        <f t="shared" ref="BD19" si="35">SUM(BD14:BD18)</f>
        <v>1</v>
      </c>
      <c r="BE19" s="179" t="e">
        <f>SUM(BE14:BE18)</f>
        <v>#DIV/0!</v>
      </c>
      <c r="BF19" s="1429"/>
    </row>
    <row r="21" spans="19:58">
      <c r="W21" s="9" t="s">
        <v>664</v>
      </c>
      <c r="Y21" s="1" t="s">
        <v>665</v>
      </c>
    </row>
    <row r="22" spans="19:58">
      <c r="W22" s="10"/>
      <c r="Y22" s="10"/>
      <c r="Z22" s="189"/>
      <c r="AA22" s="10">
        <v>1990</v>
      </c>
      <c r="AB22" s="10">
        <f t="shared" ref="AB22:AP22" si="36">AA22+1</f>
        <v>1991</v>
      </c>
      <c r="AC22" s="10">
        <f t="shared" si="36"/>
        <v>1992</v>
      </c>
      <c r="AD22" s="10">
        <f t="shared" si="36"/>
        <v>1993</v>
      </c>
      <c r="AE22" s="10">
        <f t="shared" si="36"/>
        <v>1994</v>
      </c>
      <c r="AF22" s="10">
        <f t="shared" si="36"/>
        <v>1995</v>
      </c>
      <c r="AG22" s="10">
        <f t="shared" si="36"/>
        <v>1996</v>
      </c>
      <c r="AH22" s="10">
        <f t="shared" si="36"/>
        <v>1997</v>
      </c>
      <c r="AI22" s="10">
        <f t="shared" si="36"/>
        <v>1998</v>
      </c>
      <c r="AJ22" s="10">
        <f t="shared" si="36"/>
        <v>1999</v>
      </c>
      <c r="AK22" s="10">
        <f t="shared" si="36"/>
        <v>2000</v>
      </c>
      <c r="AL22" s="10">
        <f t="shared" si="36"/>
        <v>2001</v>
      </c>
      <c r="AM22" s="10">
        <f t="shared" si="36"/>
        <v>2002</v>
      </c>
      <c r="AN22" s="10">
        <f t="shared" si="36"/>
        <v>2003</v>
      </c>
      <c r="AO22" s="10">
        <f t="shared" si="36"/>
        <v>2004</v>
      </c>
      <c r="AP22" s="10">
        <f t="shared" si="36"/>
        <v>2005</v>
      </c>
      <c r="AQ22" s="10">
        <f t="shared" ref="AQ22:AZ22" si="37">AP22+1</f>
        <v>2006</v>
      </c>
      <c r="AR22" s="10">
        <f t="shared" si="37"/>
        <v>2007</v>
      </c>
      <c r="AS22" s="10">
        <f t="shared" si="37"/>
        <v>2008</v>
      </c>
      <c r="AT22" s="10">
        <f t="shared" si="37"/>
        <v>2009</v>
      </c>
      <c r="AU22" s="10">
        <f t="shared" si="37"/>
        <v>2010</v>
      </c>
      <c r="AV22" s="10">
        <f t="shared" si="37"/>
        <v>2011</v>
      </c>
      <c r="AW22" s="10">
        <f t="shared" si="37"/>
        <v>2012</v>
      </c>
      <c r="AX22" s="10">
        <f t="shared" si="37"/>
        <v>2013</v>
      </c>
      <c r="AY22" s="10">
        <f t="shared" si="37"/>
        <v>2014</v>
      </c>
      <c r="AZ22" s="10">
        <f t="shared" si="37"/>
        <v>2015</v>
      </c>
      <c r="BA22" s="10">
        <f>AZ22+1</f>
        <v>2016</v>
      </c>
      <c r="BB22" s="10">
        <f t="shared" ref="BB22" si="38">BA22+1</f>
        <v>2017</v>
      </c>
      <c r="BC22" s="10">
        <f t="shared" ref="BC22:BD22" si="39">BB22+1</f>
        <v>2018</v>
      </c>
      <c r="BD22" s="10">
        <f t="shared" si="39"/>
        <v>2019</v>
      </c>
      <c r="BE22" s="10">
        <f>BD22+1</f>
        <v>2020</v>
      </c>
      <c r="BF22" s="1419"/>
    </row>
    <row r="23" spans="19:58">
      <c r="W23" s="594" t="s">
        <v>656</v>
      </c>
      <c r="Y23" s="594" t="s">
        <v>608</v>
      </c>
      <c r="Z23" s="32"/>
      <c r="AA23" s="230"/>
      <c r="AB23" s="15">
        <f t="shared" ref="AB23:AH28" si="40">AB5/$AA5-1</f>
        <v>-6.1415108986836442E-3</v>
      </c>
      <c r="AC23" s="15">
        <f t="shared" si="40"/>
        <v>2.9913311564571332E-2</v>
      </c>
      <c r="AD23" s="15">
        <f t="shared" si="40"/>
        <v>2.7126153903181738E-2</v>
      </c>
      <c r="AE23" s="15">
        <f t="shared" si="40"/>
        <v>4.8914882467417709E-2</v>
      </c>
      <c r="AF23" s="15">
        <f t="shared" si="40"/>
        <v>2.835953345112352E-2</v>
      </c>
      <c r="AG23" s="15">
        <f t="shared" si="40"/>
        <v>4.9027896505107194E-3</v>
      </c>
      <c r="AH23" s="15">
        <f t="shared" si="40"/>
        <v>1.0709973098593339E-2</v>
      </c>
      <c r="AI23" s="15">
        <f t="shared" ref="AI23:BA23" si="41">AI5/$AA5-1</f>
        <v>-3.0261557008518292E-2</v>
      </c>
      <c r="AJ23" s="15">
        <f t="shared" si="41"/>
        <v>-2.6256383994134325E-2</v>
      </c>
      <c r="AK23" s="15">
        <f t="shared" si="41"/>
        <v>-3.0804072493424761E-2</v>
      </c>
      <c r="AL23" s="15">
        <f t="shared" si="41"/>
        <v>-4.7932581328127055E-2</v>
      </c>
      <c r="AM23" s="15">
        <f t="shared" si="41"/>
        <v>-4.1707049530078422E-2</v>
      </c>
      <c r="AN23" s="15">
        <f t="shared" si="41"/>
        <v>-5.9530450237589849E-2</v>
      </c>
      <c r="AO23" s="15">
        <f t="shared" si="41"/>
        <v>-5.8930941476827314E-2</v>
      </c>
      <c r="AP23" s="15">
        <f t="shared" si="41"/>
        <v>-4.6114575865700003E-2</v>
      </c>
      <c r="AQ23" s="15">
        <f t="shared" si="41"/>
        <v>-5.2832038320722807E-2</v>
      </c>
      <c r="AR23" s="15">
        <f t="shared" si="41"/>
        <v>-6.0851559288821799E-2</v>
      </c>
      <c r="AS23" s="15">
        <f t="shared" si="41"/>
        <v>-7.2415482744833337E-2</v>
      </c>
      <c r="AT23" s="15">
        <f t="shared" si="41"/>
        <v>-7.0729023951691672E-2</v>
      </c>
      <c r="AU23" s="15">
        <f t="shared" si="41"/>
        <v>-7.4761588195441209E-2</v>
      </c>
      <c r="AV23" s="15">
        <f t="shared" si="41"/>
        <v>-9.9266341682012871E-2</v>
      </c>
      <c r="AW23" s="15">
        <f t="shared" si="41"/>
        <v>-0.11422512403826846</v>
      </c>
      <c r="AX23" s="15">
        <f t="shared" si="41"/>
        <v>-0.1025127421538552</v>
      </c>
      <c r="AY23" s="15">
        <f t="shared" si="41"/>
        <v>-0.11115154460130072</v>
      </c>
      <c r="AZ23" s="15">
        <f t="shared" si="41"/>
        <v>-0.11743953647110539</v>
      </c>
      <c r="BA23" s="15">
        <f t="shared" si="41"/>
        <v>-0.11364042599032054</v>
      </c>
      <c r="BB23" s="15">
        <f t="shared" ref="BB23:BE23" si="42">BB5/$AA5-1</f>
        <v>-0.11609497004346969</v>
      </c>
      <c r="BC23" s="15">
        <f t="shared" si="42"/>
        <v>-0.11941327549314518</v>
      </c>
      <c r="BD23" s="15">
        <f t="shared" ref="BD23" si="43">BD5/$AA5-1</f>
        <v>-0.11675537330436825</v>
      </c>
      <c r="BE23" s="15">
        <f t="shared" si="42"/>
        <v>-1</v>
      </c>
      <c r="BF23" s="1029"/>
    </row>
    <row r="24" spans="19:58">
      <c r="W24" s="594" t="s">
        <v>657</v>
      </c>
      <c r="Y24" s="594" t="s">
        <v>601</v>
      </c>
      <c r="Z24" s="32"/>
      <c r="AA24" s="230"/>
      <c r="AB24" s="15">
        <f t="shared" si="40"/>
        <v>-7.4704701910603966E-3</v>
      </c>
      <c r="AC24" s="15">
        <f t="shared" si="40"/>
        <v>-9.9051273790856653E-3</v>
      </c>
      <c r="AD24" s="15">
        <f t="shared" si="40"/>
        <v>-2.563022664263781E-2</v>
      </c>
      <c r="AE24" s="15">
        <f t="shared" si="40"/>
        <v>-3.9072127998258321E-2</v>
      </c>
      <c r="AF24" s="15">
        <f t="shared" si="40"/>
        <v>-6.0647184043893021E-2</v>
      </c>
      <c r="AG24" s="15">
        <f t="shared" ref="AG24:BA24" si="44">AG6/$AA6-1</f>
        <v>-8.2137123121855504E-2</v>
      </c>
      <c r="AH24" s="15">
        <f t="shared" si="44"/>
        <v>-0.10675253918709882</v>
      </c>
      <c r="AI24" s="15">
        <f t="shared" si="44"/>
        <v>-0.13622595877263843</v>
      </c>
      <c r="AJ24" s="15">
        <f t="shared" si="44"/>
        <v>-0.16240945255818873</v>
      </c>
      <c r="AK24" s="15">
        <f t="shared" si="44"/>
        <v>-0.18673681585222579</v>
      </c>
      <c r="AL24" s="15">
        <f t="shared" si="44"/>
        <v>-0.21535797403280643</v>
      </c>
      <c r="AM24" s="15">
        <f t="shared" si="44"/>
        <v>-0.24228120872882331</v>
      </c>
      <c r="AN24" s="15">
        <f t="shared" si="44"/>
        <v>-0.26729434605398328</v>
      </c>
      <c r="AO24" s="15">
        <f t="shared" si="44"/>
        <v>-0.29561931427150323</v>
      </c>
      <c r="AP24" s="15">
        <f t="shared" si="44"/>
        <v>-0.3218120165896633</v>
      </c>
      <c r="AQ24" s="15">
        <f t="shared" si="44"/>
        <v>-0.35161004303202525</v>
      </c>
      <c r="AR24" s="15">
        <f t="shared" si="44"/>
        <v>-0.37961076374686098</v>
      </c>
      <c r="AS24" s="15">
        <f t="shared" si="44"/>
        <v>-0.40816422563748866</v>
      </c>
      <c r="AT24" s="15">
        <f t="shared" si="44"/>
        <v>-0.44026380898783557</v>
      </c>
      <c r="AU24" s="15">
        <f t="shared" si="44"/>
        <v>-0.46987816001562388</v>
      </c>
      <c r="AV24" s="15">
        <f t="shared" si="44"/>
        <v>-0.49216445196593728</v>
      </c>
      <c r="AW24" s="15">
        <f t="shared" si="44"/>
        <v>-0.51313972077746794</v>
      </c>
      <c r="AX24" s="15">
        <f t="shared" si="44"/>
        <v>-0.53226920342437734</v>
      </c>
      <c r="AY24" s="15">
        <f t="shared" si="44"/>
        <v>-0.55147085011993435</v>
      </c>
      <c r="AZ24" s="15">
        <f t="shared" si="44"/>
        <v>-0.56938749598246452</v>
      </c>
      <c r="BA24" s="15">
        <f t="shared" si="44"/>
        <v>-0.58795687923649242</v>
      </c>
      <c r="BB24" s="15">
        <f t="shared" ref="BB24:BE24" si="45">BB6/$AA6-1</f>
        <v>-0.60576437838370167</v>
      </c>
      <c r="BC24" s="15">
        <f t="shared" si="45"/>
        <v>-0.62042977685327472</v>
      </c>
      <c r="BD24" s="15">
        <f t="shared" ref="BD24" si="46">BD6/$AA6-1</f>
        <v>-0.63277453772723691</v>
      </c>
      <c r="BE24" s="15">
        <f t="shared" si="45"/>
        <v>-1</v>
      </c>
      <c r="BF24" s="1029"/>
    </row>
    <row r="25" spans="19:58">
      <c r="W25" s="594" t="s">
        <v>658</v>
      </c>
      <c r="Y25" s="594" t="s">
        <v>605</v>
      </c>
      <c r="Z25" s="32"/>
      <c r="AA25" s="230"/>
      <c r="AB25" s="15">
        <f t="shared" si="40"/>
        <v>-3.8844019039110389E-3</v>
      </c>
      <c r="AC25" s="15">
        <f t="shared" si="40"/>
        <v>-1.2545017948598858E-2</v>
      </c>
      <c r="AD25" s="15">
        <f t="shared" si="40"/>
        <v>1.434137078660136E-3</v>
      </c>
      <c r="AE25" s="15">
        <f t="shared" si="40"/>
        <v>-2.6041557959619599E-3</v>
      </c>
      <c r="AF25" s="15">
        <f t="shared" si="40"/>
        <v>2.3619127311378385E-2</v>
      </c>
      <c r="AG25" s="15">
        <f t="shared" ref="AG25:BA25" si="47">AG7/$AA7-1</f>
        <v>2.9929097265848803E-2</v>
      </c>
      <c r="AH25" s="15">
        <f t="shared" si="47"/>
        <v>-2.9916863677437511E-2</v>
      </c>
      <c r="AI25" s="15">
        <f t="shared" si="47"/>
        <v>-6.7000291370188814E-2</v>
      </c>
      <c r="AJ25" s="15">
        <f t="shared" si="47"/>
        <v>-7.0831565689194353E-2</v>
      </c>
      <c r="AK25" s="15">
        <f t="shared" si="47"/>
        <v>-6.9318079618699513E-2</v>
      </c>
      <c r="AL25" s="15">
        <f t="shared" si="47"/>
        <v>-0.10718500878338022</v>
      </c>
      <c r="AM25" s="15">
        <f t="shared" si="47"/>
        <v>-9.6601541887126552E-2</v>
      </c>
      <c r="AN25" s="15">
        <f t="shared" si="47"/>
        <v>-9.82285545480589E-2</v>
      </c>
      <c r="AO25" s="15">
        <f t="shared" si="47"/>
        <v>-9.6486331866928454E-3</v>
      </c>
      <c r="AP25" s="15">
        <f t="shared" si="47"/>
        <v>4.8218688281599364E-2</v>
      </c>
      <c r="AQ25" s="15">
        <f t="shared" si="47"/>
        <v>8.2225555521529214E-2</v>
      </c>
      <c r="AR25" s="15">
        <f t="shared" si="47"/>
        <v>9.005862522682917E-2</v>
      </c>
      <c r="AS25" s="15">
        <f t="shared" si="47"/>
        <v>4.6534602938115732E-2</v>
      </c>
      <c r="AT25" s="15">
        <f t="shared" si="47"/>
        <v>-3.076662865674451E-2</v>
      </c>
      <c r="AU25" s="15">
        <f t="shared" si="47"/>
        <v>2.4643429581885368E-2</v>
      </c>
      <c r="AV25" s="15">
        <f t="shared" si="47"/>
        <v>-0.20365022979388869</v>
      </c>
      <c r="AW25" s="15">
        <f t="shared" si="47"/>
        <v>-0.19095595710605306</v>
      </c>
      <c r="AX25" s="15">
        <f t="shared" si="47"/>
        <v>-0.23872208089455116</v>
      </c>
      <c r="AY25" s="15">
        <f t="shared" si="47"/>
        <v>-0.25895597896883238</v>
      </c>
      <c r="AZ25" s="15">
        <f t="shared" si="47"/>
        <v>-0.21731022725407989</v>
      </c>
      <c r="BA25" s="15">
        <f t="shared" si="47"/>
        <v>-0.14752655534413917</v>
      </c>
      <c r="BB25" s="15">
        <f t="shared" ref="BB25:BE25" si="48">BB7/$AA7-1</f>
        <v>-0.10282283988629715</v>
      </c>
      <c r="BC25" s="15">
        <f t="shared" si="48"/>
        <v>-0.12743754313530808</v>
      </c>
      <c r="BD25" s="15">
        <f t="shared" ref="BD25" si="49">BD7/$AA7-1</f>
        <v>-0.15052993975948525</v>
      </c>
      <c r="BE25" s="15">
        <f t="shared" si="48"/>
        <v>-1</v>
      </c>
      <c r="BF25" s="1029"/>
    </row>
    <row r="26" spans="19:58">
      <c r="W26" s="594" t="s">
        <v>659</v>
      </c>
      <c r="Y26" s="594" t="s">
        <v>606</v>
      </c>
      <c r="Z26" s="32"/>
      <c r="AA26" s="230"/>
      <c r="AB26" s="15">
        <f t="shared" si="40"/>
        <v>-0.10099857671464529</v>
      </c>
      <c r="AC26" s="15">
        <f t="shared" si="40"/>
        <v>-0.19379867619924596</v>
      </c>
      <c r="AD26" s="15">
        <f t="shared" si="40"/>
        <v>-0.32194181629946483</v>
      </c>
      <c r="AE26" s="15">
        <f t="shared" si="40"/>
        <v>-0.40755133617271655</v>
      </c>
      <c r="AF26" s="15">
        <f t="shared" si="40"/>
        <v>-0.46577362639213971</v>
      </c>
      <c r="AG26" s="15">
        <f t="shared" ref="AG26:BA26" si="50">AG8/$AA8-1</f>
        <v>-0.53279936762671587</v>
      </c>
      <c r="AH26" s="15">
        <f t="shared" si="50"/>
        <v>-0.55658875492678261</v>
      </c>
      <c r="AI26" s="15">
        <f t="shared" si="50"/>
        <v>-0.59445309615579145</v>
      </c>
      <c r="AJ26" s="15">
        <f t="shared" si="50"/>
        <v>-0.60497999671770009</v>
      </c>
      <c r="AK26" s="15">
        <f t="shared" si="50"/>
        <v>-0.62896972575951149</v>
      </c>
      <c r="AL26" s="15">
        <f t="shared" si="50"/>
        <v>-0.67634233823233436</v>
      </c>
      <c r="AM26" s="15">
        <f t="shared" si="50"/>
        <v>-0.7853400573210797</v>
      </c>
      <c r="AN26" s="15">
        <f t="shared" si="50"/>
        <v>-0.79362516591788557</v>
      </c>
      <c r="AO26" s="15">
        <f t="shared" si="50"/>
        <v>-0.80202985226685064</v>
      </c>
      <c r="AP26" s="15">
        <f t="shared" si="50"/>
        <v>-0.80218542498440126</v>
      </c>
      <c r="AQ26" s="15">
        <f t="shared" si="50"/>
        <v>-0.80112380415982942</v>
      </c>
      <c r="AR26" s="15">
        <f t="shared" si="50"/>
        <v>-0.80276034089909576</v>
      </c>
      <c r="AS26" s="15">
        <f t="shared" si="50"/>
        <v>-0.80850138248539838</v>
      </c>
      <c r="AT26" s="15">
        <f t="shared" si="50"/>
        <v>-0.8147378576241241</v>
      </c>
      <c r="AU26" s="15">
        <f t="shared" si="50"/>
        <v>-0.82110313796746892</v>
      </c>
      <c r="AV26" s="15">
        <f t="shared" si="50"/>
        <v>-0.82477106785494303</v>
      </c>
      <c r="AW26" s="15">
        <f t="shared" si="50"/>
        <v>-0.82814626268911151</v>
      </c>
      <c r="AX26" s="15">
        <f t="shared" si="50"/>
        <v>-0.83504819470255165</v>
      </c>
      <c r="AY26" s="15">
        <f t="shared" si="50"/>
        <v>-0.83718063113680508</v>
      </c>
      <c r="AZ26" s="15">
        <f t="shared" si="50"/>
        <v>-0.84098843797943934</v>
      </c>
      <c r="BA26" s="15">
        <f t="shared" si="50"/>
        <v>-0.83975616309923529</v>
      </c>
      <c r="BB26" s="15">
        <f t="shared" ref="BB26:BE26" si="51">BB8/$AA8-1</f>
        <v>-0.83857106280905225</v>
      </c>
      <c r="BC26" s="15">
        <f t="shared" si="51"/>
        <v>-0.85003799587006523</v>
      </c>
      <c r="BD26" s="15">
        <f t="shared" ref="BD26" si="52">BD8/$AA8-1</f>
        <v>-0.85601214844803808</v>
      </c>
      <c r="BE26" s="15">
        <f t="shared" si="51"/>
        <v>-1</v>
      </c>
      <c r="BF26" s="1029"/>
    </row>
    <row r="27" spans="19:58" ht="15" thickBot="1">
      <c r="W27" s="1401" t="s">
        <v>1004</v>
      </c>
      <c r="Y27" s="595" t="s">
        <v>1180</v>
      </c>
      <c r="Z27" s="233"/>
      <c r="AA27" s="237"/>
      <c r="AB27" s="16">
        <f t="shared" si="40"/>
        <v>-3.7604330087778193E-2</v>
      </c>
      <c r="AC27" s="16">
        <f t="shared" si="40"/>
        <v>-9.3206679020228278E-2</v>
      </c>
      <c r="AD27" s="16">
        <f t="shared" si="40"/>
        <v>-0.13849687140733424</v>
      </c>
      <c r="AE27" s="16">
        <f t="shared" si="40"/>
        <v>-7.8818907344737621E-2</v>
      </c>
      <c r="AF27" s="16">
        <f t="shared" si="40"/>
        <v>-3.4715479706928121E-2</v>
      </c>
      <c r="AG27" s="16">
        <f t="shared" ref="AG27:BA27" si="53">AG9/$AA9-1</f>
        <v>-8.2608101886638252E-2</v>
      </c>
      <c r="AH27" s="16">
        <f t="shared" si="53"/>
        <v>-9.1129894017291546E-2</v>
      </c>
      <c r="AI27" s="16">
        <f t="shared" si="53"/>
        <v>-0.13083811625161923</v>
      </c>
      <c r="AJ27" s="16">
        <f t="shared" si="53"/>
        <v>-0.14129577591351961</v>
      </c>
      <c r="AK27" s="16">
        <f t="shared" si="53"/>
        <v>-0.10481015705523911</v>
      </c>
      <c r="AL27" s="16">
        <f t="shared" si="53"/>
        <v>-0.14444261954191284</v>
      </c>
      <c r="AM27" s="16">
        <f t="shared" si="53"/>
        <v>-0.12654830553512664</v>
      </c>
      <c r="AN27" s="16">
        <f t="shared" si="53"/>
        <v>-0.1709762348006777</v>
      </c>
      <c r="AO27" s="16">
        <f t="shared" si="53"/>
        <v>-0.11330870668367221</v>
      </c>
      <c r="AP27" s="16">
        <f t="shared" si="53"/>
        <v>-0.11136989448800683</v>
      </c>
      <c r="AQ27" s="16">
        <f t="shared" si="53"/>
        <v>-9.8273988276960211E-2</v>
      </c>
      <c r="AR27" s="16">
        <f t="shared" si="53"/>
        <v>-0.15926496773591603</v>
      </c>
      <c r="AS27" s="16">
        <f t="shared" si="53"/>
        <v>-0.18020099998208416</v>
      </c>
      <c r="AT27" s="16">
        <f t="shared" si="53"/>
        <v>-0.15322709577581139</v>
      </c>
      <c r="AU27" s="16">
        <f t="shared" si="53"/>
        <v>-0.10916212098698708</v>
      </c>
      <c r="AV27" s="16">
        <f t="shared" si="53"/>
        <v>-0.1133531518058235</v>
      </c>
      <c r="AW27" s="16">
        <f t="shared" si="53"/>
        <v>-0.23779313165326621</v>
      </c>
      <c r="AX27" s="16">
        <f t="shared" si="53"/>
        <v>-0.23417789138346268</v>
      </c>
      <c r="AY27" s="16">
        <f t="shared" si="53"/>
        <v>-0.29120073482864517</v>
      </c>
      <c r="AZ27" s="16">
        <f t="shared" si="53"/>
        <v>-0.19921816476783705</v>
      </c>
      <c r="BA27" s="16">
        <f t="shared" si="53"/>
        <v>-0.2853745628131602</v>
      </c>
      <c r="BB27" s="16">
        <f t="shared" ref="BB27:BE27" si="54">BB9/$AA9-1</f>
        <v>-0.29483768524593423</v>
      </c>
      <c r="BC27" s="16">
        <f>BC9/$AA9-1</f>
        <v>-0.33095589097116385</v>
      </c>
      <c r="BD27" s="16">
        <f>BD9/$AA9-1</f>
        <v>-0.32064452725376114</v>
      </c>
      <c r="BE27" s="16">
        <f t="shared" si="54"/>
        <v>-1</v>
      </c>
      <c r="BF27" s="1029"/>
    </row>
    <row r="28" spans="19:58" ht="15" thickTop="1">
      <c r="W28" s="596" t="s">
        <v>660</v>
      </c>
      <c r="Y28" s="596" t="s">
        <v>607</v>
      </c>
      <c r="Z28" s="108"/>
      <c r="AA28" s="238"/>
      <c r="AB28" s="17">
        <f t="shared" si="40"/>
        <v>-1.7312872524304801E-2</v>
      </c>
      <c r="AC28" s="17">
        <f t="shared" si="40"/>
        <v>-8.5264657599346538E-3</v>
      </c>
      <c r="AD28" s="17">
        <f t="shared" si="40"/>
        <v>-2.8908991775833726E-2</v>
      </c>
      <c r="AE28" s="17">
        <f t="shared" si="40"/>
        <v>-3.0265159304203593E-2</v>
      </c>
      <c r="AF28" s="17">
        <f t="shared" si="40"/>
        <v>-5.3941503987449679E-2</v>
      </c>
      <c r="AG28" s="17">
        <f t="shared" ref="AG28:BA28" si="55">AG10/$AA10-1</f>
        <v>-8.0951276634159353E-2</v>
      </c>
      <c r="AH28" s="17">
        <f t="shared" si="55"/>
        <v>-8.927587371524992E-2</v>
      </c>
      <c r="AI28" s="17">
        <f t="shared" si="55"/>
        <v>-0.12644881698722443</v>
      </c>
      <c r="AJ28" s="17">
        <f t="shared" si="55"/>
        <v>-0.13308888796833429</v>
      </c>
      <c r="AK28" s="17">
        <f t="shared" si="55"/>
        <v>-0.14534249516994535</v>
      </c>
      <c r="AL28" s="17">
        <f t="shared" si="55"/>
        <v>-0.16988592555549908</v>
      </c>
      <c r="AM28" s="17">
        <f t="shared" si="55"/>
        <v>-0.18624186607639015</v>
      </c>
      <c r="AN28" s="17">
        <f t="shared" si="55"/>
        <v>-0.20461934455438269</v>
      </c>
      <c r="AO28" s="17">
        <f t="shared" si="55"/>
        <v>-0.21074927545818911</v>
      </c>
      <c r="AP28" s="17">
        <f t="shared" si="55"/>
        <v>-0.2093914318151765</v>
      </c>
      <c r="AQ28" s="17">
        <f t="shared" si="55"/>
        <v>-0.22067696853522822</v>
      </c>
      <c r="AR28" s="17">
        <f t="shared" si="55"/>
        <v>-0.2333593324249158</v>
      </c>
      <c r="AS28" s="17">
        <f t="shared" si="55"/>
        <v>-0.25013148037356359</v>
      </c>
      <c r="AT28" s="17">
        <f t="shared" si="55"/>
        <v>-0.26141841181959591</v>
      </c>
      <c r="AU28" s="17">
        <f t="shared" si="55"/>
        <v>-0.27130519131050779</v>
      </c>
      <c r="AV28" s="17">
        <f t="shared" si="55"/>
        <v>-0.29876535706234297</v>
      </c>
      <c r="AW28" s="17">
        <f t="shared" si="55"/>
        <v>-0.31348267500748184</v>
      </c>
      <c r="AX28" s="17">
        <f t="shared" si="55"/>
        <v>-0.31458151773645693</v>
      </c>
      <c r="AY28" s="17">
        <f t="shared" si="55"/>
        <v>-0.32594464227828479</v>
      </c>
      <c r="AZ28" s="17">
        <f t="shared" si="55"/>
        <v>-0.33376902648066165</v>
      </c>
      <c r="BA28" s="17">
        <f t="shared" si="55"/>
        <v>-0.33491873958323837</v>
      </c>
      <c r="BB28" s="17">
        <f t="shared" ref="BB28:BE28" si="56">BB10/$AA10-1</f>
        <v>-0.34002383287642624</v>
      </c>
      <c r="BC28" s="17">
        <f t="shared" si="56"/>
        <v>-0.34822762928484796</v>
      </c>
      <c r="BD28" s="17">
        <f t="shared" ref="BD28" si="57">BD10/$AA10-1</f>
        <v>-0.35164372418371048</v>
      </c>
      <c r="BE28" s="17">
        <f t="shared" si="56"/>
        <v>-1</v>
      </c>
      <c r="BF28" s="1029"/>
    </row>
    <row r="29" spans="19:5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BB29" s="18"/>
    </row>
    <row r="30" spans="19:58">
      <c r="W30" s="196" t="s">
        <v>666</v>
      </c>
      <c r="Y30" s="1" t="s">
        <v>667</v>
      </c>
    </row>
    <row r="31" spans="19:58">
      <c r="W31" s="10"/>
      <c r="Y31" s="10"/>
      <c r="Z31" s="189"/>
      <c r="AA31" s="10">
        <v>1990</v>
      </c>
      <c r="AB31" s="10">
        <f t="shared" ref="AB31:AZ31" si="58">AA31+1</f>
        <v>1991</v>
      </c>
      <c r="AC31" s="10">
        <f t="shared" si="58"/>
        <v>1992</v>
      </c>
      <c r="AD31" s="10">
        <f t="shared" si="58"/>
        <v>1993</v>
      </c>
      <c r="AE31" s="10">
        <f t="shared" si="58"/>
        <v>1994</v>
      </c>
      <c r="AF31" s="10">
        <f t="shared" si="58"/>
        <v>1995</v>
      </c>
      <c r="AG31" s="10">
        <f t="shared" si="58"/>
        <v>1996</v>
      </c>
      <c r="AH31" s="10">
        <f t="shared" si="58"/>
        <v>1997</v>
      </c>
      <c r="AI31" s="10">
        <f t="shared" si="58"/>
        <v>1998</v>
      </c>
      <c r="AJ31" s="10">
        <f t="shared" si="58"/>
        <v>1999</v>
      </c>
      <c r="AK31" s="10">
        <f t="shared" si="58"/>
        <v>2000</v>
      </c>
      <c r="AL31" s="10">
        <f t="shared" si="58"/>
        <v>2001</v>
      </c>
      <c r="AM31" s="10">
        <f t="shared" si="58"/>
        <v>2002</v>
      </c>
      <c r="AN31" s="10">
        <f t="shared" si="58"/>
        <v>2003</v>
      </c>
      <c r="AO31" s="10">
        <f t="shared" si="58"/>
        <v>2004</v>
      </c>
      <c r="AP31" s="10">
        <f t="shared" si="58"/>
        <v>2005</v>
      </c>
      <c r="AQ31" s="10">
        <f t="shared" si="58"/>
        <v>2006</v>
      </c>
      <c r="AR31" s="10">
        <f t="shared" si="58"/>
        <v>2007</v>
      </c>
      <c r="AS31" s="10">
        <f t="shared" si="58"/>
        <v>2008</v>
      </c>
      <c r="AT31" s="10">
        <f t="shared" si="58"/>
        <v>2009</v>
      </c>
      <c r="AU31" s="10">
        <f t="shared" si="58"/>
        <v>2010</v>
      </c>
      <c r="AV31" s="10">
        <f t="shared" si="58"/>
        <v>2011</v>
      </c>
      <c r="AW31" s="10">
        <f t="shared" si="58"/>
        <v>2012</v>
      </c>
      <c r="AX31" s="10">
        <f t="shared" si="58"/>
        <v>2013</v>
      </c>
      <c r="AY31" s="10">
        <f t="shared" si="58"/>
        <v>2014</v>
      </c>
      <c r="AZ31" s="10">
        <f t="shared" si="58"/>
        <v>2015</v>
      </c>
      <c r="BA31" s="10">
        <f>AZ31+1</f>
        <v>2016</v>
      </c>
      <c r="BB31" s="10">
        <f t="shared" ref="BB31" si="59">BA31+1</f>
        <v>2017</v>
      </c>
      <c r="BC31" s="10">
        <f t="shared" ref="BC31:BD31" si="60">BB31+1</f>
        <v>2018</v>
      </c>
      <c r="BD31" s="10">
        <f t="shared" si="60"/>
        <v>2019</v>
      </c>
      <c r="BE31" s="10">
        <f>BD31+1</f>
        <v>2020</v>
      </c>
      <c r="BF31" s="1419"/>
    </row>
    <row r="32" spans="19:58">
      <c r="W32" s="594" t="s">
        <v>656</v>
      </c>
      <c r="Y32" s="594" t="s">
        <v>600</v>
      </c>
      <c r="Z32" s="234"/>
      <c r="AA32" s="230"/>
      <c r="AB32" s="230"/>
      <c r="AC32" s="230"/>
      <c r="AD32" s="230"/>
      <c r="AE32" s="230"/>
      <c r="AF32" s="230"/>
      <c r="AG32" s="230"/>
      <c r="AH32" s="230"/>
      <c r="AI32" s="230"/>
      <c r="AJ32" s="230"/>
      <c r="AK32" s="230"/>
      <c r="AL32" s="230"/>
      <c r="AM32" s="230"/>
      <c r="AN32" s="230"/>
      <c r="AO32" s="230"/>
      <c r="AP32" s="230"/>
      <c r="AQ32" s="15">
        <f t="shared" ref="AQ32:AQ37" si="61">AQ5/$AP5-1</f>
        <v>-7.0422110298197227E-3</v>
      </c>
      <c r="AR32" s="15">
        <f t="shared" ref="AR32:AW32" si="62">AR5/$AP5-1</f>
        <v>-1.5449427206099098E-2</v>
      </c>
      <c r="AS32" s="15">
        <f t="shared" si="62"/>
        <v>-2.7572396237213526E-2</v>
      </c>
      <c r="AT32" s="15">
        <f t="shared" si="62"/>
        <v>-2.5804407388162476E-2</v>
      </c>
      <c r="AU32" s="15">
        <f t="shared" si="62"/>
        <v>-3.0031921659501082E-2</v>
      </c>
      <c r="AV32" s="15">
        <f t="shared" si="62"/>
        <v>-5.5721331379553152E-2</v>
      </c>
      <c r="AW32" s="15">
        <f t="shared" si="62"/>
        <v>-7.1403280152207316E-2</v>
      </c>
      <c r="AX32" s="15">
        <f t="shared" ref="AX32:AY37" si="63">AX5/$AP5-1</f>
        <v>-5.9124675627934442E-2</v>
      </c>
      <c r="AY32" s="15">
        <f t="shared" si="63"/>
        <v>-6.8181111787744442E-2</v>
      </c>
      <c r="AZ32" s="15">
        <f t="shared" ref="AZ32:BC32" si="64">AZ5/$AP5-1</f>
        <v>-7.4773089933873882E-2</v>
      </c>
      <c r="BA32" s="15">
        <f t="shared" si="64"/>
        <v>-7.0790315499268397E-2</v>
      </c>
      <c r="BB32" s="15">
        <f t="shared" si="64"/>
        <v>-7.3363521872955029E-2</v>
      </c>
      <c r="BC32" s="15">
        <f t="shared" si="64"/>
        <v>-7.6842247268813835E-2</v>
      </c>
      <c r="BD32" s="15">
        <f t="shared" ref="BD32" si="65">BD5/$AP5-1</f>
        <v>-7.4055851626811942E-2</v>
      </c>
      <c r="BE32" s="15">
        <f t="shared" ref="BE32" si="66">BE5/$AP5-1</f>
        <v>-1</v>
      </c>
      <c r="BF32" s="1029"/>
    </row>
    <row r="33" spans="23:58">
      <c r="W33" s="594" t="s">
        <v>657</v>
      </c>
      <c r="Y33" s="594" t="s">
        <v>601</v>
      </c>
      <c r="Z33" s="234"/>
      <c r="AA33" s="230"/>
      <c r="AB33" s="230"/>
      <c r="AC33" s="230"/>
      <c r="AD33" s="230"/>
      <c r="AE33" s="230"/>
      <c r="AF33" s="230"/>
      <c r="AG33" s="230"/>
      <c r="AH33" s="230"/>
      <c r="AI33" s="230"/>
      <c r="AJ33" s="230"/>
      <c r="AK33" s="230"/>
      <c r="AL33" s="230"/>
      <c r="AM33" s="230"/>
      <c r="AN33" s="230"/>
      <c r="AO33" s="230"/>
      <c r="AP33" s="230"/>
      <c r="AQ33" s="15">
        <f t="shared" si="61"/>
        <v>-4.3937709265386204E-2</v>
      </c>
      <c r="AR33" s="15">
        <f t="shared" ref="AR33:AW33" si="67">AR6/$AP6-1</f>
        <v>-8.5225259914737617E-2</v>
      </c>
      <c r="AS33" s="15">
        <f t="shared" si="67"/>
        <v>-0.12732783706015338</v>
      </c>
      <c r="AT33" s="15">
        <f t="shared" si="67"/>
        <v>-0.17465923209450795</v>
      </c>
      <c r="AU33" s="15">
        <f t="shared" si="67"/>
        <v>-0.21832610876028069</v>
      </c>
      <c r="AV33" s="15">
        <f t="shared" si="67"/>
        <v>-0.25118763461369453</v>
      </c>
      <c r="AW33" s="15">
        <f t="shared" si="67"/>
        <v>-0.28211603400239271</v>
      </c>
      <c r="AX33" s="15">
        <f t="shared" si="63"/>
        <v>-0.31032278952571357</v>
      </c>
      <c r="AY33" s="15">
        <f t="shared" si="63"/>
        <v>-0.33863595219633424</v>
      </c>
      <c r="AZ33" s="15">
        <f t="shared" ref="AZ33:BC33" si="68">AZ6/$AP6-1</f>
        <v>-0.36505435874555447</v>
      </c>
      <c r="BA33" s="15">
        <f t="shared" si="68"/>
        <v>-0.39243523795348434</v>
      </c>
      <c r="BB33" s="15">
        <f t="shared" si="68"/>
        <v>-0.41869270576891571</v>
      </c>
      <c r="BC33" s="15">
        <f t="shared" si="68"/>
        <v>-0.44031709137926911</v>
      </c>
      <c r="BD33" s="15">
        <f t="shared" ref="BD33" si="69">BD6/$AP6-1</f>
        <v>-0.45851965641423964</v>
      </c>
      <c r="BE33" s="15">
        <f t="shared" ref="BE33" si="70">BE6/$AP6-1</f>
        <v>-1</v>
      </c>
      <c r="BF33" s="1029"/>
    </row>
    <row r="34" spans="23:58">
      <c r="W34" s="594" t="s">
        <v>658</v>
      </c>
      <c r="Y34" s="594" t="s">
        <v>602</v>
      </c>
      <c r="Z34" s="234"/>
      <c r="AA34" s="230"/>
      <c r="AB34" s="230"/>
      <c r="AC34" s="230"/>
      <c r="AD34" s="230"/>
      <c r="AE34" s="230"/>
      <c r="AF34" s="230"/>
      <c r="AG34" s="230"/>
      <c r="AH34" s="230"/>
      <c r="AI34" s="230"/>
      <c r="AJ34" s="230"/>
      <c r="AK34" s="230"/>
      <c r="AL34" s="230"/>
      <c r="AM34" s="230"/>
      <c r="AN34" s="230"/>
      <c r="AO34" s="230"/>
      <c r="AP34" s="230"/>
      <c r="AQ34" s="15">
        <f t="shared" si="61"/>
        <v>3.2442530952848214E-2</v>
      </c>
      <c r="AR34" s="15">
        <f t="shared" ref="AR34:AW34" si="71">AR7/$AP7-1</f>
        <v>3.991527475418355E-2</v>
      </c>
      <c r="AS34" s="15">
        <f t="shared" si="71"/>
        <v>-1.6066164077311873E-3</v>
      </c>
      <c r="AT34" s="15">
        <f t="shared" si="71"/>
        <v>-7.5351944991391639E-2</v>
      </c>
      <c r="AU34" s="15">
        <f t="shared" si="71"/>
        <v>-2.2490782661356845E-2</v>
      </c>
      <c r="AV34" s="15">
        <f t="shared" si="71"/>
        <v>-0.2402827967972887</v>
      </c>
      <c r="AW34" s="15">
        <f t="shared" si="71"/>
        <v>-0.22817246826589599</v>
      </c>
      <c r="AX34" s="15">
        <f t="shared" si="63"/>
        <v>-0.27374132171460108</v>
      </c>
      <c r="AY34" s="15">
        <f t="shared" si="63"/>
        <v>-0.29304444834312149</v>
      </c>
      <c r="AZ34" s="15">
        <f t="shared" ref="AZ34:BC34" si="72">AZ7/$AP7-1</f>
        <v>-0.25331442618235978</v>
      </c>
      <c r="BA34" s="15">
        <f t="shared" si="72"/>
        <v>-0.18674084502980393</v>
      </c>
      <c r="BB34" s="15">
        <f t="shared" si="72"/>
        <v>-0.14409352729200708</v>
      </c>
      <c r="BC34" s="15">
        <f t="shared" si="72"/>
        <v>-0.16757593943003446</v>
      </c>
      <c r="BD34" s="15">
        <f t="shared" ref="BD34" si="73">BD7/$AP7-1</f>
        <v>-0.18960607196090329</v>
      </c>
      <c r="BE34" s="15">
        <f t="shared" ref="BE34" si="74">BE7/$AP7-1</f>
        <v>-1</v>
      </c>
      <c r="BF34" s="1029"/>
    </row>
    <row r="35" spans="23:58">
      <c r="W35" s="594" t="s">
        <v>659</v>
      </c>
      <c r="Y35" s="594" t="s">
        <v>603</v>
      </c>
      <c r="Z35" s="234"/>
      <c r="AA35" s="230"/>
      <c r="AB35" s="230"/>
      <c r="AC35" s="230"/>
      <c r="AD35" s="230"/>
      <c r="AE35" s="230"/>
      <c r="AF35" s="230"/>
      <c r="AG35" s="230"/>
      <c r="AH35" s="230"/>
      <c r="AI35" s="230"/>
      <c r="AJ35" s="230"/>
      <c r="AK35" s="230"/>
      <c r="AL35" s="230"/>
      <c r="AM35" s="230"/>
      <c r="AN35" s="230"/>
      <c r="AO35" s="230"/>
      <c r="AP35" s="230"/>
      <c r="AQ35" s="15">
        <f t="shared" si="61"/>
        <v>5.3667472403799987E-3</v>
      </c>
      <c r="AR35" s="15">
        <f t="shared" ref="AR35:AW35" si="75">AR8/$AP8-1</f>
        <v>-2.9063374862500213E-3</v>
      </c>
      <c r="AS35" s="15">
        <f t="shared" si="75"/>
        <v>-3.1928676137736645E-2</v>
      </c>
      <c r="AT35" s="15">
        <f t="shared" si="75"/>
        <v>-6.3455549919579801E-2</v>
      </c>
      <c r="AU35" s="15">
        <f t="shared" si="75"/>
        <v>-9.5633564824917028E-2</v>
      </c>
      <c r="AV35" s="15">
        <f t="shared" si="75"/>
        <v>-0.11417582788710468</v>
      </c>
      <c r="AW35" s="15">
        <f t="shared" si="75"/>
        <v>-0.13123824522365501</v>
      </c>
      <c r="AX35" s="15">
        <f t="shared" si="63"/>
        <v>-0.16612916270481581</v>
      </c>
      <c r="AY35" s="15">
        <f t="shared" si="63"/>
        <v>-0.17690913902397842</v>
      </c>
      <c r="AZ35" s="15">
        <f t="shared" ref="AZ35:BC35" si="76">AZ8/$AP8-1</f>
        <v>-0.19615851355734659</v>
      </c>
      <c r="BA35" s="15">
        <f t="shared" si="76"/>
        <v>-0.1899290692400768</v>
      </c>
      <c r="BB35" s="15">
        <f t="shared" si="76"/>
        <v>-0.18393810376096797</v>
      </c>
      <c r="BC35" s="15">
        <f t="shared" si="76"/>
        <v>-0.24190619362547217</v>
      </c>
      <c r="BD35" s="15">
        <f t="shared" ref="BD35" si="77">BD8/$AP8-1</f>
        <v>-0.27210696410713076</v>
      </c>
      <c r="BE35" s="15">
        <f t="shared" ref="BE35" si="78">BE8/$AP8-1</f>
        <v>-1</v>
      </c>
      <c r="BF35" s="1029"/>
    </row>
    <row r="36" spans="23:58" ht="15" thickBot="1">
      <c r="W36" s="1401" t="s">
        <v>1004</v>
      </c>
      <c r="Y36" s="595" t="s">
        <v>1180</v>
      </c>
      <c r="Z36" s="236"/>
      <c r="AA36" s="237"/>
      <c r="AB36" s="237"/>
      <c r="AC36" s="237"/>
      <c r="AD36" s="237"/>
      <c r="AE36" s="237"/>
      <c r="AF36" s="237"/>
      <c r="AG36" s="237"/>
      <c r="AH36" s="237"/>
      <c r="AI36" s="237"/>
      <c r="AJ36" s="237"/>
      <c r="AK36" s="237"/>
      <c r="AL36" s="237"/>
      <c r="AM36" s="237"/>
      <c r="AN36" s="237"/>
      <c r="AO36" s="237"/>
      <c r="AP36" s="237"/>
      <c r="AQ36" s="16">
        <f t="shared" si="61"/>
        <v>1.4737184943223625E-2</v>
      </c>
      <c r="AR36" s="16">
        <f t="shared" ref="AR36:AW36" si="79">AR9/$AP9-1</f>
        <v>-5.3897648696376366E-2</v>
      </c>
      <c r="AS36" s="16">
        <f t="shared" si="79"/>
        <v>-7.745754399623872E-2</v>
      </c>
      <c r="AT36" s="16">
        <f t="shared" si="79"/>
        <v>-4.7103064625171776E-2</v>
      </c>
      <c r="AU36" s="16">
        <f t="shared" si="79"/>
        <v>2.484468495187464E-3</v>
      </c>
      <c r="AV36" s="16">
        <f t="shared" si="79"/>
        <v>-2.2318142335208124E-3</v>
      </c>
      <c r="AW36" s="16">
        <f t="shared" si="79"/>
        <v>-0.14226756035056842</v>
      </c>
      <c r="AX36" s="16">
        <f t="shared" si="63"/>
        <v>-0.1381992306289227</v>
      </c>
      <c r="AY36" s="16">
        <f t="shared" si="63"/>
        <v>-0.20236861121988092</v>
      </c>
      <c r="AZ36" s="16">
        <f t="shared" ref="AZ36:BC36" si="80">AZ9/$AP9-1</f>
        <v>-9.8858084747438957E-2</v>
      </c>
      <c r="BA36" s="16">
        <f t="shared" si="80"/>
        <v>-0.19581225894310528</v>
      </c>
      <c r="BB36" s="16">
        <f t="shared" si="80"/>
        <v>-0.20646137197008496</v>
      </c>
      <c r="BC36" s="16">
        <f t="shared" si="80"/>
        <v>-0.24710618638858783</v>
      </c>
      <c r="BD36" s="16">
        <f t="shared" ref="BD36" si="81">BD9/$AP9-1</f>
        <v>-0.23550252401721028</v>
      </c>
      <c r="BE36" s="16">
        <f t="shared" ref="BE36" si="82">BE9/$AP9-1</f>
        <v>-1</v>
      </c>
      <c r="BF36" s="1029"/>
    </row>
    <row r="37" spans="23:58" ht="15" thickTop="1">
      <c r="W37" s="596" t="s">
        <v>660</v>
      </c>
      <c r="Y37" s="596" t="s">
        <v>604</v>
      </c>
      <c r="Z37" s="235"/>
      <c r="AA37" s="238"/>
      <c r="AB37" s="238"/>
      <c r="AC37" s="238"/>
      <c r="AD37" s="238"/>
      <c r="AE37" s="238"/>
      <c r="AF37" s="238"/>
      <c r="AG37" s="238"/>
      <c r="AH37" s="238"/>
      <c r="AI37" s="238"/>
      <c r="AJ37" s="238"/>
      <c r="AK37" s="238"/>
      <c r="AL37" s="238"/>
      <c r="AM37" s="238"/>
      <c r="AN37" s="238"/>
      <c r="AO37" s="238"/>
      <c r="AP37" s="238"/>
      <c r="AQ37" s="17">
        <f t="shared" si="61"/>
        <v>-1.4274493313375491E-2</v>
      </c>
      <c r="AR37" s="17">
        <f t="shared" ref="AR37:AW37" si="83">AR10/$AP10-1</f>
        <v>-3.0315761268269181E-2</v>
      </c>
      <c r="AS37" s="17">
        <f t="shared" si="83"/>
        <v>-5.1529986137037631E-2</v>
      </c>
      <c r="AT37" s="17">
        <f t="shared" si="83"/>
        <v>-6.5806243567368972E-2</v>
      </c>
      <c r="AU37" s="17">
        <f t="shared" si="83"/>
        <v>-7.8311521006508289E-2</v>
      </c>
      <c r="AV37" s="17">
        <f t="shared" si="83"/>
        <v>-0.1130444683294568</v>
      </c>
      <c r="AW37" s="17">
        <f t="shared" si="83"/>
        <v>-0.13165964471051805</v>
      </c>
      <c r="AX37" s="17">
        <f t="shared" si="63"/>
        <v>-0.13304951420244371</v>
      </c>
      <c r="AY37" s="17">
        <f t="shared" si="63"/>
        <v>-0.1474221443497703</v>
      </c>
      <c r="AZ37" s="17">
        <f t="shared" ref="AZ37:BC37" si="84">AZ10/$AP10-1</f>
        <v>-0.15731880436237433</v>
      </c>
      <c r="BA37" s="17">
        <f t="shared" si="84"/>
        <v>-0.15877301716608361</v>
      </c>
      <c r="BB37" s="17">
        <f t="shared" si="84"/>
        <v>-0.16523018636285669</v>
      </c>
      <c r="BC37" s="17">
        <f t="shared" si="84"/>
        <v>-0.17560674530561771</v>
      </c>
      <c r="BD37" s="17">
        <f t="shared" ref="BD37" si="85">BD10/$AP10-1</f>
        <v>-0.17992758754832916</v>
      </c>
      <c r="BE37" s="17">
        <f t="shared" ref="BE37" si="86">BE10/$AP10-1</f>
        <v>-1</v>
      </c>
      <c r="BF37" s="1029"/>
    </row>
    <row r="38" spans="23:58">
      <c r="Y38" s="244"/>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BB38" s="18"/>
    </row>
    <row r="39" spans="23:58">
      <c r="W39" s="196" t="s">
        <v>668</v>
      </c>
      <c r="Y39" s="1" t="s">
        <v>669</v>
      </c>
    </row>
    <row r="40" spans="23:58">
      <c r="W40" s="10"/>
      <c r="Y40" s="10"/>
      <c r="Z40" s="189"/>
      <c r="AA40" s="10">
        <v>1990</v>
      </c>
      <c r="AB40" s="10">
        <f t="shared" ref="AB40:AZ40" si="87">AA40+1</f>
        <v>1991</v>
      </c>
      <c r="AC40" s="10">
        <f t="shared" si="87"/>
        <v>1992</v>
      </c>
      <c r="AD40" s="10">
        <f t="shared" si="87"/>
        <v>1993</v>
      </c>
      <c r="AE40" s="10">
        <f t="shared" si="87"/>
        <v>1994</v>
      </c>
      <c r="AF40" s="10">
        <f t="shared" si="87"/>
        <v>1995</v>
      </c>
      <c r="AG40" s="10">
        <f t="shared" si="87"/>
        <v>1996</v>
      </c>
      <c r="AH40" s="10">
        <f t="shared" si="87"/>
        <v>1997</v>
      </c>
      <c r="AI40" s="10">
        <f t="shared" si="87"/>
        <v>1998</v>
      </c>
      <c r="AJ40" s="10">
        <f t="shared" si="87"/>
        <v>1999</v>
      </c>
      <c r="AK40" s="10">
        <f t="shared" si="87"/>
        <v>2000</v>
      </c>
      <c r="AL40" s="10">
        <f t="shared" si="87"/>
        <v>2001</v>
      </c>
      <c r="AM40" s="10">
        <f t="shared" si="87"/>
        <v>2002</v>
      </c>
      <c r="AN40" s="10">
        <f t="shared" si="87"/>
        <v>2003</v>
      </c>
      <c r="AO40" s="10">
        <f t="shared" si="87"/>
        <v>2004</v>
      </c>
      <c r="AP40" s="10">
        <f t="shared" si="87"/>
        <v>2005</v>
      </c>
      <c r="AQ40" s="10">
        <f t="shared" si="87"/>
        <v>2006</v>
      </c>
      <c r="AR40" s="10">
        <f t="shared" si="87"/>
        <v>2007</v>
      </c>
      <c r="AS40" s="10">
        <f t="shared" si="87"/>
        <v>2008</v>
      </c>
      <c r="AT40" s="10">
        <f t="shared" si="87"/>
        <v>2009</v>
      </c>
      <c r="AU40" s="10">
        <f t="shared" si="87"/>
        <v>2010</v>
      </c>
      <c r="AV40" s="10">
        <f t="shared" si="87"/>
        <v>2011</v>
      </c>
      <c r="AW40" s="10">
        <f t="shared" si="87"/>
        <v>2012</v>
      </c>
      <c r="AX40" s="10">
        <f t="shared" si="87"/>
        <v>2013</v>
      </c>
      <c r="AY40" s="10">
        <f t="shared" si="87"/>
        <v>2014</v>
      </c>
      <c r="AZ40" s="10">
        <f t="shared" si="87"/>
        <v>2015</v>
      </c>
      <c r="BA40" s="10">
        <f>AZ40+1</f>
        <v>2016</v>
      </c>
      <c r="BB40" s="10">
        <f t="shared" ref="BB40" si="88">BA40+1</f>
        <v>2017</v>
      </c>
      <c r="BC40" s="10">
        <f t="shared" ref="BC40:BD40" si="89">BB40+1</f>
        <v>2018</v>
      </c>
      <c r="BD40" s="10">
        <f t="shared" si="89"/>
        <v>2019</v>
      </c>
      <c r="BE40" s="10">
        <f>BD40+1</f>
        <v>2020</v>
      </c>
      <c r="BF40" s="1419"/>
    </row>
    <row r="41" spans="23:58">
      <c r="W41" s="594" t="s">
        <v>656</v>
      </c>
      <c r="Y41" s="594" t="s">
        <v>600</v>
      </c>
      <c r="Z41" s="234"/>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15">
        <f t="shared" ref="AY41:BE46" si="90">AY5/$AX5-1</f>
        <v>-9.6255432842329292E-3</v>
      </c>
      <c r="AZ41" s="15">
        <f t="shared" si="90"/>
        <v>-1.6631761829212666E-2</v>
      </c>
      <c r="BA41" s="15">
        <f t="shared" si="90"/>
        <v>-1.2398709551788345E-2</v>
      </c>
      <c r="BB41" s="15">
        <f t="shared" si="90"/>
        <v>-1.513361640610944E-2</v>
      </c>
      <c r="BC41" s="15">
        <f t="shared" ref="BC41:BE41" si="91">BC5/$AX5-1</f>
        <v>-1.8830945165560498E-2</v>
      </c>
      <c r="BD41" s="15">
        <f t="shared" ref="BD41" si="92">BD5/$AX5-1</f>
        <v>-1.5869452213386981E-2</v>
      </c>
      <c r="BE41" s="15">
        <f t="shared" si="91"/>
        <v>-1</v>
      </c>
      <c r="BF41" s="1029"/>
    </row>
    <row r="42" spans="23:58">
      <c r="W42" s="594" t="s">
        <v>657</v>
      </c>
      <c r="Y42" s="594" t="s">
        <v>601</v>
      </c>
      <c r="Z42" s="234"/>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15">
        <f t="shared" ref="AY42:BA42" si="93">AY6/$AX6-1</f>
        <v>-4.1052774023299876E-2</v>
      </c>
      <c r="AZ42" s="15">
        <f t="shared" si="93"/>
        <v>-7.9358239461330471E-2</v>
      </c>
      <c r="BA42" s="15">
        <f t="shared" si="93"/>
        <v>-0.11905924565972326</v>
      </c>
      <c r="BB42" s="15">
        <f t="shared" si="90"/>
        <v>-0.15713135739062167</v>
      </c>
      <c r="BC42" s="15">
        <f t="shared" si="90"/>
        <v>-0.18848571459126406</v>
      </c>
      <c r="BD42" s="15">
        <f t="shared" ref="BD42" si="94">BD6/$AX6-1</f>
        <v>-0.21487859050266722</v>
      </c>
      <c r="BE42" s="15">
        <f t="shared" si="90"/>
        <v>-1</v>
      </c>
      <c r="BF42" s="1029"/>
    </row>
    <row r="43" spans="23:58">
      <c r="W43" s="594" t="s">
        <v>658</v>
      </c>
      <c r="Y43" s="594" t="s">
        <v>602</v>
      </c>
      <c r="Z43" s="234"/>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15">
        <f t="shared" ref="AY43:BA43" si="95">AY7/$AX7-1</f>
        <v>-2.6578858477935952E-2</v>
      </c>
      <c r="AZ43" s="15">
        <f t="shared" si="95"/>
        <v>2.8126198203189068E-2</v>
      </c>
      <c r="BA43" s="15">
        <f t="shared" si="95"/>
        <v>0.11979268446085056</v>
      </c>
      <c r="BB43" s="15">
        <f t="shared" si="90"/>
        <v>0.17851462336901158</v>
      </c>
      <c r="BC43" s="15">
        <f t="shared" si="90"/>
        <v>0.14618122365877828</v>
      </c>
      <c r="BD43" s="15">
        <f t="shared" ref="BD43" si="96">BD7/$AX7-1</f>
        <v>0.11584749658665716</v>
      </c>
      <c r="BE43" s="15">
        <f t="shared" si="90"/>
        <v>-1</v>
      </c>
      <c r="BF43" s="1029"/>
    </row>
    <row r="44" spans="23:58">
      <c r="W44" s="594" t="s">
        <v>659</v>
      </c>
      <c r="Y44" s="594" t="s">
        <v>606</v>
      </c>
      <c r="Z44" s="234"/>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15">
        <f t="shared" ref="AY44:BA44" si="97">AY8/$AX8-1</f>
        <v>-1.2927633198121513E-2</v>
      </c>
      <c r="AZ44" s="15">
        <f t="shared" si="97"/>
        <v>-3.6011993116267904E-2</v>
      </c>
      <c r="BA44" s="15">
        <f t="shared" si="97"/>
        <v>-2.8541478453018465E-2</v>
      </c>
      <c r="BB44" s="15">
        <f t="shared" si="90"/>
        <v>-2.1356953930561695E-2</v>
      </c>
      <c r="BC44" s="15">
        <f t="shared" si="90"/>
        <v>-9.0873823056881742E-2</v>
      </c>
      <c r="BD44" s="15">
        <f t="shared" ref="BD44" si="98">BD8/$AX8-1</f>
        <v>-0.12709138713385604</v>
      </c>
      <c r="BE44" s="15">
        <f t="shared" si="90"/>
        <v>-1</v>
      </c>
      <c r="BF44" s="1029"/>
    </row>
    <row r="45" spans="23:58" ht="15" thickBot="1">
      <c r="W45" s="1401" t="s">
        <v>1004</v>
      </c>
      <c r="Y45" s="595" t="s">
        <v>1180</v>
      </c>
      <c r="Z45" s="236"/>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16">
        <f t="shared" ref="AY45:BA45" si="99">AY9/$AX9-1</f>
        <v>-7.4459646442167404E-2</v>
      </c>
      <c r="AZ45" s="16">
        <f>AZ9/$AX9-1</f>
        <v>4.56499312598595E-2</v>
      </c>
      <c r="BA45" s="16">
        <f t="shared" si="99"/>
        <v>-6.6851910977321682E-2</v>
      </c>
      <c r="BB45" s="16">
        <f t="shared" si="90"/>
        <v>-7.9208726386933326E-2</v>
      </c>
      <c r="BC45" s="16">
        <f t="shared" si="90"/>
        <v>-0.12637138377022217</v>
      </c>
      <c r="BD45" s="16">
        <f t="shared" ref="BD45" si="100">BD9/$AX9-1</f>
        <v>-0.11290694653161815</v>
      </c>
      <c r="BE45" s="16">
        <f t="shared" si="90"/>
        <v>-1</v>
      </c>
      <c r="BF45" s="1029"/>
    </row>
    <row r="46" spans="23:58" ht="15" thickTop="1">
      <c r="W46" s="596" t="s">
        <v>660</v>
      </c>
      <c r="Y46" s="596" t="s">
        <v>607</v>
      </c>
      <c r="Z46" s="235"/>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17">
        <f t="shared" ref="AY46:BA46" si="101">AY10/$AX10-1</f>
        <v>-1.6578374870053203E-2</v>
      </c>
      <c r="AZ46" s="17">
        <f t="shared" si="101"/>
        <v>-2.7993859577348235E-2</v>
      </c>
      <c r="BA46" s="17">
        <f t="shared" si="101"/>
        <v>-2.9671248110525572E-2</v>
      </c>
      <c r="BB46" s="17">
        <f t="shared" si="90"/>
        <v>-3.7119388808933174E-2</v>
      </c>
      <c r="BC46" s="17">
        <f t="shared" si="90"/>
        <v>-4.9088421773041846E-2</v>
      </c>
      <c r="BD46" s="17">
        <f t="shared" ref="BD46" si="102">BD10/$AX10-1</f>
        <v>-5.4072376812569267E-2</v>
      </c>
      <c r="BE46" s="17">
        <f t="shared" si="90"/>
        <v>-1</v>
      </c>
      <c r="BF46" s="1029"/>
    </row>
    <row r="47" spans="23:58">
      <c r="Z47" s="18"/>
      <c r="AA47" s="18"/>
      <c r="AB47" s="18"/>
      <c r="AC47" s="18"/>
      <c r="AD47" s="18"/>
      <c r="AE47" s="18"/>
      <c r="AF47" s="18"/>
      <c r="AG47" s="18"/>
      <c r="AH47" s="18"/>
      <c r="AI47" s="18"/>
      <c r="AJ47" s="18"/>
      <c r="AK47" s="18"/>
      <c r="AL47" s="18"/>
      <c r="AM47" s="18"/>
      <c r="AN47" s="18"/>
      <c r="AO47" s="18"/>
      <c r="AP47" s="18"/>
    </row>
    <row r="48" spans="23:58">
      <c r="W48" s="196" t="s">
        <v>670</v>
      </c>
      <c r="Y48" s="1" t="s">
        <v>671</v>
      </c>
      <c r="Z48" s="18"/>
      <c r="AA48" s="18"/>
      <c r="AB48" s="18"/>
      <c r="AC48" s="18"/>
      <c r="AD48" s="18"/>
      <c r="AE48" s="18"/>
      <c r="AF48" s="18"/>
      <c r="AG48" s="18"/>
      <c r="AH48" s="18"/>
      <c r="AI48" s="18"/>
      <c r="AJ48" s="18"/>
      <c r="AK48" s="18"/>
      <c r="AL48" s="18"/>
      <c r="AM48" s="18"/>
      <c r="AN48" s="18"/>
      <c r="AO48" s="18"/>
      <c r="AP48" s="18"/>
    </row>
    <row r="49" spans="23:58">
      <c r="W49" s="10"/>
      <c r="Y49" s="10"/>
      <c r="Z49" s="189"/>
      <c r="AA49" s="10">
        <v>1990</v>
      </c>
      <c r="AB49" s="10">
        <f t="shared" ref="AB49:AP49" si="103">AA49+1</f>
        <v>1991</v>
      </c>
      <c r="AC49" s="10">
        <f t="shared" si="103"/>
        <v>1992</v>
      </c>
      <c r="AD49" s="10">
        <f t="shared" si="103"/>
        <v>1993</v>
      </c>
      <c r="AE49" s="10">
        <f t="shared" si="103"/>
        <v>1994</v>
      </c>
      <c r="AF49" s="10">
        <f t="shared" si="103"/>
        <v>1995</v>
      </c>
      <c r="AG49" s="10">
        <f t="shared" si="103"/>
        <v>1996</v>
      </c>
      <c r="AH49" s="10">
        <f t="shared" si="103"/>
        <v>1997</v>
      </c>
      <c r="AI49" s="10">
        <f t="shared" si="103"/>
        <v>1998</v>
      </c>
      <c r="AJ49" s="10">
        <f t="shared" si="103"/>
        <v>1999</v>
      </c>
      <c r="AK49" s="10">
        <f t="shared" si="103"/>
        <v>2000</v>
      </c>
      <c r="AL49" s="10">
        <f t="shared" si="103"/>
        <v>2001</v>
      </c>
      <c r="AM49" s="10">
        <f t="shared" si="103"/>
        <v>2002</v>
      </c>
      <c r="AN49" s="10">
        <f t="shared" si="103"/>
        <v>2003</v>
      </c>
      <c r="AO49" s="10">
        <f t="shared" si="103"/>
        <v>2004</v>
      </c>
      <c r="AP49" s="10">
        <f t="shared" si="103"/>
        <v>2005</v>
      </c>
      <c r="AQ49" s="10">
        <f t="shared" ref="AQ49:AZ49" si="104">AP49+1</f>
        <v>2006</v>
      </c>
      <c r="AR49" s="10">
        <f t="shared" si="104"/>
        <v>2007</v>
      </c>
      <c r="AS49" s="10">
        <f t="shared" si="104"/>
        <v>2008</v>
      </c>
      <c r="AT49" s="10">
        <f t="shared" si="104"/>
        <v>2009</v>
      </c>
      <c r="AU49" s="10">
        <f t="shared" si="104"/>
        <v>2010</v>
      </c>
      <c r="AV49" s="10">
        <f t="shared" si="104"/>
        <v>2011</v>
      </c>
      <c r="AW49" s="10">
        <f t="shared" si="104"/>
        <v>2012</v>
      </c>
      <c r="AX49" s="10">
        <f t="shared" si="104"/>
        <v>2013</v>
      </c>
      <c r="AY49" s="10">
        <f t="shared" si="104"/>
        <v>2014</v>
      </c>
      <c r="AZ49" s="10">
        <f t="shared" si="104"/>
        <v>2015</v>
      </c>
      <c r="BA49" s="10">
        <f>AZ49+1</f>
        <v>2016</v>
      </c>
      <c r="BB49" s="10">
        <f t="shared" ref="BB49" si="105">BA49+1</f>
        <v>2017</v>
      </c>
      <c r="BC49" s="10">
        <f t="shared" ref="BC49:BD49" si="106">BB49+1</f>
        <v>2018</v>
      </c>
      <c r="BD49" s="10">
        <f t="shared" si="106"/>
        <v>2019</v>
      </c>
      <c r="BE49" s="10">
        <f>BD49+1</f>
        <v>2020</v>
      </c>
      <c r="BF49" s="1419"/>
    </row>
    <row r="50" spans="23:58">
      <c r="W50" s="594" t="s">
        <v>656</v>
      </c>
      <c r="Y50" s="594" t="s">
        <v>600</v>
      </c>
      <c r="Z50" s="8"/>
      <c r="AA50" s="230"/>
      <c r="AB50" s="15">
        <f t="shared" ref="AB50:AU50" si="107">AB5/AA5-1</f>
        <v>-6.1415108986836442E-3</v>
      </c>
      <c r="AC50" s="15">
        <f t="shared" si="107"/>
        <v>3.6277621873368471E-2</v>
      </c>
      <c r="AD50" s="15">
        <f t="shared" si="107"/>
        <v>-2.706206075883788E-3</v>
      </c>
      <c r="AE50" s="15">
        <f t="shared" si="107"/>
        <v>2.1213293499962704E-2</v>
      </c>
      <c r="AF50" s="15">
        <f t="shared" si="107"/>
        <v>-1.9596775067144523E-2</v>
      </c>
      <c r="AG50" s="15">
        <f t="shared" si="107"/>
        <v>-2.280986662504414E-2</v>
      </c>
      <c r="AH50" s="15">
        <f t="shared" si="107"/>
        <v>5.7788509574168145E-3</v>
      </c>
      <c r="AI50" s="15">
        <f t="shared" si="107"/>
        <v>-4.0537375901716688E-2</v>
      </c>
      <c r="AJ50" s="15">
        <f t="shared" si="107"/>
        <v>4.1301580269712534E-3</v>
      </c>
      <c r="AK50" s="15">
        <f t="shared" si="107"/>
        <v>-4.6703140585858671E-3</v>
      </c>
      <c r="AL50" s="15">
        <f t="shared" si="107"/>
        <v>-1.7672906322221515E-2</v>
      </c>
      <c r="AM50" s="15">
        <f t="shared" si="107"/>
        <v>6.5389610819086563E-3</v>
      </c>
      <c r="AN50" s="15">
        <f t="shared" si="107"/>
        <v>-1.8599114914464754E-2</v>
      </c>
      <c r="AO50" s="15">
        <f t="shared" si="107"/>
        <v>6.374568543063841E-4</v>
      </c>
      <c r="AP50" s="15">
        <f t="shared" si="107"/>
        <v>1.3618942728007788E-2</v>
      </c>
      <c r="AQ50" s="15">
        <f t="shared" si="107"/>
        <v>-7.0422110298197227E-3</v>
      </c>
      <c r="AR50" s="15">
        <f t="shared" si="107"/>
        <v>-8.466841460600949E-3</v>
      </c>
      <c r="AS50" s="15">
        <f t="shared" si="107"/>
        <v>-1.2313200932596691E-2</v>
      </c>
      <c r="AT50" s="15">
        <f t="shared" si="107"/>
        <v>1.818118739338237E-3</v>
      </c>
      <c r="AU50" s="15">
        <f t="shared" si="107"/>
        <v>-4.3394922984659745E-3</v>
      </c>
      <c r="AV50" s="15">
        <f t="shared" ref="AV50:AV55" si="108">AV5/AU5-1</f>
        <v>-2.6484799132775239E-2</v>
      </c>
      <c r="AW50" s="15">
        <f t="shared" ref="AW50:AZ55" si="109">AW5/AV5-1</f>
        <v>-1.6607331388269975E-2</v>
      </c>
      <c r="AX50" s="15">
        <f t="shared" si="109"/>
        <v>1.3222752419678407E-2</v>
      </c>
      <c r="AY50" s="15">
        <f t="shared" si="109"/>
        <v>-9.6255432842329292E-3</v>
      </c>
      <c r="AZ50" s="15">
        <f t="shared" si="109"/>
        <v>-7.0743126475751872E-3</v>
      </c>
      <c r="BA50" s="15">
        <f t="shared" ref="BA50:BA55" si="110">BA5/AZ5-1</f>
        <v>4.3046461265603408E-3</v>
      </c>
      <c r="BB50" s="15">
        <f t="shared" ref="BB50:BB55" si="111">BB5/BA5-1</f>
        <v>-2.7692418800706609E-3</v>
      </c>
      <c r="BC50" s="15">
        <f t="shared" ref="BC50:BD55" si="112">BC5/BB5-1</f>
        <v>-3.7541425121641048E-3</v>
      </c>
      <c r="BD50" s="15">
        <f t="shared" si="112"/>
        <v>3.0183309772986444E-3</v>
      </c>
      <c r="BE50" s="15">
        <f t="shared" ref="BE50:BE55" si="113">BE5/BD5-1</f>
        <v>-1</v>
      </c>
      <c r="BF50" s="1029"/>
    </row>
    <row r="51" spans="23:58">
      <c r="W51" s="594" t="s">
        <v>657</v>
      </c>
      <c r="Y51" s="594" t="s">
        <v>601</v>
      </c>
      <c r="Z51" s="8"/>
      <c r="AA51" s="230"/>
      <c r="AB51" s="15">
        <f t="shared" ref="AB51:AU51" si="114">AB6/AA6-1</f>
        <v>-7.4704701910603966E-3</v>
      </c>
      <c r="AC51" s="15">
        <f t="shared" si="114"/>
        <v>-2.4529821178156386E-3</v>
      </c>
      <c r="AD51" s="15">
        <f t="shared" si="114"/>
        <v>-1.5882416623293594E-2</v>
      </c>
      <c r="AE51" s="15">
        <f t="shared" si="114"/>
        <v>-1.3795482703967687E-2</v>
      </c>
      <c r="AF51" s="15">
        <f t="shared" si="114"/>
        <v>-2.2452315802528378E-2</v>
      </c>
      <c r="AG51" s="15">
        <f t="shared" si="114"/>
        <v>-2.2877388253836561E-2</v>
      </c>
      <c r="AH51" s="15">
        <f t="shared" si="114"/>
        <v>-2.6818184595247874E-2</v>
      </c>
      <c r="AI51" s="15">
        <f t="shared" si="114"/>
        <v>-3.2995805617759277E-2</v>
      </c>
      <c r="AJ51" s="15">
        <f t="shared" si="114"/>
        <v>-3.0312897280804441E-2</v>
      </c>
      <c r="AK51" s="15">
        <f t="shared" si="114"/>
        <v>-2.9044457782311683E-2</v>
      </c>
      <c r="AL51" s="15">
        <f t="shared" si="114"/>
        <v>-3.51929839423053E-2</v>
      </c>
      <c r="AM51" s="15">
        <f t="shared" si="114"/>
        <v>-3.4312761495064903E-2</v>
      </c>
      <c r="AN51" s="15">
        <f t="shared" si="114"/>
        <v>-3.3011108624080743E-2</v>
      </c>
      <c r="AO51" s="15">
        <f t="shared" si="114"/>
        <v>-3.8658045103070693E-2</v>
      </c>
      <c r="AP51" s="15">
        <f t="shared" si="114"/>
        <v>-3.718543516148598E-2</v>
      </c>
      <c r="AQ51" s="15">
        <f t="shared" si="114"/>
        <v>-4.3937709265386204E-2</v>
      </c>
      <c r="AR51" s="15">
        <f t="shared" si="114"/>
        <v>-4.3185000652653294E-2</v>
      </c>
      <c r="AS51" s="15">
        <f t="shared" si="114"/>
        <v>-4.6025076229686324E-2</v>
      </c>
      <c r="AT51" s="15">
        <f t="shared" si="114"/>
        <v>-5.4237315047274026E-2</v>
      </c>
      <c r="AU51" s="15">
        <f t="shared" si="114"/>
        <v>-5.2907693844553849E-2</v>
      </c>
      <c r="AV51" s="15">
        <f t="shared" si="108"/>
        <v>-4.2039943027003313E-2</v>
      </c>
      <c r="AW51" s="15">
        <f t="shared" si="109"/>
        <v>-4.1303270109251611E-2</v>
      </c>
      <c r="AX51" s="15">
        <f t="shared" si="109"/>
        <v>-3.9291524618638607E-2</v>
      </c>
      <c r="AY51" s="15">
        <f t="shared" si="109"/>
        <v>-4.1052774023299876E-2</v>
      </c>
      <c r="AZ51" s="15">
        <f t="shared" si="109"/>
        <v>-3.9945332131302691E-2</v>
      </c>
      <c r="BA51" s="15">
        <f t="shared" si="110"/>
        <v>-4.312318634684098E-2</v>
      </c>
      <c r="BB51" s="15">
        <f t="shared" si="111"/>
        <v>-4.3217562070232529E-2</v>
      </c>
      <c r="BC51" s="15">
        <f t="shared" si="112"/>
        <v>-3.71995772717022E-2</v>
      </c>
      <c r="BD51" s="15">
        <f t="shared" si="112"/>
        <v>-3.2522996065448062E-2</v>
      </c>
      <c r="BE51" s="15">
        <f t="shared" si="113"/>
        <v>-1</v>
      </c>
      <c r="BF51" s="1029"/>
    </row>
    <row r="52" spans="23:58">
      <c r="W52" s="594" t="s">
        <v>658</v>
      </c>
      <c r="Y52" s="594" t="s">
        <v>602</v>
      </c>
      <c r="Z52" s="8"/>
      <c r="AA52" s="230"/>
      <c r="AB52" s="15">
        <f t="shared" ref="AB52:AU52" si="115">AB7/AA7-1</f>
        <v>-3.8844019039110389E-3</v>
      </c>
      <c r="AC52" s="15">
        <f t="shared" si="115"/>
        <v>-8.694388544101761E-3</v>
      </c>
      <c r="AD52" s="15">
        <f t="shared" si="115"/>
        <v>1.4156751731828621E-2</v>
      </c>
      <c r="AE52" s="15">
        <f t="shared" si="115"/>
        <v>-4.0325097029371149E-3</v>
      </c>
      <c r="AF52" s="15">
        <f t="shared" si="115"/>
        <v>2.6291750922892154E-2</v>
      </c>
      <c r="AG52" s="15">
        <f t="shared" si="115"/>
        <v>6.1643728473930182E-3</v>
      </c>
      <c r="AH52" s="15">
        <f t="shared" si="115"/>
        <v>-5.8106874640360573E-2</v>
      </c>
      <c r="AI52" s="15">
        <f t="shared" si="115"/>
        <v>-3.8227061479832458E-2</v>
      </c>
      <c r="AJ52" s="15">
        <f t="shared" si="115"/>
        <v>-4.1064046253906916E-3</v>
      </c>
      <c r="AK52" s="15">
        <f t="shared" si="115"/>
        <v>1.6288608336307853E-3</v>
      </c>
      <c r="AL52" s="15">
        <f t="shared" si="115"/>
        <v>-4.0687294268235807E-2</v>
      </c>
      <c r="AM52" s="15">
        <f t="shared" si="115"/>
        <v>1.1854042551225241E-2</v>
      </c>
      <c r="AN52" s="15">
        <f t="shared" si="115"/>
        <v>-1.8009911864704797E-3</v>
      </c>
      <c r="AO52" s="15">
        <f t="shared" si="115"/>
        <v>9.8228793790396063E-2</v>
      </c>
      <c r="AP52" s="15">
        <f t="shared" si="115"/>
        <v>5.8431101735633595E-2</v>
      </c>
      <c r="AQ52" s="15">
        <f t="shared" si="115"/>
        <v>3.2442530952848214E-2</v>
      </c>
      <c r="AR52" s="15">
        <f t="shared" si="115"/>
        <v>7.2379271264992884E-3</v>
      </c>
      <c r="AS52" s="15">
        <f t="shared" si="115"/>
        <v>-3.992814815777157E-2</v>
      </c>
      <c r="AT52" s="15">
        <f t="shared" si="115"/>
        <v>-7.3863999697515226E-2</v>
      </c>
      <c r="AU52" s="15">
        <f t="shared" si="115"/>
        <v>5.7168954223931978E-2</v>
      </c>
      <c r="AV52" s="1772">
        <f t="shared" si="108"/>
        <v>-0.22280302862912138</v>
      </c>
      <c r="AW52" s="15">
        <f t="shared" si="109"/>
        <v>1.5940574308886957E-2</v>
      </c>
      <c r="AX52" s="15">
        <f t="shared" si="109"/>
        <v>-5.9040202085462345E-2</v>
      </c>
      <c r="AY52" s="15">
        <f t="shared" si="109"/>
        <v>-2.6578858477935952E-2</v>
      </c>
      <c r="AZ52" s="15">
        <f t="shared" si="109"/>
        <v>5.6198755448835902E-2</v>
      </c>
      <c r="BA52" s="15">
        <f t="shared" si="110"/>
        <v>8.9158788500733444E-2</v>
      </c>
      <c r="BB52" s="15">
        <f t="shared" si="111"/>
        <v>5.2440009408021737E-2</v>
      </c>
      <c r="BC52" s="15">
        <f t="shared" si="112"/>
        <v>-2.7435722110771832E-2</v>
      </c>
      <c r="BD52" s="15">
        <f t="shared" si="112"/>
        <v>-2.6465035760480871E-2</v>
      </c>
      <c r="BE52" s="15">
        <f t="shared" si="113"/>
        <v>-1</v>
      </c>
      <c r="BF52" s="1029"/>
    </row>
    <row r="53" spans="23:58">
      <c r="W53" s="594" t="s">
        <v>659</v>
      </c>
      <c r="Y53" s="594" t="s">
        <v>603</v>
      </c>
      <c r="Z53" s="8"/>
      <c r="AA53" s="230"/>
      <c r="AB53" s="15">
        <f t="shared" ref="AB53:AU53" si="116">AB8/AA8-1</f>
        <v>-0.10099857671464529</v>
      </c>
      <c r="AC53" s="15">
        <f t="shared" si="116"/>
        <v>-0.10322575368731612</v>
      </c>
      <c r="AD53" s="15">
        <f t="shared" si="116"/>
        <v>-0.15894682422016015</v>
      </c>
      <c r="AE53" s="15">
        <f t="shared" si="116"/>
        <v>-0.12625689348078306</v>
      </c>
      <c r="AF53" s="15">
        <f t="shared" si="116"/>
        <v>-9.8273983509897356E-2</v>
      </c>
      <c r="AG53" s="15">
        <f t="shared" si="116"/>
        <v>-0.12546318292360314</v>
      </c>
      <c r="AH53" s="15">
        <f t="shared" si="116"/>
        <v>-5.0918996361844604E-2</v>
      </c>
      <c r="AI53" s="15">
        <f t="shared" si="116"/>
        <v>-8.5393281405744426E-2</v>
      </c>
      <c r="AJ53" s="15">
        <f t="shared" si="116"/>
        <v>-2.5957294858186541E-2</v>
      </c>
      <c r="AK53" s="15">
        <f t="shared" si="116"/>
        <v>-6.0730415782684233E-2</v>
      </c>
      <c r="AL53" s="15">
        <f t="shared" si="116"/>
        <v>-0.12767856361531738</v>
      </c>
      <c r="AM53" s="15">
        <f t="shared" si="116"/>
        <v>-0.33676854270481715</v>
      </c>
      <c r="AN53" s="15">
        <f t="shared" si="116"/>
        <v>-3.8596435335857771E-2</v>
      </c>
      <c r="AO53" s="15">
        <f t="shared" si="116"/>
        <v>-4.0725345153377224E-2</v>
      </c>
      <c r="AP53" s="15">
        <f t="shared" si="116"/>
        <v>-7.8583927593123271E-4</v>
      </c>
      <c r="AQ53" s="15">
        <f t="shared" si="116"/>
        <v>5.3667472403799987E-3</v>
      </c>
      <c r="AR53" s="15">
        <f t="shared" si="116"/>
        <v>-8.2289221812226199E-3</v>
      </c>
      <c r="AS53" s="15">
        <f t="shared" si="116"/>
        <v>-2.9106933222621256E-2</v>
      </c>
      <c r="AT53" s="15">
        <f t="shared" si="116"/>
        <v>-3.2566684917452182E-2</v>
      </c>
      <c r="AU53" s="15">
        <f t="shared" si="116"/>
        <v>-3.4358235642284907E-2</v>
      </c>
      <c r="AV53" s="15">
        <f t="shared" si="108"/>
        <v>-2.0503042064578536E-2</v>
      </c>
      <c r="AW53" s="15">
        <f t="shared" si="109"/>
        <v>-1.9261629873852382E-2</v>
      </c>
      <c r="AX53" s="15">
        <f t="shared" si="109"/>
        <v>-4.0161663758026767E-2</v>
      </c>
      <c r="AY53" s="15">
        <f t="shared" si="109"/>
        <v>-1.2927633198121513E-2</v>
      </c>
      <c r="AZ53" s="15">
        <f t="shared" si="109"/>
        <v>-2.3386694526704166E-2</v>
      </c>
      <c r="BA53" s="15">
        <f t="shared" si="110"/>
        <v>7.7495929512643169E-3</v>
      </c>
      <c r="BB53" s="15">
        <f t="shared" si="111"/>
        <v>7.3956060532733847E-3</v>
      </c>
      <c r="BC53" s="15">
        <f t="shared" si="112"/>
        <v>-7.1033937660440416E-2</v>
      </c>
      <c r="BD53" s="15">
        <f t="shared" si="112"/>
        <v>-3.9837774992634856E-2</v>
      </c>
      <c r="BE53" s="15">
        <f t="shared" si="113"/>
        <v>-1</v>
      </c>
      <c r="BF53" s="1029"/>
    </row>
    <row r="54" spans="23:58" ht="15" thickBot="1">
      <c r="W54" s="1401" t="s">
        <v>1004</v>
      </c>
      <c r="Y54" s="595" t="s">
        <v>1180</v>
      </c>
      <c r="Z54" s="19"/>
      <c r="AA54" s="237"/>
      <c r="AB54" s="16">
        <f t="shared" ref="AB54:AU54" si="117">AB9/AA9-1</f>
        <v>-3.7604330087778193E-2</v>
      </c>
      <c r="AC54" s="16">
        <f t="shared" si="117"/>
        <v>-5.7774936723812842E-2</v>
      </c>
      <c r="AD54" s="16">
        <f t="shared" si="117"/>
        <v>-4.9945441082617115E-2</v>
      </c>
      <c r="AE54" s="16">
        <f t="shared" si="117"/>
        <v>6.9271906371466407E-2</v>
      </c>
      <c r="AF54" s="16">
        <f t="shared" si="117"/>
        <v>4.7877043927034402E-2</v>
      </c>
      <c r="AG54" s="16">
        <f t="shared" si="117"/>
        <v>-4.9615031809656873E-2</v>
      </c>
      <c r="AH54" s="16">
        <f t="shared" si="117"/>
        <v>-9.289151286575037E-3</v>
      </c>
      <c r="AI54" s="16">
        <f t="shared" si="117"/>
        <v>-4.3689655950773676E-2</v>
      </c>
      <c r="AJ54" s="16">
        <f t="shared" si="117"/>
        <v>-1.203188940683908E-2</v>
      </c>
      <c r="AK54" s="16">
        <f t="shared" si="117"/>
        <v>4.2489157308030157E-2</v>
      </c>
      <c r="AL54" s="16">
        <f t="shared" si="117"/>
        <v>-4.4272690088061339E-2</v>
      </c>
      <c r="AM54" s="16">
        <f t="shared" si="117"/>
        <v>2.0915387343400704E-2</v>
      </c>
      <c r="AN54" s="16">
        <f t="shared" si="117"/>
        <v>-5.0864781128818093E-2</v>
      </c>
      <c r="AO54" s="16">
        <f t="shared" si="117"/>
        <v>6.9560765972903615E-2</v>
      </c>
      <c r="AP54" s="16">
        <f t="shared" si="117"/>
        <v>2.1865695651686057E-3</v>
      </c>
      <c r="AQ54" s="16">
        <f t="shared" si="117"/>
        <v>1.4737184943223625E-2</v>
      </c>
      <c r="AR54" s="16">
        <f t="shared" si="117"/>
        <v>-6.7638039344581791E-2</v>
      </c>
      <c r="AS54" s="16">
        <f t="shared" si="117"/>
        <v>-2.4902057655178056E-2</v>
      </c>
      <c r="AT54" s="16">
        <f t="shared" si="117"/>
        <v>3.2903070393698108E-2</v>
      </c>
      <c r="AU54" s="16">
        <f t="shared" si="117"/>
        <v>5.2038716129204188E-2</v>
      </c>
      <c r="AV54" s="16">
        <f t="shared" si="108"/>
        <v>-4.7045943123567024E-3</v>
      </c>
      <c r="AW54" s="16">
        <f t="shared" si="109"/>
        <v>-0.14034897896596399</v>
      </c>
      <c r="AX54" s="16">
        <f t="shared" si="109"/>
        <v>4.7431221364420129E-3</v>
      </c>
      <c r="AY54" s="16">
        <f t="shared" si="109"/>
        <v>-7.4459646442167404E-2</v>
      </c>
      <c r="AZ54" s="16">
        <f t="shared" si="109"/>
        <v>0.12977238349502374</v>
      </c>
      <c r="BA54" s="16">
        <f t="shared" si="110"/>
        <v>-0.10759035014867013</v>
      </c>
      <c r="BB54" s="16">
        <f t="shared" si="111"/>
        <v>-1.3242073316094394E-2</v>
      </c>
      <c r="BC54" s="16">
        <f t="shared" si="112"/>
        <v>-5.1219704980726699E-2</v>
      </c>
      <c r="BD54" s="16">
        <f t="shared" si="112"/>
        <v>1.5412083565566892E-2</v>
      </c>
      <c r="BE54" s="16">
        <f t="shared" si="113"/>
        <v>-1</v>
      </c>
      <c r="BF54" s="1029"/>
    </row>
    <row r="55" spans="23:58" ht="15" thickTop="1">
      <c r="W55" s="596" t="s">
        <v>660</v>
      </c>
      <c r="Y55" s="596" t="s">
        <v>607</v>
      </c>
      <c r="Z55" s="20"/>
      <c r="AA55" s="238"/>
      <c r="AB55" s="17">
        <f t="shared" ref="AB55:AU55" si="118">AB10/AA10-1</f>
        <v>-1.7312872524304801E-2</v>
      </c>
      <c r="AC55" s="17">
        <f t="shared" si="118"/>
        <v>8.9412047015822171E-3</v>
      </c>
      <c r="AD55" s="17">
        <f t="shared" si="118"/>
        <v>-2.055781149168201E-2</v>
      </c>
      <c r="AE55" s="17">
        <f t="shared" si="118"/>
        <v>-1.3965400944757622E-3</v>
      </c>
      <c r="AF55" s="17">
        <f t="shared" si="118"/>
        <v>-2.4415276928957175E-2</v>
      </c>
      <c r="AG55" s="17">
        <f t="shared" si="118"/>
        <v>-2.8549791329553598E-2</v>
      </c>
      <c r="AH55" s="17">
        <f t="shared" si="118"/>
        <v>-9.0578408624554241E-3</v>
      </c>
      <c r="AI55" s="17">
        <f t="shared" si="118"/>
        <v>-4.0816908434851196E-2</v>
      </c>
      <c r="AJ55" s="17">
        <f t="shared" si="118"/>
        <v>-7.6012386111240504E-3</v>
      </c>
      <c r="AK55" s="17">
        <f t="shared" si="118"/>
        <v>-1.4134790789443241E-2</v>
      </c>
      <c r="AL55" s="17">
        <f t="shared" si="118"/>
        <v>-2.8717270072336265E-2</v>
      </c>
      <c r="AM55" s="17">
        <f t="shared" si="118"/>
        <v>-1.9703244438827427E-2</v>
      </c>
      <c r="AN55" s="17">
        <f t="shared" si="118"/>
        <v>-2.2583465174576989E-2</v>
      </c>
      <c r="AO55" s="17">
        <f t="shared" si="118"/>
        <v>-7.7069147480989253E-3</v>
      </c>
      <c r="AP55" s="17">
        <f t="shared" si="118"/>
        <v>1.7204211548882409E-3</v>
      </c>
      <c r="AQ55" s="17">
        <f t="shared" si="118"/>
        <v>-1.4274493313375491E-2</v>
      </c>
      <c r="AR55" s="17">
        <f t="shared" si="118"/>
        <v>-1.6273564847493982E-2</v>
      </c>
      <c r="AS55" s="17">
        <f t="shared" si="118"/>
        <v>-2.1877456620842839E-2</v>
      </c>
      <c r="AT55" s="17">
        <f t="shared" si="118"/>
        <v>-1.505188063056051E-2</v>
      </c>
      <c r="AU55" s="17">
        <f t="shared" si="118"/>
        <v>-1.3386171073218045E-2</v>
      </c>
      <c r="AV55" s="17">
        <f t="shared" si="108"/>
        <v>-3.768404196706221E-2</v>
      </c>
      <c r="AW55" s="17">
        <f t="shared" si="109"/>
        <v>-2.0987722288625221E-2</v>
      </c>
      <c r="AX55" s="17">
        <f t="shared" si="109"/>
        <v>-1.6006045134943081E-3</v>
      </c>
      <c r="AY55" s="17">
        <f t="shared" si="109"/>
        <v>-1.6578374870053203E-2</v>
      </c>
      <c r="AZ55" s="17">
        <f t="shared" si="109"/>
        <v>-1.1607925243444339E-2</v>
      </c>
      <c r="BA55" s="17">
        <f t="shared" si="110"/>
        <v>-1.7256974657052782E-3</v>
      </c>
      <c r="BB55" s="17">
        <f t="shared" si="111"/>
        <v>-7.6758940553953714E-3</v>
      </c>
      <c r="BC55" s="17">
        <f t="shared" si="112"/>
        <v>-1.2430443426733051E-2</v>
      </c>
      <c r="BD55" s="17">
        <f t="shared" si="112"/>
        <v>-5.2412391999898666E-3</v>
      </c>
      <c r="BE55" s="17">
        <f t="shared" si="113"/>
        <v>-1</v>
      </c>
      <c r="BF55" s="1029"/>
    </row>
  </sheetData>
  <phoneticPr fontId="9"/>
  <pageMargins left="0.43307086614173229" right="0.51181102362204722" top="0.55118110236220474" bottom="0.59055118110236227" header="0.51181102362204722" footer="0.51181102362204722"/>
  <pageSetup paperSize="9" scale="3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BI108"/>
  <sheetViews>
    <sheetView zoomScale="85" zoomScaleNormal="85" workbookViewId="0">
      <pane xSplit="23" ySplit="4" topLeftCell="X5" activePane="bottomRight" state="frozen"/>
      <selection pane="topRight" activeCell="X1" sqref="X1"/>
      <selection pane="bottomLeft" activeCell="A5" sqref="A5"/>
      <selection pane="bottomRight" activeCell="Y9" sqref="Y9"/>
    </sheetView>
  </sheetViews>
  <sheetFormatPr defaultColWidth="9" defaultRowHeight="14.25"/>
  <cols>
    <col min="1" max="1" width="1.625" style="193" customWidth="1"/>
    <col min="2" max="19" width="1.625" style="193" hidden="1" customWidth="1"/>
    <col min="20" max="21" width="1.625" style="193" customWidth="1"/>
    <col min="22" max="22" width="34.375" style="1" bestFit="1" customWidth="1"/>
    <col min="23" max="23" width="1.625" style="193" customWidth="1"/>
    <col min="24" max="24" width="1.625" style="1" customWidth="1"/>
    <col min="25" max="25" width="42.5" style="1" customWidth="1"/>
    <col min="26" max="26" width="8.75" style="1" hidden="1" customWidth="1"/>
    <col min="27" max="56" width="8.75" style="1" customWidth="1"/>
    <col min="57" max="57" width="8.75" style="1" hidden="1" customWidth="1"/>
    <col min="58" max="58" width="25.875" style="1" customWidth="1"/>
    <col min="59" max="59" width="5.625" style="1" customWidth="1"/>
    <col min="60" max="16384" width="9" style="1"/>
  </cols>
  <sheetData>
    <row r="1" spans="1:60" ht="52.5" customHeight="1">
      <c r="A1" s="602"/>
      <c r="U1" s="1981" t="s">
        <v>919</v>
      </c>
      <c r="V1" s="1981"/>
      <c r="X1" s="2046" t="s">
        <v>921</v>
      </c>
      <c r="Y1" s="2046"/>
      <c r="Z1" s="753"/>
      <c r="AA1" s="753"/>
    </row>
    <row r="2" spans="1:60" ht="14.25" customHeight="1">
      <c r="A2" s="602"/>
      <c r="U2" s="2047"/>
      <c r="V2" s="2047"/>
      <c r="W2" s="602"/>
      <c r="Z2" s="753"/>
      <c r="AA2" s="753"/>
    </row>
    <row r="3" spans="1:60" ht="18.75" customHeight="1" thickBot="1">
      <c r="U3" s="196" t="s">
        <v>1306</v>
      </c>
      <c r="X3" s="1" t="s">
        <v>922</v>
      </c>
    </row>
    <row r="4" spans="1:60" ht="15" thickBot="1">
      <c r="U4" s="754"/>
      <c r="V4" s="21"/>
      <c r="X4" s="620"/>
      <c r="Y4" s="21"/>
      <c r="Z4" s="199"/>
      <c r="AA4" s="21">
        <v>1990</v>
      </c>
      <c r="AB4" s="22">
        <f t="shared" ref="AB4:AU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ref="AV4:BE4" si="1">AU4+1</f>
        <v>2011</v>
      </c>
      <c r="AW4" s="22">
        <f t="shared" si="1"/>
        <v>2012</v>
      </c>
      <c r="AX4" s="22">
        <f t="shared" si="1"/>
        <v>2013</v>
      </c>
      <c r="AY4" s="22">
        <f t="shared" si="1"/>
        <v>2014</v>
      </c>
      <c r="AZ4" s="22">
        <f t="shared" si="1"/>
        <v>2015</v>
      </c>
      <c r="BA4" s="82">
        <f t="shared" si="1"/>
        <v>2016</v>
      </c>
      <c r="BB4" s="22">
        <f t="shared" si="1"/>
        <v>2017</v>
      </c>
      <c r="BC4" s="82">
        <f t="shared" si="1"/>
        <v>2018</v>
      </c>
      <c r="BD4" s="23">
        <f t="shared" si="1"/>
        <v>2019</v>
      </c>
      <c r="BE4" s="22">
        <f t="shared" si="1"/>
        <v>2020</v>
      </c>
      <c r="BF4" s="22" t="s">
        <v>22</v>
      </c>
      <c r="BG4" s="23" t="s">
        <v>2</v>
      </c>
    </row>
    <row r="5" spans="1:60" ht="15" customHeight="1">
      <c r="U5" s="755" t="s">
        <v>264</v>
      </c>
      <c r="V5" s="756"/>
      <c r="X5" s="1113" t="s">
        <v>624</v>
      </c>
      <c r="Y5" s="1114"/>
      <c r="Z5" s="49"/>
      <c r="AA5" s="49">
        <f>SUM(AA6:AA10)</f>
        <v>1290.4392407731066</v>
      </c>
      <c r="AB5" s="49">
        <f t="shared" ref="AB5:AX5" si="2">SUM(AB6:AB10)</f>
        <v>1285.4266561293657</v>
      </c>
      <c r="AC5" s="49">
        <f t="shared" si="2"/>
        <v>1274.2506573360317</v>
      </c>
      <c r="AD5" s="49">
        <f t="shared" si="2"/>
        <v>1292.2899075360574</v>
      </c>
      <c r="AE5" s="49">
        <f t="shared" si="2"/>
        <v>1287.0787359449105</v>
      </c>
      <c r="AF5" s="49">
        <f t="shared" si="2"/>
        <v>1320.9182894885248</v>
      </c>
      <c r="AG5" s="49">
        <f t="shared" si="2"/>
        <v>1329.0609223258725</v>
      </c>
      <c r="AH5" s="49">
        <f t="shared" si="2"/>
        <v>1251.8333459228811</v>
      </c>
      <c r="AI5" s="49">
        <f t="shared" si="2"/>
        <v>1203.979435645783</v>
      </c>
      <c r="AJ5" s="49">
        <f t="shared" si="2"/>
        <v>1199.035408922372</v>
      </c>
      <c r="AK5" s="49">
        <f t="shared" si="2"/>
        <v>1200.988470738102</v>
      </c>
      <c r="AL5" s="49">
        <f t="shared" si="2"/>
        <v>1152.1234994164224</v>
      </c>
      <c r="AM5" s="49">
        <f t="shared" si="2"/>
        <v>1165.7808204027715</v>
      </c>
      <c r="AN5" s="49">
        <f t="shared" si="2"/>
        <v>1163.6812594198695</v>
      </c>
      <c r="AO5" s="49">
        <f t="shared" si="2"/>
        <v>1277.9882658891722</v>
      </c>
      <c r="AP5" s="49">
        <f t="shared" si="2"/>
        <v>1352.6625282702887</v>
      </c>
      <c r="AQ5" s="49">
        <f t="shared" si="2"/>
        <v>1396.5463242124556</v>
      </c>
      <c r="AR5" s="49">
        <f t="shared" si="2"/>
        <v>1406.6544247358856</v>
      </c>
      <c r="AS5" s="49">
        <f t="shared" si="2"/>
        <v>1350.4893184582465</v>
      </c>
      <c r="AT5" s="49">
        <f t="shared" si="2"/>
        <v>1250.7367758481489</v>
      </c>
      <c r="AU5" s="49">
        <f t="shared" si="2"/>
        <v>1322.2400893327999</v>
      </c>
      <c r="AV5" s="49">
        <f t="shared" si="2"/>
        <v>1027.640992854612</v>
      </c>
      <c r="AW5" s="49">
        <f t="shared" si="2"/>
        <v>1044.0221804640694</v>
      </c>
      <c r="AX5" s="49">
        <f t="shared" si="2"/>
        <v>982.38289994776574</v>
      </c>
      <c r="AY5" s="49">
        <f t="shared" ref="AY5:BE5" si="3">SUM(AY6:AY10)</f>
        <v>956.27228387890978</v>
      </c>
      <c r="AZ5" s="49">
        <f t="shared" si="3"/>
        <v>1010.0135961031204</v>
      </c>
      <c r="BA5" s="1373">
        <f t="shared" si="3"/>
        <v>1100.0651847009435</v>
      </c>
      <c r="BB5" s="49">
        <f t="shared" si="3"/>
        <v>1157.7526133360982</v>
      </c>
      <c r="BC5" s="1906">
        <f t="shared" ref="BC5:BD5" si="4">SUM(BC6:BC10)</f>
        <v>1125.9888343635891</v>
      </c>
      <c r="BD5" s="571">
        <f t="shared" si="4"/>
        <v>1096.1894995962546</v>
      </c>
      <c r="BE5" s="571">
        <f t="shared" si="3"/>
        <v>0</v>
      </c>
      <c r="BF5" s="50"/>
      <c r="BG5" s="51"/>
    </row>
    <row r="6" spans="1:60" ht="15" customHeight="1">
      <c r="U6" s="757"/>
      <c r="V6" s="758" t="s">
        <v>265</v>
      </c>
      <c r="X6" s="1115"/>
      <c r="Y6" s="1116" t="s">
        <v>625</v>
      </c>
      <c r="Z6" s="52"/>
      <c r="AA6" s="52">
        <v>459.3496569705103</v>
      </c>
      <c r="AB6" s="52">
        <v>445.57772050842141</v>
      </c>
      <c r="AC6" s="52">
        <v>413.856783363788</v>
      </c>
      <c r="AD6" s="52">
        <v>411.94181622215876</v>
      </c>
      <c r="AE6" s="52">
        <v>402.60782101904368</v>
      </c>
      <c r="AF6" s="52">
        <v>400.19556200220279</v>
      </c>
      <c r="AG6" s="52">
        <v>392.81568177492636</v>
      </c>
      <c r="AH6" s="52">
        <v>330.04202871133896</v>
      </c>
      <c r="AI6" s="52">
        <v>309.18204569560049</v>
      </c>
      <c r="AJ6" s="52">
        <v>306.11533281098502</v>
      </c>
      <c r="AK6" s="52">
        <v>263.33767622048958</v>
      </c>
      <c r="AL6" s="52">
        <v>208.90695605602585</v>
      </c>
      <c r="AM6" s="52">
        <v>205.21683045687786</v>
      </c>
      <c r="AN6" s="52">
        <v>205.16787096608215</v>
      </c>
      <c r="AO6" s="52">
        <v>231.86064465023813</v>
      </c>
      <c r="AP6" s="52">
        <v>248.53193350958219</v>
      </c>
      <c r="AQ6" s="52">
        <v>262.53137990981503</v>
      </c>
      <c r="AR6" s="52">
        <v>267.03411095603889</v>
      </c>
      <c r="AS6" s="52">
        <v>270.3925469782493</v>
      </c>
      <c r="AT6" s="52">
        <v>257.75877765533443</v>
      </c>
      <c r="AU6" s="52">
        <v>269.68633517483289</v>
      </c>
      <c r="AV6" s="52">
        <v>290.01555017394895</v>
      </c>
      <c r="AW6" s="52">
        <v>300.47981123084435</v>
      </c>
      <c r="AX6" s="52">
        <v>239.2237512307014</v>
      </c>
      <c r="AY6" s="52">
        <v>224.95101446827198</v>
      </c>
      <c r="AZ6" s="52">
        <v>276.97551374274929</v>
      </c>
      <c r="BA6" s="1374">
        <v>355.17020940677048</v>
      </c>
      <c r="BB6" s="52">
        <v>390.98160459685278</v>
      </c>
      <c r="BC6" s="1907">
        <v>376.01683431051197</v>
      </c>
      <c r="BD6" s="572">
        <v>356.75611128829809</v>
      </c>
      <c r="BE6" s="572">
        <v>0</v>
      </c>
      <c r="BF6" s="53"/>
      <c r="BG6" s="54"/>
    </row>
    <row r="7" spans="1:60" ht="15" customHeight="1">
      <c r="U7" s="757"/>
      <c r="V7" s="759" t="s">
        <v>1355</v>
      </c>
      <c r="X7" s="1115"/>
      <c r="Y7" s="1117" t="s">
        <v>1356</v>
      </c>
      <c r="Z7" s="55"/>
      <c r="AA7" s="55">
        <v>314.65255962532603</v>
      </c>
      <c r="AB7" s="55">
        <v>311.8082348819554</v>
      </c>
      <c r="AC7" s="55">
        <v>309.16747565540521</v>
      </c>
      <c r="AD7" s="55">
        <v>313.50191482118277</v>
      </c>
      <c r="AE7" s="55">
        <v>322.78578093402882</v>
      </c>
      <c r="AF7" s="55">
        <v>332.04362605465076</v>
      </c>
      <c r="AG7" s="55">
        <v>349.29387788699819</v>
      </c>
      <c r="AH7" s="55">
        <v>332.18524040208916</v>
      </c>
      <c r="AI7" s="55">
        <v>299.48442661493164</v>
      </c>
      <c r="AJ7" s="55">
        <v>286.75672633323376</v>
      </c>
      <c r="AK7" s="55">
        <v>311.38843554163293</v>
      </c>
      <c r="AL7" s="55">
        <v>316.35399374283111</v>
      </c>
      <c r="AM7" s="55">
        <v>334.32210045301389</v>
      </c>
      <c r="AN7" s="55">
        <v>347.14790914958445</v>
      </c>
      <c r="AO7" s="55">
        <v>362.60932844124187</v>
      </c>
      <c r="AP7" s="55">
        <v>364.29844616367984</v>
      </c>
      <c r="AQ7" s="55">
        <v>388.11064523244357</v>
      </c>
      <c r="AR7" s="55">
        <v>420.53019726933536</v>
      </c>
      <c r="AS7" s="55">
        <v>399.19247161342508</v>
      </c>
      <c r="AT7" s="55">
        <v>386.68667180818386</v>
      </c>
      <c r="AU7" s="55">
        <v>426.75612417705872</v>
      </c>
      <c r="AV7" s="55">
        <v>323.52418641729764</v>
      </c>
      <c r="AW7" s="55">
        <v>347.39954724316721</v>
      </c>
      <c r="AX7" s="55">
        <v>370.45545842316494</v>
      </c>
      <c r="AY7" s="55">
        <v>380.89178138290794</v>
      </c>
      <c r="AZ7" s="55">
        <v>394.96684237590773</v>
      </c>
      <c r="BA7" s="1375">
        <v>410.15747262600223</v>
      </c>
      <c r="BB7" s="55">
        <v>425.46212999982174</v>
      </c>
      <c r="BC7" s="1908">
        <v>432.98563540317303</v>
      </c>
      <c r="BD7" s="573">
        <v>423.02686167418375</v>
      </c>
      <c r="BE7" s="573">
        <v>0</v>
      </c>
      <c r="BF7" s="56"/>
      <c r="BG7" s="57"/>
    </row>
    <row r="8" spans="1:60" ht="15" customHeight="1">
      <c r="U8" s="757"/>
      <c r="V8" s="759" t="s">
        <v>266</v>
      </c>
      <c r="X8" s="1115"/>
      <c r="Y8" s="1117" t="s">
        <v>626</v>
      </c>
      <c r="Z8" s="55"/>
      <c r="AA8" s="55">
        <v>291.2946957427028</v>
      </c>
      <c r="AB8" s="55">
        <v>298.55273741168014</v>
      </c>
      <c r="AC8" s="55">
        <v>302.27373864801666</v>
      </c>
      <c r="AD8" s="55">
        <v>298.6275303527201</v>
      </c>
      <c r="AE8" s="55">
        <v>302.09363718847942</v>
      </c>
      <c r="AF8" s="55">
        <v>308.90229793935401</v>
      </c>
      <c r="AG8" s="55">
        <v>315.69273642953448</v>
      </c>
      <c r="AH8" s="55">
        <v>318.67185663783135</v>
      </c>
      <c r="AI8" s="55">
        <v>313.82593966500019</v>
      </c>
      <c r="AJ8" s="55">
        <v>313.68728289514121</v>
      </c>
      <c r="AK8" s="55">
        <v>311.94279150203937</v>
      </c>
      <c r="AL8" s="55">
        <v>306.2285052208282</v>
      </c>
      <c r="AM8" s="55">
        <v>296.52236790061897</v>
      </c>
      <c r="AN8" s="55">
        <v>281.74634637330956</v>
      </c>
      <c r="AO8" s="55">
        <v>263.62206477801635</v>
      </c>
      <c r="AP8" s="55">
        <v>247.13517123735303</v>
      </c>
      <c r="AQ8" s="55">
        <v>231.24797511646292</v>
      </c>
      <c r="AR8" s="55">
        <v>217.07632096923194</v>
      </c>
      <c r="AS8" s="55">
        <v>197.29375258649193</v>
      </c>
      <c r="AT8" s="55">
        <v>183.44383718367146</v>
      </c>
      <c r="AU8" s="55">
        <v>174.30100800401408</v>
      </c>
      <c r="AV8" s="55">
        <v>165.87288566351287</v>
      </c>
      <c r="AW8" s="55">
        <v>159.61166548699049</v>
      </c>
      <c r="AX8" s="55">
        <v>151.05942499886368</v>
      </c>
      <c r="AY8" s="55">
        <v>142.96601082253645</v>
      </c>
      <c r="AZ8" s="55">
        <v>136.98225466621753</v>
      </c>
      <c r="BA8" s="1375">
        <v>132.34690207357033</v>
      </c>
      <c r="BB8" s="55">
        <v>127.48955962157882</v>
      </c>
      <c r="BC8" s="1908">
        <v>124.15305309691445</v>
      </c>
      <c r="BD8" s="573">
        <v>119.70379483486435</v>
      </c>
      <c r="BE8" s="573">
        <v>0</v>
      </c>
      <c r="BF8" s="56"/>
      <c r="BG8" s="57"/>
    </row>
    <row r="9" spans="1:60" ht="15" customHeight="1">
      <c r="U9" s="757"/>
      <c r="V9" s="759" t="s">
        <v>1357</v>
      </c>
      <c r="X9" s="781"/>
      <c r="Y9" s="1272" t="s">
        <v>1358</v>
      </c>
      <c r="Z9" s="100"/>
      <c r="AA9" s="100">
        <v>225.14232843456736</v>
      </c>
      <c r="AB9" s="100">
        <v>229.48796332730885</v>
      </c>
      <c r="AC9" s="100">
        <v>248.95265966882172</v>
      </c>
      <c r="AD9" s="100">
        <v>268.2186461399956</v>
      </c>
      <c r="AE9" s="100">
        <v>259.5914968033585</v>
      </c>
      <c r="AF9" s="100">
        <v>279.7768034923173</v>
      </c>
      <c r="AG9" s="100">
        <v>271.2586262344135</v>
      </c>
      <c r="AH9" s="100">
        <v>270.93422017162186</v>
      </c>
      <c r="AI9" s="100">
        <v>281.48702367025078</v>
      </c>
      <c r="AJ9" s="100">
        <v>292.47606688301192</v>
      </c>
      <c r="AK9" s="100">
        <v>314.31956747394014</v>
      </c>
      <c r="AL9" s="100">
        <v>320.63404439673741</v>
      </c>
      <c r="AM9" s="100">
        <v>329.71952159226066</v>
      </c>
      <c r="AN9" s="100">
        <v>329.61913293089322</v>
      </c>
      <c r="AO9" s="100">
        <v>419.89622801967579</v>
      </c>
      <c r="AP9" s="100">
        <v>492.69697735967355</v>
      </c>
      <c r="AQ9" s="100">
        <v>514.65632395373393</v>
      </c>
      <c r="AR9" s="100">
        <v>502.01379554127936</v>
      </c>
      <c r="AS9" s="100">
        <v>483.6105472800802</v>
      </c>
      <c r="AT9" s="100">
        <v>422.8474892009591</v>
      </c>
      <c r="AU9" s="100">
        <v>451.4966219768944</v>
      </c>
      <c r="AV9" s="100">
        <v>248.22837059985255</v>
      </c>
      <c r="AW9" s="100">
        <v>236.53115650306748</v>
      </c>
      <c r="AX9" s="100">
        <v>221.64426529503564</v>
      </c>
      <c r="AY9" s="100">
        <v>207.46347720519333</v>
      </c>
      <c r="AZ9" s="100">
        <v>201.08898531824596</v>
      </c>
      <c r="BA9" s="1376">
        <v>202.39060059460061</v>
      </c>
      <c r="BB9" s="100">
        <v>213.81931911784494</v>
      </c>
      <c r="BC9" s="1909">
        <v>192.83331155298976</v>
      </c>
      <c r="BD9" s="574">
        <v>196.7027317989085</v>
      </c>
      <c r="BE9" s="574">
        <v>0</v>
      </c>
      <c r="BF9" s="101"/>
      <c r="BG9" s="102"/>
    </row>
    <row r="10" spans="1:60" ht="15" customHeight="1" thickBot="1">
      <c r="U10" s="760"/>
      <c r="V10" s="761" t="s">
        <v>267</v>
      </c>
      <c r="X10" s="1118"/>
      <c r="Y10" s="1119" t="s">
        <v>627</v>
      </c>
      <c r="Z10" s="58"/>
      <c r="AA10" s="1773" t="s">
        <v>1390</v>
      </c>
      <c r="AB10" s="1773" t="s">
        <v>1390</v>
      </c>
      <c r="AC10" s="1773" t="s">
        <v>1390</v>
      </c>
      <c r="AD10" s="1773" t="s">
        <v>1390</v>
      </c>
      <c r="AE10" s="1773" t="s">
        <v>1390</v>
      </c>
      <c r="AF10" s="1773" t="s">
        <v>1390</v>
      </c>
      <c r="AG10" s="1773" t="s">
        <v>1390</v>
      </c>
      <c r="AH10" s="1773" t="s">
        <v>1390</v>
      </c>
      <c r="AI10" s="1773" t="s">
        <v>1390</v>
      </c>
      <c r="AJ10" s="1773" t="s">
        <v>1390</v>
      </c>
      <c r="AK10" s="1773" t="s">
        <v>1390</v>
      </c>
      <c r="AL10" s="1773" t="s">
        <v>1390</v>
      </c>
      <c r="AM10" s="1773" t="s">
        <v>1390</v>
      </c>
      <c r="AN10" s="1773" t="s">
        <v>1390</v>
      </c>
      <c r="AO10" s="1773" t="s">
        <v>1390</v>
      </c>
      <c r="AP10" s="1773" t="s">
        <v>1390</v>
      </c>
      <c r="AQ10" s="1773" t="s">
        <v>1390</v>
      </c>
      <c r="AR10" s="1773" t="s">
        <v>1390</v>
      </c>
      <c r="AS10" s="1773" t="s">
        <v>1390</v>
      </c>
      <c r="AT10" s="1773" t="s">
        <v>1390</v>
      </c>
      <c r="AU10" s="1773" t="s">
        <v>1390</v>
      </c>
      <c r="AV10" s="1773" t="s">
        <v>1390</v>
      </c>
      <c r="AW10" s="1773" t="s">
        <v>1390</v>
      </c>
      <c r="AX10" s="1773" t="s">
        <v>1390</v>
      </c>
      <c r="AY10" s="1773" t="s">
        <v>1390</v>
      </c>
      <c r="AZ10" s="1773" t="s">
        <v>1390</v>
      </c>
      <c r="BA10" s="1774" t="s">
        <v>1390</v>
      </c>
      <c r="BB10" s="1773" t="s">
        <v>1390</v>
      </c>
      <c r="BC10" s="1910" t="s">
        <v>1390</v>
      </c>
      <c r="BD10" s="1919" t="s">
        <v>1390</v>
      </c>
      <c r="BE10" s="575">
        <v>0</v>
      </c>
      <c r="BF10" s="59"/>
      <c r="BG10" s="60"/>
    </row>
    <row r="11" spans="1:60" ht="15" customHeight="1">
      <c r="U11" s="755" t="s">
        <v>268</v>
      </c>
      <c r="V11" s="756"/>
      <c r="X11" s="1113" t="s">
        <v>628</v>
      </c>
      <c r="Y11" s="1114"/>
      <c r="Z11" s="49"/>
      <c r="AA11" s="49">
        <f>SUM(AA12:AA13)</f>
        <v>4994.5858788475016</v>
      </c>
      <c r="AB11" s="49">
        <f t="shared" ref="AB11:AX11" si="5">SUM(AB12:AB13)</f>
        <v>4490.1398138048389</v>
      </c>
      <c r="AC11" s="49">
        <f t="shared" si="5"/>
        <v>4026.6417473634096</v>
      </c>
      <c r="AD11" s="49">
        <f t="shared" si="5"/>
        <v>3386.6198293476787</v>
      </c>
      <c r="AE11" s="49">
        <f t="shared" si="5"/>
        <v>2959.035730293821</v>
      </c>
      <c r="AF11" s="49">
        <f t="shared" si="5"/>
        <v>2668.239501729729</v>
      </c>
      <c r="AG11" s="49">
        <f t="shared" si="5"/>
        <v>2333.4736810402283</v>
      </c>
      <c r="AH11" s="49">
        <f t="shared" si="5"/>
        <v>2214.6555431648808</v>
      </c>
      <c r="AI11" s="49">
        <f t="shared" si="5"/>
        <v>2025.5388391506103</v>
      </c>
      <c r="AJ11" s="49">
        <f t="shared" si="5"/>
        <v>1972.961330256069</v>
      </c>
      <c r="AK11" s="49">
        <f t="shared" si="5"/>
        <v>1853.1425683464599</v>
      </c>
      <c r="AL11" s="49">
        <f t="shared" si="5"/>
        <v>1616.5359870455843</v>
      </c>
      <c r="AM11" s="49">
        <f t="shared" si="5"/>
        <v>1072.1375184583499</v>
      </c>
      <c r="AN11" s="49">
        <f t="shared" si="5"/>
        <v>1030.7568320560249</v>
      </c>
      <c r="AO11" s="49">
        <f t="shared" si="5"/>
        <v>988.77890430134153</v>
      </c>
      <c r="AP11" s="49">
        <f t="shared" si="5"/>
        <v>988.00188300312925</v>
      </c>
      <c r="AQ11" s="49">
        <f t="shared" si="5"/>
        <v>993.30423938222657</v>
      </c>
      <c r="AR11" s="49">
        <f t="shared" si="5"/>
        <v>985.13041609407173</v>
      </c>
      <c r="AS11" s="49">
        <f t="shared" si="5"/>
        <v>956.45629085724863</v>
      </c>
      <c r="AT11" s="49">
        <f t="shared" si="5"/>
        <v>925.30768019558548</v>
      </c>
      <c r="AU11" s="49">
        <f t="shared" si="5"/>
        <v>893.51574087780955</v>
      </c>
      <c r="AV11" s="49">
        <f t="shared" si="5"/>
        <v>875.19595005722863</v>
      </c>
      <c r="AW11" s="49">
        <f t="shared" si="5"/>
        <v>858.3382496001318</v>
      </c>
      <c r="AX11" s="49">
        <f t="shared" si="5"/>
        <v>823.86595742903796</v>
      </c>
      <c r="AY11" s="49">
        <f>SUM(AY12:AY13)</f>
        <v>813.21532052697637</v>
      </c>
      <c r="AZ11" s="49">
        <f>SUM(AZ12:AZ13)</f>
        <v>794.19690224137616</v>
      </c>
      <c r="BA11" s="1373">
        <f>SUM(BA12:BA13)</f>
        <v>800.35160495690161</v>
      </c>
      <c r="BB11" s="49">
        <f t="shared" ref="BB11:BC11" si="6">SUM(BB12:BB13)</f>
        <v>806.27069013126811</v>
      </c>
      <c r="BC11" s="1906">
        <f t="shared" si="6"/>
        <v>748.99810819104323</v>
      </c>
      <c r="BD11" s="571">
        <f t="shared" ref="BD11" si="7">SUM(BD12:BD13)</f>
        <v>719.15969008701927</v>
      </c>
      <c r="BE11" s="571">
        <f>SUM(BE12:BE13)</f>
        <v>0</v>
      </c>
      <c r="BF11" s="61"/>
      <c r="BG11" s="62"/>
      <c r="BH11" s="26"/>
    </row>
    <row r="12" spans="1:60" ht="15" customHeight="1">
      <c r="U12" s="757"/>
      <c r="V12" s="758" t="s">
        <v>923</v>
      </c>
      <c r="X12" s="1115"/>
      <c r="Y12" s="1116" t="s">
        <v>629</v>
      </c>
      <c r="Z12" s="52"/>
      <c r="AA12" s="52">
        <v>4781.8065129791958</v>
      </c>
      <c r="AB12" s="52">
        <v>4263.7399978228823</v>
      </c>
      <c r="AC12" s="52">
        <v>3799.9603630555853</v>
      </c>
      <c r="AD12" s="52">
        <v>3152.4397738384632</v>
      </c>
      <c r="AE12" s="52">
        <v>2720.9419612678848</v>
      </c>
      <c r="AF12" s="52">
        <v>2415.2884512104629</v>
      </c>
      <c r="AG12" s="52">
        <v>2079.9227557613108</v>
      </c>
      <c r="AH12" s="52">
        <v>1951.413305229793</v>
      </c>
      <c r="AI12" s="52">
        <v>1767.3069207037177</v>
      </c>
      <c r="AJ12" s="52">
        <v>1712.3486366363466</v>
      </c>
      <c r="AK12" s="52">
        <v>1580.274551943249</v>
      </c>
      <c r="AL12" s="52">
        <v>1345.9233819077806</v>
      </c>
      <c r="AM12" s="52">
        <v>782.55168104774577</v>
      </c>
      <c r="AN12" s="52">
        <v>734.34420078438075</v>
      </c>
      <c r="AO12" s="52">
        <v>683.85673309929064</v>
      </c>
      <c r="AP12" s="52">
        <v>666.1207815399822</v>
      </c>
      <c r="AQ12" s="52">
        <v>654.71412743412043</v>
      </c>
      <c r="AR12" s="52">
        <v>619.40857689880499</v>
      </c>
      <c r="AS12" s="52">
        <v>599.45199368320482</v>
      </c>
      <c r="AT12" s="52">
        <v>586.0149021077516</v>
      </c>
      <c r="AU12" s="52">
        <v>573.01505515941301</v>
      </c>
      <c r="AV12" s="52">
        <v>560.341128747516</v>
      </c>
      <c r="AW12" s="52">
        <v>552.98148527420949</v>
      </c>
      <c r="AX12" s="52">
        <v>540.7365377003307</v>
      </c>
      <c r="AY12" s="52">
        <v>545.04450415284032</v>
      </c>
      <c r="AZ12" s="52">
        <v>527.47181163273774</v>
      </c>
      <c r="BA12" s="1374">
        <v>516.18906819525648</v>
      </c>
      <c r="BB12" s="52">
        <v>526.72602515824281</v>
      </c>
      <c r="BC12" s="1907">
        <v>484.36050758403331</v>
      </c>
      <c r="BD12" s="572">
        <v>467.88937512400912</v>
      </c>
      <c r="BE12" s="572">
        <v>0</v>
      </c>
      <c r="BF12" s="63"/>
      <c r="BG12" s="64"/>
      <c r="BH12" s="26"/>
    </row>
    <row r="13" spans="1:60" ht="15" customHeight="1" thickBot="1">
      <c r="U13" s="760"/>
      <c r="V13" s="761" t="s">
        <v>269</v>
      </c>
      <c r="X13" s="1118"/>
      <c r="Y13" s="1119" t="s">
        <v>1359</v>
      </c>
      <c r="Z13" s="58"/>
      <c r="AA13" s="58">
        <v>212.77936586830606</v>
      </c>
      <c r="AB13" s="58">
        <v>226.39981598195661</v>
      </c>
      <c r="AC13" s="58">
        <v>226.68138430782426</v>
      </c>
      <c r="AD13" s="58">
        <v>234.18005550921558</v>
      </c>
      <c r="AE13" s="58">
        <v>238.0937690259359</v>
      </c>
      <c r="AF13" s="58">
        <v>252.95105051926606</v>
      </c>
      <c r="AG13" s="58">
        <v>253.55092527891762</v>
      </c>
      <c r="AH13" s="58">
        <v>263.24223793508787</v>
      </c>
      <c r="AI13" s="58">
        <v>258.23191844689256</v>
      </c>
      <c r="AJ13" s="58">
        <v>260.61269361972251</v>
      </c>
      <c r="AK13" s="58">
        <v>272.86801640321107</v>
      </c>
      <c r="AL13" s="58">
        <v>270.61260513780365</v>
      </c>
      <c r="AM13" s="58">
        <v>289.58583741060397</v>
      </c>
      <c r="AN13" s="58">
        <v>296.41263127164427</v>
      </c>
      <c r="AO13" s="58">
        <v>304.92217120205095</v>
      </c>
      <c r="AP13" s="58">
        <v>321.8811014631471</v>
      </c>
      <c r="AQ13" s="58">
        <v>338.5901119481062</v>
      </c>
      <c r="AR13" s="58">
        <v>365.72183919526668</v>
      </c>
      <c r="AS13" s="58">
        <v>357.00429717404376</v>
      </c>
      <c r="AT13" s="58">
        <v>339.29277808783388</v>
      </c>
      <c r="AU13" s="58">
        <v>320.50068571839654</v>
      </c>
      <c r="AV13" s="58">
        <v>314.85482130971263</v>
      </c>
      <c r="AW13" s="58">
        <v>305.35676432592231</v>
      </c>
      <c r="AX13" s="58">
        <v>283.12941972870726</v>
      </c>
      <c r="AY13" s="58">
        <v>268.17081637413605</v>
      </c>
      <c r="AZ13" s="58">
        <v>266.72509060863837</v>
      </c>
      <c r="BA13" s="1377">
        <v>284.16253676164519</v>
      </c>
      <c r="BB13" s="58">
        <v>279.54466497302525</v>
      </c>
      <c r="BC13" s="1911">
        <v>264.63760060700997</v>
      </c>
      <c r="BD13" s="575">
        <v>251.27031496301012</v>
      </c>
      <c r="BE13" s="575">
        <v>0</v>
      </c>
      <c r="BF13" s="59"/>
      <c r="BG13" s="60"/>
      <c r="BH13" s="26"/>
    </row>
    <row r="14" spans="1:60" ht="15" customHeight="1">
      <c r="U14" s="755" t="s">
        <v>1007</v>
      </c>
      <c r="V14" s="756"/>
      <c r="X14" s="1113" t="s">
        <v>1176</v>
      </c>
      <c r="Y14" s="1114"/>
      <c r="Z14" s="49"/>
      <c r="AA14" s="1588">
        <f>SUM(AA15:AA16)</f>
        <v>60.533688957800003</v>
      </c>
      <c r="AB14" s="1588">
        <f t="shared" ref="AB14:AX14" si="8">SUM(AB15:AB16)</f>
        <v>58.257360136800003</v>
      </c>
      <c r="AC14" s="1588">
        <f t="shared" si="8"/>
        <v>54.891544841200002</v>
      </c>
      <c r="AD14" s="1588">
        <f t="shared" si="8"/>
        <v>52.149962422400009</v>
      </c>
      <c r="AE14" s="1588">
        <f t="shared" si="8"/>
        <v>55.762489736599989</v>
      </c>
      <c r="AF14" s="1588">
        <f t="shared" si="8"/>
        <v>58.432232907199996</v>
      </c>
      <c r="AG14" s="1588">
        <f t="shared" si="8"/>
        <v>55.533115812799998</v>
      </c>
      <c r="AH14" s="1588">
        <f t="shared" si="8"/>
        <v>55.0172602986</v>
      </c>
      <c r="AI14" s="1588">
        <f t="shared" si="8"/>
        <v>52.613575124800001</v>
      </c>
      <c r="AJ14" s="1588">
        <f t="shared" si="8"/>
        <v>51.980534407600004</v>
      </c>
      <c r="AK14" s="1588">
        <f t="shared" si="8"/>
        <v>54.18914351099999</v>
      </c>
      <c r="AL14" s="1588">
        <f t="shared" si="8"/>
        <v>51.790044354200006</v>
      </c>
      <c r="AM14" s="1588">
        <f t="shared" si="8"/>
        <v>52.8732531924</v>
      </c>
      <c r="AN14" s="1588">
        <f t="shared" si="8"/>
        <v>50.183866741199999</v>
      </c>
      <c r="AO14" s="1588">
        <f t="shared" si="8"/>
        <v>53.674694951199996</v>
      </c>
      <c r="AP14" s="1588">
        <f t="shared" si="8"/>
        <v>53.792058405600002</v>
      </c>
      <c r="AQ14" s="1588">
        <f t="shared" si="8"/>
        <v>54.584801918800011</v>
      </c>
      <c r="AR14" s="1588">
        <f t="shared" si="8"/>
        <v>50.892792939000003</v>
      </c>
      <c r="AS14" s="1588">
        <f t="shared" si="8"/>
        <v>49.625457675</v>
      </c>
      <c r="AT14" s="1588">
        <f t="shared" si="8"/>
        <v>51.258287602199999</v>
      </c>
      <c r="AU14" s="1588">
        <f t="shared" si="8"/>
        <v>53.925703079999991</v>
      </c>
      <c r="AV14" s="1588">
        <f t="shared" si="8"/>
        <v>53.672004523999988</v>
      </c>
      <c r="AW14" s="1588">
        <f t="shared" si="8"/>
        <v>46.139193489999997</v>
      </c>
      <c r="AX14" s="1588">
        <f t="shared" si="8"/>
        <v>46.358037320000001</v>
      </c>
      <c r="AY14" s="1588">
        <f>SUM(AY15:AY16)</f>
        <v>42.906234251400001</v>
      </c>
      <c r="AZ14" s="1588">
        <f>SUM(AZ15:AZ16)</f>
        <v>48.474278537000004</v>
      </c>
      <c r="BA14" s="1589">
        <f>SUM(BA15:BA16)</f>
        <v>43.258913936000006</v>
      </c>
      <c r="BB14" s="1588">
        <f t="shared" ref="BB14:BC14" si="9">SUM(BB15:BB16)</f>
        <v>42.686076226084879</v>
      </c>
      <c r="BC14" s="1912">
        <f t="shared" si="9"/>
        <v>40.499707995000001</v>
      </c>
      <c r="BD14" s="1920">
        <f t="shared" ref="BD14" si="10">SUM(BD15:BD16)</f>
        <v>41.123892878999996</v>
      </c>
      <c r="BE14" s="571">
        <f>SUM(BE15:BE16)</f>
        <v>0</v>
      </c>
      <c r="BF14" s="61"/>
      <c r="BG14" s="62"/>
      <c r="BH14" s="26"/>
    </row>
    <row r="15" spans="1:60" ht="15" customHeight="1">
      <c r="U15" s="757"/>
      <c r="V15" s="758" t="s">
        <v>270</v>
      </c>
      <c r="X15" s="1115"/>
      <c r="Y15" s="1116" t="s">
        <v>630</v>
      </c>
      <c r="Z15" s="52"/>
      <c r="AA15" s="1590">
        <v>37.487365629800003</v>
      </c>
      <c r="AB15" s="1590">
        <v>36.4247218008</v>
      </c>
      <c r="AC15" s="1590">
        <v>33.744252041200006</v>
      </c>
      <c r="AD15" s="1590">
        <v>32.267633590400003</v>
      </c>
      <c r="AE15" s="1590">
        <v>34.986145544599992</v>
      </c>
      <c r="AF15" s="1590">
        <v>37.092999627199994</v>
      </c>
      <c r="AG15" s="1590">
        <v>33.845173284799998</v>
      </c>
      <c r="AH15" s="1590">
        <v>33.200734986599997</v>
      </c>
      <c r="AI15" s="1590">
        <v>33.391106132799997</v>
      </c>
      <c r="AJ15" s="1590">
        <v>32.832905095600005</v>
      </c>
      <c r="AK15" s="1590">
        <v>34.145019734999991</v>
      </c>
      <c r="AL15" s="1590">
        <v>32.928843714199999</v>
      </c>
      <c r="AM15" s="1590">
        <v>33.064761800399999</v>
      </c>
      <c r="AN15" s="1590">
        <v>30.538354549199997</v>
      </c>
      <c r="AO15" s="1590">
        <v>33.427745447199996</v>
      </c>
      <c r="AP15" s="1590">
        <v>33.690013221600005</v>
      </c>
      <c r="AQ15" s="1590">
        <v>34.157904254800002</v>
      </c>
      <c r="AR15" s="1590">
        <v>30.296770155000001</v>
      </c>
      <c r="AS15" s="1590">
        <v>31.739337482999996</v>
      </c>
      <c r="AT15" s="1590">
        <v>35.830739314200002</v>
      </c>
      <c r="AU15" s="1590">
        <v>36.228593831999994</v>
      </c>
      <c r="AV15" s="1590">
        <v>35.712523819999994</v>
      </c>
      <c r="AW15" s="1590">
        <v>28.144619410000001</v>
      </c>
      <c r="AX15" s="1590">
        <v>28.200713288000003</v>
      </c>
      <c r="AY15" s="1590">
        <v>25.223696651400001</v>
      </c>
      <c r="AZ15" s="1590">
        <v>31.787401865000003</v>
      </c>
      <c r="BA15" s="1591">
        <v>26.762141456000005</v>
      </c>
      <c r="BB15" s="1590">
        <v>25.255369282084878</v>
      </c>
      <c r="BC15" s="1913">
        <v>22.710499802999998</v>
      </c>
      <c r="BD15" s="1921">
        <v>24.887194766999997</v>
      </c>
      <c r="BE15" s="572">
        <v>0</v>
      </c>
      <c r="BF15" s="63"/>
      <c r="BG15" s="64"/>
      <c r="BH15" s="26"/>
    </row>
    <row r="16" spans="1:60" ht="15" customHeight="1" thickBot="1">
      <c r="U16" s="760"/>
      <c r="V16" s="761" t="s">
        <v>271</v>
      </c>
      <c r="X16" s="1118"/>
      <c r="Y16" s="1119" t="s">
        <v>631</v>
      </c>
      <c r="Z16" s="58"/>
      <c r="AA16" s="1586">
        <v>23.046323328</v>
      </c>
      <c r="AB16" s="1586">
        <v>21.832638336000002</v>
      </c>
      <c r="AC16" s="1586">
        <v>21.147292799999999</v>
      </c>
      <c r="AD16" s="1586">
        <v>19.882328832000002</v>
      </c>
      <c r="AE16" s="1586">
        <v>20.776344192</v>
      </c>
      <c r="AF16" s="1586">
        <v>21.339233280000002</v>
      </c>
      <c r="AG16" s="1586">
        <v>21.687942528000001</v>
      </c>
      <c r="AH16" s="1586">
        <v>21.816525312000003</v>
      </c>
      <c r="AI16" s="1586">
        <v>19.222468992000003</v>
      </c>
      <c r="AJ16" s="1586">
        <v>19.147629311999999</v>
      </c>
      <c r="AK16" s="1586">
        <v>20.044123775999999</v>
      </c>
      <c r="AL16" s="1586">
        <v>18.861200640000003</v>
      </c>
      <c r="AM16" s="1586">
        <v>19.808491392000001</v>
      </c>
      <c r="AN16" s="1586">
        <v>19.645512192000002</v>
      </c>
      <c r="AO16" s="1586">
        <v>20.246949504000003</v>
      </c>
      <c r="AP16" s="1586">
        <v>20.102045184000001</v>
      </c>
      <c r="AQ16" s="1586">
        <v>20.426897664000006</v>
      </c>
      <c r="AR16" s="1586">
        <v>20.596022784000002</v>
      </c>
      <c r="AS16" s="1586">
        <v>17.886120192000003</v>
      </c>
      <c r="AT16" s="1586">
        <v>15.427548288000001</v>
      </c>
      <c r="AU16" s="1586">
        <v>17.697109248</v>
      </c>
      <c r="AV16" s="1586">
        <v>17.959480703999997</v>
      </c>
      <c r="AW16" s="1586">
        <v>17.99457408</v>
      </c>
      <c r="AX16" s="1586">
        <v>18.157324031999998</v>
      </c>
      <c r="AY16" s="1586">
        <v>17.6825376</v>
      </c>
      <c r="AZ16" s="1586">
        <v>16.686876672</v>
      </c>
      <c r="BA16" s="1587">
        <v>16.496772480000001</v>
      </c>
      <c r="BB16" s="1586">
        <v>17.430706944000001</v>
      </c>
      <c r="BC16" s="1914">
        <v>17.789208192000004</v>
      </c>
      <c r="BD16" s="1922">
        <v>16.236698111999999</v>
      </c>
      <c r="BE16" s="575">
        <v>0</v>
      </c>
      <c r="BF16" s="59"/>
      <c r="BG16" s="60"/>
      <c r="BH16" s="26"/>
    </row>
    <row r="17" spans="3:61" ht="15" customHeight="1">
      <c r="U17" s="755" t="s">
        <v>272</v>
      </c>
      <c r="V17" s="756"/>
      <c r="X17" s="1113" t="s">
        <v>632</v>
      </c>
      <c r="Y17" s="1114"/>
      <c r="Z17" s="49"/>
      <c r="AA17" s="49">
        <f>SUM(AA18:AA21)</f>
        <v>24796.198942740521</v>
      </c>
      <c r="AB17" s="49">
        <f t="shared" ref="AB17:AX17" si="11">SUM(AB18:AB21)</f>
        <v>24643.912816687749</v>
      </c>
      <c r="AC17" s="49">
        <f t="shared" si="11"/>
        <v>25537.935367331811</v>
      </c>
      <c r="AD17" s="49">
        <f t="shared" si="11"/>
        <v>25468.824451475215</v>
      </c>
      <c r="AE17" s="49">
        <f t="shared" si="11"/>
        <v>26009.102099663382</v>
      </c>
      <c r="AF17" s="49">
        <f t="shared" si="11"/>
        <v>25499.407576117886</v>
      </c>
      <c r="AG17" s="49">
        <f t="shared" si="11"/>
        <v>24917.769490288993</v>
      </c>
      <c r="AH17" s="49">
        <f t="shared" si="11"/>
        <v>25061.76556636464</v>
      </c>
      <c r="AI17" s="49">
        <f t="shared" si="11"/>
        <v>24045.827354840221</v>
      </c>
      <c r="AJ17" s="49">
        <f t="shared" si="11"/>
        <v>24145.140421704979</v>
      </c>
      <c r="AK17" s="49">
        <f t="shared" si="11"/>
        <v>24032.375032946962</v>
      </c>
      <c r="AL17" s="49">
        <f t="shared" si="11"/>
        <v>23607.653120289197</v>
      </c>
      <c r="AM17" s="49">
        <f t="shared" si="11"/>
        <v>23762.022645277961</v>
      </c>
      <c r="AN17" s="49">
        <f t="shared" si="11"/>
        <v>23320.070055498323</v>
      </c>
      <c r="AO17" s="49">
        <f t="shared" si="11"/>
        <v>23334.935593998107</v>
      </c>
      <c r="AP17" s="49">
        <f t="shared" si="11"/>
        <v>23652.732745414527</v>
      </c>
      <c r="AQ17" s="49">
        <f t="shared" si="11"/>
        <v>23486.165209989391</v>
      </c>
      <c r="AR17" s="49">
        <f t="shared" si="11"/>
        <v>23287.31157263893</v>
      </c>
      <c r="AS17" s="49">
        <f t="shared" si="11"/>
        <v>23000.57022606504</v>
      </c>
      <c r="AT17" s="49">
        <f t="shared" si="11"/>
        <v>23042.387993808512</v>
      </c>
      <c r="AU17" s="49">
        <f t="shared" si="11"/>
        <v>22942.395728571115</v>
      </c>
      <c r="AV17" s="49">
        <f t="shared" si="11"/>
        <v>22334.770986075273</v>
      </c>
      <c r="AW17" s="49">
        <f t="shared" si="11"/>
        <v>21963.85004282841</v>
      </c>
      <c r="AX17" s="49">
        <f t="shared" si="11"/>
        <v>22254.272594127666</v>
      </c>
      <c r="AY17" s="49">
        <f t="shared" ref="AY17:BE17" si="12">SUM(AY18:AY21)</f>
        <v>22040.063130013772</v>
      </c>
      <c r="AZ17" s="49">
        <f t="shared" si="12"/>
        <v>21884.14483265976</v>
      </c>
      <c r="BA17" s="1373">
        <f t="shared" si="12"/>
        <v>21978.348331946752</v>
      </c>
      <c r="BB17" s="49">
        <f t="shared" si="12"/>
        <v>21917.484969291145</v>
      </c>
      <c r="BC17" s="1906">
        <f t="shared" ref="BC17:BD17" si="13">SUM(BC18:BC21)</f>
        <v>21835.203607208212</v>
      </c>
      <c r="BD17" s="571">
        <f t="shared" si="13"/>
        <v>21901.109478651466</v>
      </c>
      <c r="BE17" s="571">
        <f t="shared" si="12"/>
        <v>0</v>
      </c>
      <c r="BF17" s="61"/>
      <c r="BG17" s="62"/>
    </row>
    <row r="18" spans="3:61" ht="15" customHeight="1">
      <c r="U18" s="757"/>
      <c r="V18" s="758" t="s">
        <v>273</v>
      </c>
      <c r="X18" s="1115"/>
      <c r="Y18" s="1116" t="s">
        <v>633</v>
      </c>
      <c r="Z18" s="52"/>
      <c r="AA18" s="52">
        <v>9422.9039880518067</v>
      </c>
      <c r="AB18" s="52">
        <v>9610.0798500349192</v>
      </c>
      <c r="AC18" s="52">
        <v>9674.5157800939578</v>
      </c>
      <c r="AD18" s="52">
        <v>9571.5686768422693</v>
      </c>
      <c r="AE18" s="52">
        <v>9424.3208894734107</v>
      </c>
      <c r="AF18" s="52">
        <v>9318.4508401012681</v>
      </c>
      <c r="AG18" s="52">
        <v>9217.898666875386</v>
      </c>
      <c r="AH18" s="52">
        <v>9176.9460632945884</v>
      </c>
      <c r="AI18" s="52">
        <v>9117.3730086736559</v>
      </c>
      <c r="AJ18" s="52">
        <v>9073.1817541921591</v>
      </c>
      <c r="AK18" s="52">
        <v>8966.3400410133072</v>
      </c>
      <c r="AL18" s="52">
        <v>9013.6148663103886</v>
      </c>
      <c r="AM18" s="52">
        <v>8949.9076716852796</v>
      </c>
      <c r="AN18" s="52">
        <v>8851.1158418081413</v>
      </c>
      <c r="AO18" s="52">
        <v>8668.8387978266619</v>
      </c>
      <c r="AP18" s="52">
        <v>8650.7100168335928</v>
      </c>
      <c r="AQ18" s="52">
        <v>8626.3258313256483</v>
      </c>
      <c r="AR18" s="52">
        <v>8673.2818285715275</v>
      </c>
      <c r="AS18" s="52">
        <v>8586.8500111657904</v>
      </c>
      <c r="AT18" s="52">
        <v>8479.7611045811682</v>
      </c>
      <c r="AU18" s="52">
        <v>8202.1106353386513</v>
      </c>
      <c r="AV18" s="52">
        <v>8154.2656951549434</v>
      </c>
      <c r="AW18" s="52">
        <v>7953.1304405872479</v>
      </c>
      <c r="AX18" s="52">
        <v>7736.8477328496565</v>
      </c>
      <c r="AY18" s="52">
        <v>7543.4616929043459</v>
      </c>
      <c r="AZ18" s="52">
        <v>7533.9310944364843</v>
      </c>
      <c r="BA18" s="1374">
        <v>7480.7571587519324</v>
      </c>
      <c r="BB18" s="52">
        <v>7494.125500765851</v>
      </c>
      <c r="BC18" s="1907">
        <v>7464.9468121834616</v>
      </c>
      <c r="BD18" s="572">
        <v>7563.041879265329</v>
      </c>
      <c r="BE18" s="572">
        <v>0</v>
      </c>
      <c r="BF18" s="63"/>
      <c r="BG18" s="64"/>
    </row>
    <row r="19" spans="3:61" ht="15" customHeight="1">
      <c r="U19" s="757"/>
      <c r="V19" s="759" t="s">
        <v>274</v>
      </c>
      <c r="X19" s="1115"/>
      <c r="Y19" s="1117" t="s">
        <v>634</v>
      </c>
      <c r="Z19" s="55"/>
      <c r="AA19" s="55">
        <v>3117.0149790525297</v>
      </c>
      <c r="AB19" s="55">
        <v>3141.0202965942772</v>
      </c>
      <c r="AC19" s="55">
        <v>3142.3156884444052</v>
      </c>
      <c r="AD19" s="55">
        <v>3074.3665176350473</v>
      </c>
      <c r="AE19" s="55">
        <v>2991.6598835156251</v>
      </c>
      <c r="AF19" s="55">
        <v>2977.9092933465863</v>
      </c>
      <c r="AG19" s="55">
        <v>2957.5999894902625</v>
      </c>
      <c r="AH19" s="55">
        <v>2923.3556729231705</v>
      </c>
      <c r="AI19" s="55">
        <v>2875.7194703631585</v>
      </c>
      <c r="AJ19" s="55">
        <v>2849.358652890538</v>
      </c>
      <c r="AK19" s="55">
        <v>2794.6858979114941</v>
      </c>
      <c r="AL19" s="55">
        <v>2791.7544595831973</v>
      </c>
      <c r="AM19" s="55">
        <v>2792.6194267685373</v>
      </c>
      <c r="AN19" s="55">
        <v>2761.1291775080131</v>
      </c>
      <c r="AO19" s="55">
        <v>2704.3708701972728</v>
      </c>
      <c r="AP19" s="55">
        <v>2700.216297016334</v>
      </c>
      <c r="AQ19" s="55">
        <v>2646.3891861541479</v>
      </c>
      <c r="AR19" s="55">
        <v>2605.8449599646137</v>
      </c>
      <c r="AS19" s="55">
        <v>2569.67624470998</v>
      </c>
      <c r="AT19" s="55">
        <v>2541.71611650252</v>
      </c>
      <c r="AU19" s="55">
        <v>2480.5250426127964</v>
      </c>
      <c r="AV19" s="55">
        <v>2472.3131277211946</v>
      </c>
      <c r="AW19" s="55">
        <v>2429.0015239045124</v>
      </c>
      <c r="AX19" s="55">
        <v>2367.5389287436928</v>
      </c>
      <c r="AY19" s="55">
        <v>2325.114766685087</v>
      </c>
      <c r="AZ19" s="55">
        <v>2322.1149605996297</v>
      </c>
      <c r="BA19" s="1375">
        <v>2281.5861697338319</v>
      </c>
      <c r="BB19" s="55">
        <v>2289.9180624997957</v>
      </c>
      <c r="BC19" s="1908">
        <v>2290.3328133947807</v>
      </c>
      <c r="BD19" s="573">
        <v>2327.8680068035906</v>
      </c>
      <c r="BE19" s="573">
        <v>0</v>
      </c>
      <c r="BF19" s="56"/>
      <c r="BG19" s="57"/>
    </row>
    <row r="20" spans="3:61" ht="15" customHeight="1">
      <c r="U20" s="757"/>
      <c r="V20" s="759" t="s">
        <v>275</v>
      </c>
      <c r="X20" s="1115"/>
      <c r="Y20" s="1117" t="s">
        <v>635</v>
      </c>
      <c r="Z20" s="55"/>
      <c r="AA20" s="55">
        <v>12129.253899068841</v>
      </c>
      <c r="AB20" s="55">
        <v>11775.524338304769</v>
      </c>
      <c r="AC20" s="55">
        <v>12599.718505741172</v>
      </c>
      <c r="AD20" s="55">
        <v>12712.603478287634</v>
      </c>
      <c r="AE20" s="55">
        <v>13477.463535522342</v>
      </c>
      <c r="AF20" s="55">
        <v>13092.101667252831</v>
      </c>
      <c r="AG20" s="55">
        <v>12634.01558919524</v>
      </c>
      <c r="AH20" s="55">
        <v>12856.320222417429</v>
      </c>
      <c r="AI20" s="55">
        <v>11952.318427508249</v>
      </c>
      <c r="AJ20" s="55">
        <v>12124.021195224714</v>
      </c>
      <c r="AK20" s="55">
        <v>12175.438782528268</v>
      </c>
      <c r="AL20" s="55">
        <v>11707.103206358059</v>
      </c>
      <c r="AM20" s="55">
        <v>11927.160818741404</v>
      </c>
      <c r="AN20" s="55">
        <v>11619.974719579592</v>
      </c>
      <c r="AO20" s="55">
        <v>11877.348503786805</v>
      </c>
      <c r="AP20" s="55">
        <v>12216.124676400887</v>
      </c>
      <c r="AQ20" s="55">
        <v>12130.328894420818</v>
      </c>
      <c r="AR20" s="55">
        <v>11927.383016061338</v>
      </c>
      <c r="AS20" s="55">
        <v>11766.193493511792</v>
      </c>
      <c r="AT20" s="55">
        <v>11945.34421356788</v>
      </c>
      <c r="AU20" s="55">
        <v>12186.235115514281</v>
      </c>
      <c r="AV20" s="55">
        <v>11635.440863802851</v>
      </c>
      <c r="AW20" s="55">
        <v>11510.88903426835</v>
      </c>
      <c r="AX20" s="55">
        <v>12077.776161096823</v>
      </c>
      <c r="AY20" s="55">
        <v>12101.408820356135</v>
      </c>
      <c r="AZ20" s="55">
        <v>11961.001408584354</v>
      </c>
      <c r="BA20" s="1375">
        <v>12148.896688229839</v>
      </c>
      <c r="BB20" s="55">
        <v>12068.962660104442</v>
      </c>
      <c r="BC20" s="1908">
        <v>12014.937243051874</v>
      </c>
      <c r="BD20" s="573">
        <v>11946.012471698694</v>
      </c>
      <c r="BE20" s="573">
        <v>0</v>
      </c>
      <c r="BF20" s="56"/>
      <c r="BG20" s="57"/>
    </row>
    <row r="21" spans="3:61" ht="15" customHeight="1" thickBot="1">
      <c r="U21" s="760"/>
      <c r="V21" s="761" t="s">
        <v>276</v>
      </c>
      <c r="X21" s="1118"/>
      <c r="Y21" s="1119" t="s">
        <v>636</v>
      </c>
      <c r="Z21" s="58"/>
      <c r="AA21" s="58">
        <v>127.02607656734506</v>
      </c>
      <c r="AB21" s="58">
        <v>117.2883317537857</v>
      </c>
      <c r="AC21" s="58">
        <v>121.38539305227576</v>
      </c>
      <c r="AD21" s="58">
        <v>110.28577871026144</v>
      </c>
      <c r="AE21" s="58">
        <v>115.65779115200267</v>
      </c>
      <c r="AF21" s="58">
        <v>110.94577541719921</v>
      </c>
      <c r="AG21" s="58">
        <v>108.25524472810369</v>
      </c>
      <c r="AH21" s="58">
        <v>105.14360772945236</v>
      </c>
      <c r="AI21" s="58">
        <v>100.41644829515634</v>
      </c>
      <c r="AJ21" s="1586">
        <v>98.578819397569134</v>
      </c>
      <c r="AK21" s="1586">
        <v>95.910311493890731</v>
      </c>
      <c r="AL21" s="1586">
        <v>95.180588037551559</v>
      </c>
      <c r="AM21" s="1586">
        <v>92.334728082740966</v>
      </c>
      <c r="AN21" s="1586">
        <v>87.850316602577976</v>
      </c>
      <c r="AO21" s="1586">
        <v>84.377422187368737</v>
      </c>
      <c r="AP21" s="1586">
        <v>85.681755163713973</v>
      </c>
      <c r="AQ21" s="1586">
        <v>83.121298088774793</v>
      </c>
      <c r="AR21" s="1586">
        <v>80.801768041448355</v>
      </c>
      <c r="AS21" s="1586">
        <v>77.850476677476323</v>
      </c>
      <c r="AT21" s="1586">
        <v>75.566559156944109</v>
      </c>
      <c r="AU21" s="1586">
        <v>73.524935105386874</v>
      </c>
      <c r="AV21" s="1586">
        <v>72.75129939628394</v>
      </c>
      <c r="AW21" s="1586">
        <v>70.829044068296568</v>
      </c>
      <c r="AX21" s="1586">
        <v>72.10977143749335</v>
      </c>
      <c r="AY21" s="1586">
        <v>70.077850068201755</v>
      </c>
      <c r="AZ21" s="1586">
        <v>67.097369039291351</v>
      </c>
      <c r="BA21" s="1587">
        <v>67.108315231150272</v>
      </c>
      <c r="BB21" s="1586">
        <v>64.478745921056046</v>
      </c>
      <c r="BC21" s="1914">
        <v>64.986738578096592</v>
      </c>
      <c r="BD21" s="1922">
        <v>64.187120883854647</v>
      </c>
      <c r="BE21" s="575">
        <v>0</v>
      </c>
      <c r="BF21" s="59"/>
      <c r="BG21" s="60"/>
    </row>
    <row r="22" spans="3:61" ht="15" customHeight="1">
      <c r="U22" s="762" t="s">
        <v>277</v>
      </c>
      <c r="V22" s="47"/>
      <c r="X22" s="1120" t="s">
        <v>637</v>
      </c>
      <c r="Y22" s="1121"/>
      <c r="Z22" s="13"/>
      <c r="AA22" s="13">
        <f>SUM(AA23:AA27)</f>
        <v>12686.722021822528</v>
      </c>
      <c r="AB22" s="13">
        <f t="shared" ref="AB22:AX22" si="14">SUM(AB23:AB27)</f>
        <v>12591.946243136232</v>
      </c>
      <c r="AC22" s="13">
        <f t="shared" si="14"/>
        <v>12561.058424173323</v>
      </c>
      <c r="AD22" s="13">
        <f t="shared" si="14"/>
        <v>12361.558461051072</v>
      </c>
      <c r="AE22" s="13">
        <f t="shared" si="14"/>
        <v>12191.024795107558</v>
      </c>
      <c r="AF22" s="13">
        <f t="shared" si="14"/>
        <v>11917.308056451351</v>
      </c>
      <c r="AG22" s="13">
        <f t="shared" si="14"/>
        <v>11644.671173103337</v>
      </c>
      <c r="AH22" s="13">
        <f t="shared" si="14"/>
        <v>11332.382232032089</v>
      </c>
      <c r="AI22" s="13">
        <f t="shared" si="14"/>
        <v>10958.461150717809</v>
      </c>
      <c r="AJ22" s="13">
        <f t="shared" si="14"/>
        <v>10626.278443500416</v>
      </c>
      <c r="AK22" s="13">
        <f t="shared" si="14"/>
        <v>10317.643947865077</v>
      </c>
      <c r="AL22" s="13">
        <f t="shared" si="14"/>
        <v>9954.5352700854382</v>
      </c>
      <c r="AM22" s="13">
        <f t="shared" si="14"/>
        <v>9612.9676755687869</v>
      </c>
      <c r="AN22" s="13">
        <f t="shared" si="14"/>
        <v>9295.6329554308086</v>
      </c>
      <c r="AO22" s="13">
        <f t="shared" si="14"/>
        <v>8936.2819573781744</v>
      </c>
      <c r="AP22" s="13">
        <f t="shared" si="14"/>
        <v>8603.9824240673315</v>
      </c>
      <c r="AQ22" s="13">
        <f t="shared" si="14"/>
        <v>8225.9431457941664</v>
      </c>
      <c r="AR22" s="13">
        <f t="shared" si="14"/>
        <v>7870.7057856743586</v>
      </c>
      <c r="AS22" s="13">
        <f t="shared" si="14"/>
        <v>7508.4559519072627</v>
      </c>
      <c r="AT22" s="13">
        <f t="shared" si="14"/>
        <v>7101.2174609250887</v>
      </c>
      <c r="AU22" s="13">
        <f t="shared" si="14"/>
        <v>6725.5084215788638</v>
      </c>
      <c r="AV22" s="13">
        <f t="shared" si="14"/>
        <v>6442.7684307080563</v>
      </c>
      <c r="AW22" s="13">
        <f t="shared" si="14"/>
        <v>6176.6610259631634</v>
      </c>
      <c r="AX22" s="13">
        <f t="shared" si="14"/>
        <v>5933.9705972005468</v>
      </c>
      <c r="AY22" s="13">
        <f>SUM(AY23:AY27)</f>
        <v>5690.3646432127662</v>
      </c>
      <c r="AZ22" s="13">
        <f>SUM(AZ23:AZ27)</f>
        <v>5463.0611375914104</v>
      </c>
      <c r="BA22" s="1378">
        <f>SUM(BA23:BA27)</f>
        <v>5227.4765341308703</v>
      </c>
      <c r="BB22" s="13">
        <f t="shared" ref="BB22:BC22" si="15">SUM(BB23:BB27)</f>
        <v>5001.5577425463853</v>
      </c>
      <c r="BC22" s="1915">
        <f t="shared" si="15"/>
        <v>4815.5019088236522</v>
      </c>
      <c r="BD22" s="576">
        <f t="shared" ref="BD22" si="16">SUM(BD23:BD27)</f>
        <v>4658.8873591898218</v>
      </c>
      <c r="BE22" s="576">
        <f>SUM(BE23:BE27)</f>
        <v>0</v>
      </c>
      <c r="BF22" s="48"/>
      <c r="BG22" s="62"/>
    </row>
    <row r="23" spans="3:61" ht="15" customHeight="1">
      <c r="U23" s="757"/>
      <c r="V23" s="758" t="s">
        <v>1169</v>
      </c>
      <c r="X23" s="1115"/>
      <c r="Y23" s="1122" t="s">
        <v>638</v>
      </c>
      <c r="Z23" s="52"/>
      <c r="AA23" s="52">
        <v>9604.7720791993888</v>
      </c>
      <c r="AB23" s="52">
        <v>9534.8444022853892</v>
      </c>
      <c r="AC23" s="52">
        <v>9527.057036475966</v>
      </c>
      <c r="AD23" s="52">
        <v>9378.8150631009539</v>
      </c>
      <c r="AE23" s="52">
        <v>9266.6666476054943</v>
      </c>
      <c r="AF23" s="52">
        <v>9024.4157430735577</v>
      </c>
      <c r="AG23" s="52">
        <v>8789.8988961558025</v>
      </c>
      <c r="AH23" s="52">
        <v>8516.8034721320601</v>
      </c>
      <c r="AI23" s="52">
        <v>8199.5555572067697</v>
      </c>
      <c r="AJ23" s="52">
        <v>7896.5482841501171</v>
      </c>
      <c r="AK23" s="52">
        <v>7612.4918466535773</v>
      </c>
      <c r="AL23" s="52">
        <v>7334.4916678005247</v>
      </c>
      <c r="AM23" s="52">
        <v>7049.567574534196</v>
      </c>
      <c r="AN23" s="52">
        <v>6754.2563657692908</v>
      </c>
      <c r="AO23" s="52">
        <v>6435.6821005250167</v>
      </c>
      <c r="AP23" s="52">
        <v>6129.9564142466188</v>
      </c>
      <c r="AQ23" s="52">
        <v>5814.5180359211754</v>
      </c>
      <c r="AR23" s="52">
        <v>5519.1981593818145</v>
      </c>
      <c r="AS23" s="52">
        <v>5177.0843761734341</v>
      </c>
      <c r="AT23" s="52">
        <v>4869.7682424834275</v>
      </c>
      <c r="AU23" s="52">
        <v>4553.2032353216582</v>
      </c>
      <c r="AV23" s="52">
        <v>4301.9881216681442</v>
      </c>
      <c r="AW23" s="52">
        <v>4086.5809495368053</v>
      </c>
      <c r="AX23" s="52">
        <v>3881.3593357092527</v>
      </c>
      <c r="AY23" s="52">
        <v>3658.8292597524564</v>
      </c>
      <c r="AZ23" s="52">
        <v>3466.5847795778345</v>
      </c>
      <c r="BA23" s="1374">
        <v>3267.1100536426438</v>
      </c>
      <c r="BB23" s="52">
        <v>3111.9548228011986</v>
      </c>
      <c r="BC23" s="1907">
        <v>2949.43472078887</v>
      </c>
      <c r="BD23" s="572">
        <v>2810.7982676196648</v>
      </c>
      <c r="BE23" s="572">
        <v>0</v>
      </c>
      <c r="BF23" s="763"/>
      <c r="BG23" s="1288"/>
    </row>
    <row r="24" spans="3:61" ht="15" customHeight="1">
      <c r="U24" s="757"/>
      <c r="V24" s="759" t="s">
        <v>278</v>
      </c>
      <c r="X24" s="1115"/>
      <c r="Y24" s="1123" t="s">
        <v>639</v>
      </c>
      <c r="Z24" s="55"/>
      <c r="AA24" s="1584">
        <v>53.992371516383862</v>
      </c>
      <c r="AB24" s="1584">
        <v>53.382070969523696</v>
      </c>
      <c r="AC24" s="1584">
        <v>53.497660306526903</v>
      </c>
      <c r="AD24" s="1584">
        <v>53.627538794303028</v>
      </c>
      <c r="AE24" s="1584">
        <v>53.353492667977896</v>
      </c>
      <c r="AF24" s="1584">
        <v>53.474962814193574</v>
      </c>
      <c r="AG24" s="1584">
        <v>53.609067248571428</v>
      </c>
      <c r="AH24" s="1584">
        <v>53.863034648571428</v>
      </c>
      <c r="AI24" s="1584">
        <v>53.587421147571433</v>
      </c>
      <c r="AJ24" s="1584">
        <v>53.798324339571437</v>
      </c>
      <c r="AK24" s="1584">
        <v>54.07587766757144</v>
      </c>
      <c r="AL24" s="1584">
        <v>54.569825993571442</v>
      </c>
      <c r="AM24" s="1584">
        <v>69.223799540142863</v>
      </c>
      <c r="AN24" s="1584">
        <v>81.381470233000002</v>
      </c>
      <c r="AO24" s="1584">
        <v>84.019971568571421</v>
      </c>
      <c r="AP24" s="1584">
        <v>95.43152347902857</v>
      </c>
      <c r="AQ24" s="1584">
        <v>98.516890267862863</v>
      </c>
      <c r="AR24" s="1584">
        <v>95.160403156011441</v>
      </c>
      <c r="AS24" s="55">
        <v>106.95070229662285</v>
      </c>
      <c r="AT24" s="55">
        <v>106.0598991570473</v>
      </c>
      <c r="AU24" s="1584">
        <v>92.632009691413586</v>
      </c>
      <c r="AV24" s="55">
        <v>102.33876290744008</v>
      </c>
      <c r="AW24" s="55">
        <v>101.29903328799999</v>
      </c>
      <c r="AX24" s="55">
        <v>100.21113991977144</v>
      </c>
      <c r="AY24" s="55">
        <v>99.890578236701728</v>
      </c>
      <c r="AZ24" s="55">
        <v>101.79478344057142</v>
      </c>
      <c r="BA24" s="1375">
        <v>103.12246266945746</v>
      </c>
      <c r="BB24" s="55">
        <v>89.661507474514281</v>
      </c>
      <c r="BC24" s="1908">
        <v>88.894317892868585</v>
      </c>
      <c r="BD24" s="573">
        <v>88.657611892868587</v>
      </c>
      <c r="BE24" s="573">
        <v>0</v>
      </c>
      <c r="BF24" s="56"/>
      <c r="BG24" s="57"/>
    </row>
    <row r="25" spans="3:61" ht="28.5">
      <c r="U25" s="757"/>
      <c r="V25" s="724" t="s">
        <v>1105</v>
      </c>
      <c r="X25" s="1115"/>
      <c r="Y25" s="1582" t="s">
        <v>1316</v>
      </c>
      <c r="Z25" s="55"/>
      <c r="AA25" s="1584">
        <v>27.784803268632118</v>
      </c>
      <c r="AB25" s="1584">
        <v>27.309564991198048</v>
      </c>
      <c r="AC25" s="1584">
        <v>27.726949702251748</v>
      </c>
      <c r="AD25" s="1584">
        <v>27.637429559917415</v>
      </c>
      <c r="AE25" s="1584">
        <v>28.985316002172695</v>
      </c>
      <c r="AF25" s="1584">
        <v>29.436139662832055</v>
      </c>
      <c r="AG25" s="1584">
        <v>29.877582887974334</v>
      </c>
      <c r="AH25" s="1584">
        <v>24.96115032293746</v>
      </c>
      <c r="AI25" s="1584">
        <v>23.796523930134271</v>
      </c>
      <c r="AJ25" s="1584">
        <v>23.620583364692145</v>
      </c>
      <c r="AK25" s="1584">
        <v>20.566847215302118</v>
      </c>
      <c r="AL25" s="1584">
        <v>16.631338920581943</v>
      </c>
      <c r="AM25" s="1584">
        <v>24.155782280904418</v>
      </c>
      <c r="AN25" s="1584">
        <v>20.812754172302935</v>
      </c>
      <c r="AO25" s="1584">
        <v>18.86443751674831</v>
      </c>
      <c r="AP25" s="1584">
        <v>17.548175968141493</v>
      </c>
      <c r="AQ25" s="1584">
        <v>16.231800570359521</v>
      </c>
      <c r="AR25" s="1584">
        <v>15.027229068311652</v>
      </c>
      <c r="AS25" s="1584">
        <v>14.226955034858072</v>
      </c>
      <c r="AT25" s="1584">
        <v>12.656106388786867</v>
      </c>
      <c r="AU25" s="1584">
        <v>11.549436245229293</v>
      </c>
      <c r="AV25" s="1584">
        <v>10.687751726527436</v>
      </c>
      <c r="AW25" s="1584">
        <v>11.258526789582762</v>
      </c>
      <c r="AX25" s="1584">
        <v>11.883124156409618</v>
      </c>
      <c r="AY25" s="1584">
        <v>10.266080021122686</v>
      </c>
      <c r="AZ25" s="1584">
        <v>10.209089948805357</v>
      </c>
      <c r="BA25" s="1585">
        <v>9.2969313886783684</v>
      </c>
      <c r="BB25" s="1584">
        <v>10.243885401052609</v>
      </c>
      <c r="BC25" s="1916">
        <v>10.590352811660365</v>
      </c>
      <c r="BD25" s="1923">
        <v>10.648674445001127</v>
      </c>
      <c r="BE25" s="573">
        <v>0</v>
      </c>
      <c r="BF25" s="763"/>
      <c r="BG25" s="1288"/>
      <c r="BI25" s="106"/>
    </row>
    <row r="26" spans="3:61" ht="15" customHeight="1">
      <c r="U26" s="757"/>
      <c r="V26" s="702" t="s">
        <v>1109</v>
      </c>
      <c r="X26" s="1115"/>
      <c r="Y26" s="1124" t="s">
        <v>640</v>
      </c>
      <c r="Z26" s="144"/>
      <c r="AA26" s="55">
        <v>2941.5458337535279</v>
      </c>
      <c r="AB26" s="55">
        <v>2917.2476766023669</v>
      </c>
      <c r="AC26" s="55">
        <v>2893.6208942708245</v>
      </c>
      <c r="AD26" s="55">
        <v>2842.2194026926272</v>
      </c>
      <c r="AE26" s="55">
        <v>2782.6016514976332</v>
      </c>
      <c r="AF26" s="55">
        <v>2750.027633149411</v>
      </c>
      <c r="AG26" s="55">
        <v>2711.267629324544</v>
      </c>
      <c r="AH26" s="55">
        <v>2676.4734624834155</v>
      </c>
      <c r="AI26" s="55">
        <v>2624.6080734319721</v>
      </c>
      <c r="AJ26" s="55">
        <v>2591.5104794683211</v>
      </c>
      <c r="AK26" s="55">
        <v>2556.1417376866721</v>
      </c>
      <c r="AL26" s="55">
        <v>2490.4139645462533</v>
      </c>
      <c r="AM26" s="55">
        <v>2419.5612940414444</v>
      </c>
      <c r="AN26" s="55">
        <v>2366.6235251791732</v>
      </c>
      <c r="AO26" s="55">
        <v>2320.9761368634481</v>
      </c>
      <c r="AP26" s="55">
        <v>2279.5816896267479</v>
      </c>
      <c r="AQ26" s="55">
        <v>2210.5144938719036</v>
      </c>
      <c r="AR26" s="55">
        <v>2149.3508326918454</v>
      </c>
      <c r="AS26" s="55">
        <v>2099.7317558574941</v>
      </c>
      <c r="AT26" s="55">
        <v>1997.438896435769</v>
      </c>
      <c r="AU26" s="55">
        <v>1953.642118922691</v>
      </c>
      <c r="AV26" s="55">
        <v>1908.0926687680765</v>
      </c>
      <c r="AW26" s="55">
        <v>1855.4936769339392</v>
      </c>
      <c r="AX26" s="55">
        <v>1811.2810464553129</v>
      </c>
      <c r="AY26" s="55">
        <v>1779.369872584434</v>
      </c>
      <c r="AZ26" s="55">
        <v>1749.4695295150652</v>
      </c>
      <c r="BA26" s="1375">
        <v>1714.1858984769751</v>
      </c>
      <c r="BB26" s="55">
        <v>1648.1862488919712</v>
      </c>
      <c r="BC26" s="1908">
        <v>1628.5276168310297</v>
      </c>
      <c r="BD26" s="573">
        <v>1609.4972278037878</v>
      </c>
      <c r="BE26" s="573">
        <v>0</v>
      </c>
      <c r="BF26" s="56"/>
      <c r="BG26" s="57"/>
    </row>
    <row r="27" spans="3:61" ht="15" customHeight="1" thickBot="1">
      <c r="U27" s="764"/>
      <c r="V27" s="765" t="s">
        <v>279</v>
      </c>
      <c r="X27" s="1125"/>
      <c r="Y27" s="1126" t="s">
        <v>641</v>
      </c>
      <c r="Z27" s="197"/>
      <c r="AA27" s="1195">
        <v>58.626934084596428</v>
      </c>
      <c r="AB27" s="1195">
        <v>59.162528287756629</v>
      </c>
      <c r="AC27" s="1195">
        <v>59.155883417755859</v>
      </c>
      <c r="AD27" s="1195">
        <v>59.259026903271071</v>
      </c>
      <c r="AE27" s="1195">
        <v>59.41768733427967</v>
      </c>
      <c r="AF27" s="1195">
        <v>59.953577751354949</v>
      </c>
      <c r="AG27" s="1195">
        <v>60.017997486444173</v>
      </c>
      <c r="AH27" s="1195">
        <v>60.281112445105457</v>
      </c>
      <c r="AI27" s="1195">
        <v>56.91357500136376</v>
      </c>
      <c r="AJ27" s="1195">
        <v>60.800772177715089</v>
      </c>
      <c r="AK27" s="1195">
        <v>74.367638641955253</v>
      </c>
      <c r="AL27" s="1195">
        <v>58.428472824508134</v>
      </c>
      <c r="AM27" s="1195">
        <v>50.45922517209894</v>
      </c>
      <c r="AN27" s="1195">
        <v>72.558840077041296</v>
      </c>
      <c r="AO27" s="1195">
        <v>76.739310904388915</v>
      </c>
      <c r="AP27" s="1195">
        <v>81.464620746794381</v>
      </c>
      <c r="AQ27" s="1195">
        <v>86.161925162864748</v>
      </c>
      <c r="AR27" s="1195">
        <v>91.969161376375283</v>
      </c>
      <c r="AS27" s="1379">
        <v>110.4621625448536</v>
      </c>
      <c r="AT27" s="1379">
        <v>115.29431646005852</v>
      </c>
      <c r="AU27" s="1379">
        <v>114.48162139787175</v>
      </c>
      <c r="AV27" s="1379">
        <v>119.6611256378678</v>
      </c>
      <c r="AW27" s="1379">
        <v>122.0288394148356</v>
      </c>
      <c r="AX27" s="1379">
        <v>129.23595095979954</v>
      </c>
      <c r="AY27" s="1379">
        <v>142.00885261805109</v>
      </c>
      <c r="AZ27" s="1379">
        <v>135.00295510913358</v>
      </c>
      <c r="BA27" s="1379">
        <v>133.76118795311612</v>
      </c>
      <c r="BB27" s="142">
        <v>141.51127797764906</v>
      </c>
      <c r="BC27" s="1917">
        <v>138.05490049922312</v>
      </c>
      <c r="BD27" s="577">
        <v>139.28557742849932</v>
      </c>
      <c r="BE27" s="577">
        <v>0</v>
      </c>
      <c r="BF27" s="140"/>
      <c r="BG27" s="1289"/>
      <c r="BI27" s="1443"/>
    </row>
    <row r="28" spans="3:61" ht="15" customHeight="1" thickTop="1" thickBot="1">
      <c r="C28" s="395"/>
      <c r="D28" s="395"/>
      <c r="E28" s="395"/>
      <c r="F28" s="395"/>
      <c r="G28" s="395"/>
      <c r="H28" s="395"/>
      <c r="I28" s="395"/>
      <c r="J28" s="395"/>
      <c r="K28" s="395"/>
      <c r="L28" s="395"/>
      <c r="U28" s="766" t="s">
        <v>55</v>
      </c>
      <c r="V28" s="767"/>
      <c r="X28" s="1127" t="s">
        <v>5</v>
      </c>
      <c r="Y28" s="1128"/>
      <c r="Z28" s="66"/>
      <c r="AA28" s="66">
        <f>SUM(AA5,AA11,AA14,AA17,AA22)</f>
        <v>43828.479773141458</v>
      </c>
      <c r="AB28" s="66">
        <f t="shared" ref="AB28:AX28" si="17">SUM(AB5,AB11,AB14,AB17,AB22)</f>
        <v>43069.68288989499</v>
      </c>
      <c r="AC28" s="66">
        <f t="shared" si="17"/>
        <v>43454.777741045778</v>
      </c>
      <c r="AD28" s="66">
        <f t="shared" si="17"/>
        <v>42561.442611832419</v>
      </c>
      <c r="AE28" s="66">
        <f t="shared" si="17"/>
        <v>42502.003850746274</v>
      </c>
      <c r="AF28" s="66">
        <f t="shared" si="17"/>
        <v>41464.305656694691</v>
      </c>
      <c r="AG28" s="66">
        <f t="shared" si="17"/>
        <v>40280.508382571228</v>
      </c>
      <c r="AH28" s="66">
        <f t="shared" si="17"/>
        <v>39915.653947783088</v>
      </c>
      <c r="AI28" s="66">
        <f t="shared" si="17"/>
        <v>38286.420355479218</v>
      </c>
      <c r="AJ28" s="66">
        <f t="shared" si="17"/>
        <v>37995.396138791439</v>
      </c>
      <c r="AK28" s="66">
        <f t="shared" si="17"/>
        <v>37458.339163407603</v>
      </c>
      <c r="AL28" s="66">
        <f t="shared" si="17"/>
        <v>36382.637921190842</v>
      </c>
      <c r="AM28" s="66">
        <f t="shared" si="17"/>
        <v>35665.781912900275</v>
      </c>
      <c r="AN28" s="66">
        <f t="shared" si="17"/>
        <v>34860.324969146226</v>
      </c>
      <c r="AO28" s="66">
        <f t="shared" si="17"/>
        <v>34591.659416517999</v>
      </c>
      <c r="AP28" s="66">
        <f t="shared" si="17"/>
        <v>34651.171639160879</v>
      </c>
      <c r="AQ28" s="66">
        <f t="shared" si="17"/>
        <v>34156.543721297043</v>
      </c>
      <c r="AR28" s="66">
        <f t="shared" si="17"/>
        <v>33600.694992082244</v>
      </c>
      <c r="AS28" s="66">
        <f t="shared" si="17"/>
        <v>32865.597244962795</v>
      </c>
      <c r="AT28" s="66">
        <f t="shared" si="17"/>
        <v>32370.908198379533</v>
      </c>
      <c r="AU28" s="66">
        <f t="shared" si="17"/>
        <v>31937.585683440586</v>
      </c>
      <c r="AV28" s="66">
        <f t="shared" si="17"/>
        <v>30734.048364219168</v>
      </c>
      <c r="AW28" s="66">
        <f t="shared" si="17"/>
        <v>30089.010692345775</v>
      </c>
      <c r="AX28" s="66">
        <f t="shared" si="17"/>
        <v>30040.850086025017</v>
      </c>
      <c r="AY28" s="66">
        <f>SUM(AY5,AY11,AY14,AY17,AY22)</f>
        <v>29542.821611883825</v>
      </c>
      <c r="AZ28" s="66">
        <f>SUM(AZ5,AZ11,AZ14,AZ17,AZ22)</f>
        <v>29199.890747132667</v>
      </c>
      <c r="BA28" s="1380">
        <f>SUM(BA5,BA11,BA14,BA17,BA22)</f>
        <v>29149.500569671469</v>
      </c>
      <c r="BB28" s="66">
        <f t="shared" ref="BB28:BC28" si="18">SUM(BB5,BB11,BB14,BB17,BB22)</f>
        <v>28925.75209153098</v>
      </c>
      <c r="BC28" s="1918">
        <f t="shared" si="18"/>
        <v>28566.192166581495</v>
      </c>
      <c r="BD28" s="578">
        <f t="shared" ref="BD28" si="19">SUM(BD5,BD11,BD14,BD17,BD22)</f>
        <v>28416.469920403564</v>
      </c>
      <c r="BE28" s="578">
        <f>SUM(BE5,BE11,BE14,BE17,BE22)</f>
        <v>0</v>
      </c>
      <c r="BF28" s="67"/>
      <c r="BG28" s="80"/>
    </row>
    <row r="29" spans="3:61">
      <c r="C29" s="395"/>
      <c r="D29" s="395"/>
      <c r="E29" s="395"/>
      <c r="F29" s="395"/>
      <c r="G29" s="395"/>
      <c r="H29" s="395"/>
      <c r="I29" s="395"/>
      <c r="J29" s="395"/>
      <c r="K29" s="395"/>
      <c r="L29" s="395"/>
      <c r="AJ29" s="24"/>
      <c r="AK29" s="24"/>
      <c r="AL29" s="24"/>
      <c r="AM29" s="24"/>
      <c r="AN29" s="24"/>
      <c r="AO29" s="24"/>
      <c r="AP29" s="24"/>
      <c r="AQ29" s="24"/>
      <c r="AR29" s="24"/>
      <c r="AS29" s="24"/>
      <c r="AT29" s="24"/>
      <c r="AU29" s="24"/>
      <c r="AV29" s="24"/>
      <c r="AW29" s="24"/>
      <c r="AX29" s="24"/>
      <c r="AY29" s="24"/>
      <c r="AZ29" s="24"/>
      <c r="BA29" s="24"/>
      <c r="BB29" s="24"/>
      <c r="BC29" s="24"/>
      <c r="BD29" s="24"/>
      <c r="BE29" s="24"/>
    </row>
    <row r="30" spans="3:61" ht="18.75">
      <c r="V30" s="196" t="s">
        <v>1306</v>
      </c>
      <c r="Y30" s="1" t="s">
        <v>920</v>
      </c>
      <c r="AJ30" s="24"/>
      <c r="AK30" s="24"/>
      <c r="AL30" s="24"/>
      <c r="AM30" s="24"/>
      <c r="AN30" s="24"/>
      <c r="AO30" s="24"/>
      <c r="AP30" s="24"/>
      <c r="AQ30" s="24"/>
      <c r="AR30" s="24"/>
      <c r="AS30" s="24"/>
      <c r="AT30" s="24"/>
      <c r="AU30" s="24"/>
      <c r="AV30" s="24"/>
      <c r="AW30" s="24"/>
      <c r="AX30" s="24"/>
      <c r="AY30" s="24"/>
      <c r="AZ30" s="24"/>
      <c r="BA30" s="24"/>
      <c r="BB30" s="24"/>
      <c r="BC30" s="24"/>
      <c r="BD30" s="24"/>
      <c r="BE30" s="24"/>
    </row>
    <row r="31" spans="3:61">
      <c r="V31" s="10"/>
      <c r="Y31" s="10"/>
      <c r="Z31" s="189"/>
      <c r="AA31" s="10">
        <v>1990</v>
      </c>
      <c r="AB31" s="10">
        <f t="shared" ref="AB31:BA31" si="20">AA31+1</f>
        <v>1991</v>
      </c>
      <c r="AC31" s="10">
        <f t="shared" si="20"/>
        <v>1992</v>
      </c>
      <c r="AD31" s="10">
        <f t="shared" si="20"/>
        <v>1993</v>
      </c>
      <c r="AE31" s="10">
        <f t="shared" si="20"/>
        <v>1994</v>
      </c>
      <c r="AF31" s="10">
        <f t="shared" si="20"/>
        <v>1995</v>
      </c>
      <c r="AG31" s="10">
        <f t="shared" si="20"/>
        <v>1996</v>
      </c>
      <c r="AH31" s="10">
        <f t="shared" si="20"/>
        <v>1997</v>
      </c>
      <c r="AI31" s="10">
        <f t="shared" si="20"/>
        <v>1998</v>
      </c>
      <c r="AJ31" s="10">
        <f t="shared" si="20"/>
        <v>1999</v>
      </c>
      <c r="AK31" s="10">
        <f t="shared" si="20"/>
        <v>2000</v>
      </c>
      <c r="AL31" s="10">
        <f t="shared" si="20"/>
        <v>2001</v>
      </c>
      <c r="AM31" s="10">
        <f t="shared" si="20"/>
        <v>2002</v>
      </c>
      <c r="AN31" s="10">
        <f t="shared" si="20"/>
        <v>2003</v>
      </c>
      <c r="AO31" s="10">
        <f t="shared" si="20"/>
        <v>2004</v>
      </c>
      <c r="AP31" s="10">
        <f t="shared" si="20"/>
        <v>2005</v>
      </c>
      <c r="AQ31" s="10">
        <f t="shared" si="20"/>
        <v>2006</v>
      </c>
      <c r="AR31" s="10">
        <f t="shared" si="20"/>
        <v>2007</v>
      </c>
      <c r="AS31" s="10">
        <f t="shared" si="20"/>
        <v>2008</v>
      </c>
      <c r="AT31" s="10">
        <f t="shared" si="20"/>
        <v>2009</v>
      </c>
      <c r="AU31" s="10">
        <f t="shared" si="20"/>
        <v>2010</v>
      </c>
      <c r="AV31" s="10">
        <f t="shared" si="20"/>
        <v>2011</v>
      </c>
      <c r="AW31" s="10">
        <f t="shared" si="20"/>
        <v>2012</v>
      </c>
      <c r="AX31" s="10">
        <f t="shared" si="20"/>
        <v>2013</v>
      </c>
      <c r="AY31" s="10">
        <f t="shared" si="20"/>
        <v>2014</v>
      </c>
      <c r="AZ31" s="10">
        <f t="shared" si="20"/>
        <v>2015</v>
      </c>
      <c r="BA31" s="10">
        <f t="shared" si="20"/>
        <v>2016</v>
      </c>
      <c r="BB31" s="10">
        <f t="shared" ref="BB31" si="21">BA31+1</f>
        <v>2017</v>
      </c>
      <c r="BC31" s="10">
        <f t="shared" ref="BC31:BD31" si="22">BB31+1</f>
        <v>2018</v>
      </c>
      <c r="BD31" s="10">
        <f t="shared" si="22"/>
        <v>2019</v>
      </c>
      <c r="BE31" s="10">
        <f t="shared" ref="BE31" si="23">BD31+1</f>
        <v>2020</v>
      </c>
      <c r="BF31" s="10" t="s">
        <v>22</v>
      </c>
      <c r="BG31" s="10" t="s">
        <v>2</v>
      </c>
    </row>
    <row r="32" spans="3:61" ht="15" customHeight="1">
      <c r="V32" s="40" t="s">
        <v>280</v>
      </c>
      <c r="Y32" s="594" t="s">
        <v>642</v>
      </c>
      <c r="Z32" s="11"/>
      <c r="AA32" s="11">
        <f>SUM(AA6:AA7,AA9:AA10)</f>
        <v>999.14454503040372</v>
      </c>
      <c r="AB32" s="11">
        <f t="shared" ref="AB32:AR32" si="24">SUM(AB6:AB7,AB9:AB10)</f>
        <v>986.87391871768568</v>
      </c>
      <c r="AC32" s="11">
        <f t="shared" si="24"/>
        <v>971.97691868801496</v>
      </c>
      <c r="AD32" s="11">
        <f t="shared" si="24"/>
        <v>993.66237718333718</v>
      </c>
      <c r="AE32" s="11">
        <f t="shared" si="24"/>
        <v>984.98509875643094</v>
      </c>
      <c r="AF32" s="11">
        <f t="shared" si="24"/>
        <v>1012.0159915491708</v>
      </c>
      <c r="AG32" s="11">
        <f t="shared" si="24"/>
        <v>1013.368185896338</v>
      </c>
      <c r="AH32" s="11">
        <f t="shared" si="24"/>
        <v>933.16148928504992</v>
      </c>
      <c r="AI32" s="11">
        <f t="shared" si="24"/>
        <v>890.15349598078285</v>
      </c>
      <c r="AJ32" s="11">
        <f t="shared" si="24"/>
        <v>885.34812602723082</v>
      </c>
      <c r="AK32" s="11">
        <f t="shared" si="24"/>
        <v>889.0456792360626</v>
      </c>
      <c r="AL32" s="11">
        <f t="shared" si="24"/>
        <v>845.89499419559434</v>
      </c>
      <c r="AM32" s="11">
        <f t="shared" si="24"/>
        <v>869.25845250215241</v>
      </c>
      <c r="AN32" s="11">
        <f t="shared" si="24"/>
        <v>881.93491304655981</v>
      </c>
      <c r="AO32" s="11">
        <f t="shared" si="24"/>
        <v>1014.3662011111558</v>
      </c>
      <c r="AP32" s="11">
        <f t="shared" si="24"/>
        <v>1105.5273570329357</v>
      </c>
      <c r="AQ32" s="11">
        <f t="shared" si="24"/>
        <v>1165.2983490959925</v>
      </c>
      <c r="AR32" s="11">
        <f t="shared" si="24"/>
        <v>1189.5781037666536</v>
      </c>
      <c r="AS32" s="11">
        <f t="shared" ref="AS32:AX32" si="25">SUM(AS6:AS7,AS9:AS10)</f>
        <v>1153.1955658717545</v>
      </c>
      <c r="AT32" s="11">
        <f t="shared" si="25"/>
        <v>1067.2929386644773</v>
      </c>
      <c r="AU32" s="11">
        <f t="shared" si="25"/>
        <v>1147.939081328786</v>
      </c>
      <c r="AV32" s="11">
        <f t="shared" si="25"/>
        <v>861.76810719109903</v>
      </c>
      <c r="AW32" s="11">
        <f t="shared" si="25"/>
        <v>884.41051497707895</v>
      </c>
      <c r="AX32" s="11">
        <f t="shared" si="25"/>
        <v>831.323474948902</v>
      </c>
      <c r="AY32" s="11">
        <f>SUM(AY6:AY7,AY9:AY10)</f>
        <v>813.30627305637336</v>
      </c>
      <c r="AZ32" s="11">
        <f>SUM(AZ6:AZ7,AZ9:AZ10)</f>
        <v>873.03134143690295</v>
      </c>
      <c r="BA32" s="11">
        <f>SUM(BA6:BA7,BA9:BA10)</f>
        <v>967.71828262737336</v>
      </c>
      <c r="BB32" s="11">
        <f t="shared" ref="BB32" si="26">SUM(BB6:BB7,BB9:BB10)</f>
        <v>1030.2630537145194</v>
      </c>
      <c r="BC32" s="11">
        <f>SUM(BC6:BC7,BC9:BC10)</f>
        <v>1001.8357812666748</v>
      </c>
      <c r="BD32" s="11">
        <f>SUM(BD6:BD7,BD9:BD10)</f>
        <v>976.48570476139037</v>
      </c>
      <c r="BE32" s="11">
        <f>SUM(BE6:BE7,BE9:BE10)</f>
        <v>0</v>
      </c>
      <c r="BF32" s="41"/>
      <c r="BG32" s="41"/>
      <c r="BH32" s="26"/>
    </row>
    <row r="33" spans="22:60" ht="15" customHeight="1">
      <c r="V33" s="40" t="s">
        <v>281</v>
      </c>
      <c r="Y33" s="594" t="s">
        <v>643</v>
      </c>
      <c r="Z33" s="11"/>
      <c r="AA33" s="11">
        <f>AA8</f>
        <v>291.2946957427028</v>
      </c>
      <c r="AB33" s="11">
        <f t="shared" ref="AB33:AR33" si="27">AB8</f>
        <v>298.55273741168014</v>
      </c>
      <c r="AC33" s="11">
        <f t="shared" si="27"/>
        <v>302.27373864801666</v>
      </c>
      <c r="AD33" s="11">
        <f t="shared" si="27"/>
        <v>298.6275303527201</v>
      </c>
      <c r="AE33" s="11">
        <f t="shared" si="27"/>
        <v>302.09363718847942</v>
      </c>
      <c r="AF33" s="11">
        <f t="shared" si="27"/>
        <v>308.90229793935401</v>
      </c>
      <c r="AG33" s="11">
        <f t="shared" si="27"/>
        <v>315.69273642953448</v>
      </c>
      <c r="AH33" s="11">
        <f t="shared" si="27"/>
        <v>318.67185663783135</v>
      </c>
      <c r="AI33" s="11">
        <f t="shared" si="27"/>
        <v>313.82593966500019</v>
      </c>
      <c r="AJ33" s="11">
        <f t="shared" si="27"/>
        <v>313.68728289514121</v>
      </c>
      <c r="AK33" s="11">
        <f t="shared" si="27"/>
        <v>311.94279150203937</v>
      </c>
      <c r="AL33" s="11">
        <f t="shared" si="27"/>
        <v>306.2285052208282</v>
      </c>
      <c r="AM33" s="11">
        <f t="shared" si="27"/>
        <v>296.52236790061897</v>
      </c>
      <c r="AN33" s="11">
        <f t="shared" si="27"/>
        <v>281.74634637330956</v>
      </c>
      <c r="AO33" s="11">
        <f t="shared" si="27"/>
        <v>263.62206477801635</v>
      </c>
      <c r="AP33" s="11">
        <f t="shared" si="27"/>
        <v>247.13517123735303</v>
      </c>
      <c r="AQ33" s="11">
        <f t="shared" si="27"/>
        <v>231.24797511646292</v>
      </c>
      <c r="AR33" s="11">
        <f t="shared" si="27"/>
        <v>217.07632096923194</v>
      </c>
      <c r="AS33" s="11">
        <f t="shared" ref="AS33:AX33" si="28">AS8</f>
        <v>197.29375258649193</v>
      </c>
      <c r="AT33" s="11">
        <f t="shared" si="28"/>
        <v>183.44383718367146</v>
      </c>
      <c r="AU33" s="11">
        <f t="shared" si="28"/>
        <v>174.30100800401408</v>
      </c>
      <c r="AV33" s="11">
        <f t="shared" si="28"/>
        <v>165.87288566351287</v>
      </c>
      <c r="AW33" s="11">
        <f t="shared" si="28"/>
        <v>159.61166548699049</v>
      </c>
      <c r="AX33" s="11">
        <f t="shared" si="28"/>
        <v>151.05942499886368</v>
      </c>
      <c r="AY33" s="11">
        <f t="shared" ref="AY33:BE33" si="29">AY8</f>
        <v>142.96601082253645</v>
      </c>
      <c r="AZ33" s="11">
        <f t="shared" si="29"/>
        <v>136.98225466621753</v>
      </c>
      <c r="BA33" s="11">
        <f t="shared" si="29"/>
        <v>132.34690207357033</v>
      </c>
      <c r="BB33" s="11">
        <f t="shared" si="29"/>
        <v>127.48955962157882</v>
      </c>
      <c r="BC33" s="11">
        <f t="shared" si="29"/>
        <v>124.15305309691445</v>
      </c>
      <c r="BD33" s="11">
        <f t="shared" ref="BD33" si="30">BD8</f>
        <v>119.70379483486435</v>
      </c>
      <c r="BE33" s="11">
        <f t="shared" si="29"/>
        <v>0</v>
      </c>
      <c r="BF33" s="68"/>
      <c r="BG33" s="68"/>
      <c r="BH33" s="26"/>
    </row>
    <row r="34" spans="22:60" ht="15" customHeight="1">
      <c r="V34" s="40" t="s">
        <v>282</v>
      </c>
      <c r="Y34" s="594" t="s">
        <v>644</v>
      </c>
      <c r="Z34" s="11"/>
      <c r="AA34" s="11">
        <f>AA11</f>
        <v>4994.5858788475016</v>
      </c>
      <c r="AB34" s="11">
        <f t="shared" ref="AB34:AR34" si="31">AB11</f>
        <v>4490.1398138048389</v>
      </c>
      <c r="AC34" s="11">
        <f t="shared" si="31"/>
        <v>4026.6417473634096</v>
      </c>
      <c r="AD34" s="11">
        <f t="shared" si="31"/>
        <v>3386.6198293476787</v>
      </c>
      <c r="AE34" s="11">
        <f t="shared" si="31"/>
        <v>2959.035730293821</v>
      </c>
      <c r="AF34" s="11">
        <f t="shared" si="31"/>
        <v>2668.239501729729</v>
      </c>
      <c r="AG34" s="11">
        <f t="shared" si="31"/>
        <v>2333.4736810402283</v>
      </c>
      <c r="AH34" s="11">
        <f t="shared" si="31"/>
        <v>2214.6555431648808</v>
      </c>
      <c r="AI34" s="11">
        <f t="shared" si="31"/>
        <v>2025.5388391506103</v>
      </c>
      <c r="AJ34" s="11">
        <f t="shared" si="31"/>
        <v>1972.961330256069</v>
      </c>
      <c r="AK34" s="11">
        <f t="shared" si="31"/>
        <v>1853.1425683464599</v>
      </c>
      <c r="AL34" s="11">
        <f t="shared" si="31"/>
        <v>1616.5359870455843</v>
      </c>
      <c r="AM34" s="11">
        <f t="shared" si="31"/>
        <v>1072.1375184583499</v>
      </c>
      <c r="AN34" s="11">
        <f t="shared" si="31"/>
        <v>1030.7568320560249</v>
      </c>
      <c r="AO34" s="11">
        <f t="shared" si="31"/>
        <v>988.77890430134153</v>
      </c>
      <c r="AP34" s="11">
        <f t="shared" si="31"/>
        <v>988.00188300312925</v>
      </c>
      <c r="AQ34" s="11">
        <f t="shared" si="31"/>
        <v>993.30423938222657</v>
      </c>
      <c r="AR34" s="11">
        <f t="shared" si="31"/>
        <v>985.13041609407173</v>
      </c>
      <c r="AS34" s="11">
        <f t="shared" ref="AS34:AX34" si="32">AS11</f>
        <v>956.45629085724863</v>
      </c>
      <c r="AT34" s="11">
        <f t="shared" si="32"/>
        <v>925.30768019558548</v>
      </c>
      <c r="AU34" s="11">
        <f t="shared" si="32"/>
        <v>893.51574087780955</v>
      </c>
      <c r="AV34" s="11">
        <f t="shared" si="32"/>
        <v>875.19595005722863</v>
      </c>
      <c r="AW34" s="11">
        <f t="shared" si="32"/>
        <v>858.3382496001318</v>
      </c>
      <c r="AX34" s="11">
        <f t="shared" si="32"/>
        <v>823.86595742903796</v>
      </c>
      <c r="AY34" s="11">
        <f t="shared" ref="AY34:BE34" si="33">AY11</f>
        <v>813.21532052697637</v>
      </c>
      <c r="AZ34" s="11">
        <f t="shared" si="33"/>
        <v>794.19690224137616</v>
      </c>
      <c r="BA34" s="11">
        <f t="shared" si="33"/>
        <v>800.35160495690161</v>
      </c>
      <c r="BB34" s="11">
        <f t="shared" si="33"/>
        <v>806.27069013126811</v>
      </c>
      <c r="BC34" s="11">
        <f t="shared" si="33"/>
        <v>748.99810819104323</v>
      </c>
      <c r="BD34" s="11">
        <f t="shared" ref="BD34" si="34">BD11</f>
        <v>719.15969008701927</v>
      </c>
      <c r="BE34" s="11">
        <f t="shared" si="33"/>
        <v>0</v>
      </c>
      <c r="BF34" s="46"/>
      <c r="BG34" s="46"/>
      <c r="BH34" s="26"/>
    </row>
    <row r="35" spans="22:60" ht="15" customHeight="1">
      <c r="V35" s="1402" t="s">
        <v>1006</v>
      </c>
      <c r="Y35" s="594" t="s">
        <v>1179</v>
      </c>
      <c r="Z35" s="11"/>
      <c r="AA35" s="3">
        <f>AA14</f>
        <v>60.533688957800003</v>
      </c>
      <c r="AB35" s="3">
        <f t="shared" ref="AB35:AR35" si="35">AB14</f>
        <v>58.257360136800003</v>
      </c>
      <c r="AC35" s="3">
        <f t="shared" si="35"/>
        <v>54.891544841200002</v>
      </c>
      <c r="AD35" s="3">
        <f t="shared" si="35"/>
        <v>52.149962422400009</v>
      </c>
      <c r="AE35" s="3">
        <f t="shared" si="35"/>
        <v>55.762489736599989</v>
      </c>
      <c r="AF35" s="3">
        <f t="shared" si="35"/>
        <v>58.432232907199996</v>
      </c>
      <c r="AG35" s="3">
        <f t="shared" si="35"/>
        <v>55.533115812799998</v>
      </c>
      <c r="AH35" s="3">
        <f t="shared" si="35"/>
        <v>55.0172602986</v>
      </c>
      <c r="AI35" s="3">
        <f t="shared" si="35"/>
        <v>52.613575124800001</v>
      </c>
      <c r="AJ35" s="3">
        <f t="shared" si="35"/>
        <v>51.980534407600004</v>
      </c>
      <c r="AK35" s="3">
        <f t="shared" si="35"/>
        <v>54.18914351099999</v>
      </c>
      <c r="AL35" s="3">
        <f t="shared" si="35"/>
        <v>51.790044354200006</v>
      </c>
      <c r="AM35" s="3">
        <f t="shared" si="35"/>
        <v>52.8732531924</v>
      </c>
      <c r="AN35" s="3">
        <f t="shared" si="35"/>
        <v>50.183866741199999</v>
      </c>
      <c r="AO35" s="3">
        <f t="shared" si="35"/>
        <v>53.674694951199996</v>
      </c>
      <c r="AP35" s="3">
        <f t="shared" si="35"/>
        <v>53.792058405600002</v>
      </c>
      <c r="AQ35" s="3">
        <f t="shared" si="35"/>
        <v>54.584801918800011</v>
      </c>
      <c r="AR35" s="3">
        <f t="shared" si="35"/>
        <v>50.892792939000003</v>
      </c>
      <c r="AS35" s="3">
        <f t="shared" ref="AS35:AX35" si="36">AS14</f>
        <v>49.625457675</v>
      </c>
      <c r="AT35" s="3">
        <f t="shared" si="36"/>
        <v>51.258287602199999</v>
      </c>
      <c r="AU35" s="3">
        <f t="shared" si="36"/>
        <v>53.925703079999991</v>
      </c>
      <c r="AV35" s="3">
        <f t="shared" si="36"/>
        <v>53.672004523999988</v>
      </c>
      <c r="AW35" s="3">
        <f t="shared" si="36"/>
        <v>46.139193489999997</v>
      </c>
      <c r="AX35" s="3">
        <f t="shared" si="36"/>
        <v>46.358037320000001</v>
      </c>
      <c r="AY35" s="3">
        <f t="shared" ref="AY35:BE35" si="37">AY14</f>
        <v>42.906234251400001</v>
      </c>
      <c r="AZ35" s="3">
        <f t="shared" si="37"/>
        <v>48.474278537000004</v>
      </c>
      <c r="BA35" s="3">
        <f t="shared" si="37"/>
        <v>43.258913936000006</v>
      </c>
      <c r="BB35" s="3">
        <f t="shared" si="37"/>
        <v>42.686076226084879</v>
      </c>
      <c r="BC35" s="3">
        <f t="shared" si="37"/>
        <v>40.499707995000001</v>
      </c>
      <c r="BD35" s="3">
        <f t="shared" ref="BD35" si="38">BD14</f>
        <v>41.123892878999996</v>
      </c>
      <c r="BE35" s="11">
        <f t="shared" si="37"/>
        <v>0</v>
      </c>
      <c r="BF35" s="46"/>
      <c r="BG35" s="46"/>
      <c r="BH35" s="26"/>
    </row>
    <row r="36" spans="22:60" ht="15" customHeight="1">
      <c r="V36" s="40" t="s">
        <v>283</v>
      </c>
      <c r="Y36" s="594" t="s">
        <v>645</v>
      </c>
      <c r="Z36" s="11"/>
      <c r="AA36" s="11">
        <f>AA18</f>
        <v>9422.9039880518067</v>
      </c>
      <c r="AB36" s="11">
        <f t="shared" ref="AB36:AR36" si="39">AB18</f>
        <v>9610.0798500349192</v>
      </c>
      <c r="AC36" s="11">
        <f t="shared" si="39"/>
        <v>9674.5157800939578</v>
      </c>
      <c r="AD36" s="11">
        <f t="shared" si="39"/>
        <v>9571.5686768422693</v>
      </c>
      <c r="AE36" s="11">
        <f t="shared" si="39"/>
        <v>9424.3208894734107</v>
      </c>
      <c r="AF36" s="11">
        <f t="shared" si="39"/>
        <v>9318.4508401012681</v>
      </c>
      <c r="AG36" s="11">
        <f t="shared" si="39"/>
        <v>9217.898666875386</v>
      </c>
      <c r="AH36" s="11">
        <f t="shared" si="39"/>
        <v>9176.9460632945884</v>
      </c>
      <c r="AI36" s="11">
        <f t="shared" si="39"/>
        <v>9117.3730086736559</v>
      </c>
      <c r="AJ36" s="11">
        <f t="shared" si="39"/>
        <v>9073.1817541921591</v>
      </c>
      <c r="AK36" s="11">
        <f t="shared" si="39"/>
        <v>8966.3400410133072</v>
      </c>
      <c r="AL36" s="11">
        <f t="shared" si="39"/>
        <v>9013.6148663103886</v>
      </c>
      <c r="AM36" s="11">
        <f t="shared" si="39"/>
        <v>8949.9076716852796</v>
      </c>
      <c r="AN36" s="11">
        <f t="shared" si="39"/>
        <v>8851.1158418081413</v>
      </c>
      <c r="AO36" s="11">
        <f t="shared" si="39"/>
        <v>8668.8387978266619</v>
      </c>
      <c r="AP36" s="11">
        <f t="shared" si="39"/>
        <v>8650.7100168335928</v>
      </c>
      <c r="AQ36" s="11">
        <f t="shared" si="39"/>
        <v>8626.3258313256483</v>
      </c>
      <c r="AR36" s="11">
        <f t="shared" si="39"/>
        <v>8673.2818285715275</v>
      </c>
      <c r="AS36" s="11">
        <f t="shared" ref="AS36:AX36" si="40">AS18</f>
        <v>8586.8500111657904</v>
      </c>
      <c r="AT36" s="11">
        <f t="shared" si="40"/>
        <v>8479.7611045811682</v>
      </c>
      <c r="AU36" s="11">
        <f t="shared" si="40"/>
        <v>8202.1106353386513</v>
      </c>
      <c r="AV36" s="11">
        <f t="shared" si="40"/>
        <v>8154.2656951549434</v>
      </c>
      <c r="AW36" s="11">
        <f t="shared" si="40"/>
        <v>7953.1304405872479</v>
      </c>
      <c r="AX36" s="11">
        <f t="shared" si="40"/>
        <v>7736.8477328496565</v>
      </c>
      <c r="AY36" s="11">
        <f t="shared" ref="AY36:BE36" si="41">AY18</f>
        <v>7543.4616929043459</v>
      </c>
      <c r="AZ36" s="11">
        <f t="shared" si="41"/>
        <v>7533.9310944364843</v>
      </c>
      <c r="BA36" s="11">
        <f t="shared" si="41"/>
        <v>7480.7571587519324</v>
      </c>
      <c r="BB36" s="11">
        <f t="shared" si="41"/>
        <v>7494.125500765851</v>
      </c>
      <c r="BC36" s="11">
        <f t="shared" si="41"/>
        <v>7464.9468121834616</v>
      </c>
      <c r="BD36" s="11">
        <f t="shared" ref="BD36" si="42">BD18</f>
        <v>7563.041879265329</v>
      </c>
      <c r="BE36" s="11">
        <f t="shared" si="41"/>
        <v>0</v>
      </c>
      <c r="BF36" s="46"/>
      <c r="BG36" s="46"/>
      <c r="BH36" s="26"/>
    </row>
    <row r="37" spans="22:60" ht="15" customHeight="1">
      <c r="V37" s="40" t="s">
        <v>284</v>
      </c>
      <c r="Y37" s="594" t="s">
        <v>646</v>
      </c>
      <c r="Z37" s="11"/>
      <c r="AA37" s="11">
        <f>AA20</f>
        <v>12129.253899068841</v>
      </c>
      <c r="AB37" s="11">
        <f t="shared" ref="AB37:AR37" si="43">AB20</f>
        <v>11775.524338304769</v>
      </c>
      <c r="AC37" s="11">
        <f t="shared" si="43"/>
        <v>12599.718505741172</v>
      </c>
      <c r="AD37" s="11">
        <f t="shared" si="43"/>
        <v>12712.603478287634</v>
      </c>
      <c r="AE37" s="11">
        <f t="shared" si="43"/>
        <v>13477.463535522342</v>
      </c>
      <c r="AF37" s="11">
        <f t="shared" si="43"/>
        <v>13092.101667252831</v>
      </c>
      <c r="AG37" s="11">
        <f t="shared" si="43"/>
        <v>12634.01558919524</v>
      </c>
      <c r="AH37" s="11">
        <f t="shared" si="43"/>
        <v>12856.320222417429</v>
      </c>
      <c r="AI37" s="11">
        <f t="shared" si="43"/>
        <v>11952.318427508249</v>
      </c>
      <c r="AJ37" s="11">
        <f t="shared" si="43"/>
        <v>12124.021195224714</v>
      </c>
      <c r="AK37" s="11">
        <f t="shared" si="43"/>
        <v>12175.438782528268</v>
      </c>
      <c r="AL37" s="11">
        <f t="shared" si="43"/>
        <v>11707.103206358059</v>
      </c>
      <c r="AM37" s="11">
        <f t="shared" si="43"/>
        <v>11927.160818741404</v>
      </c>
      <c r="AN37" s="11">
        <f t="shared" si="43"/>
        <v>11619.974719579592</v>
      </c>
      <c r="AO37" s="11">
        <f t="shared" si="43"/>
        <v>11877.348503786805</v>
      </c>
      <c r="AP37" s="11">
        <f t="shared" si="43"/>
        <v>12216.124676400887</v>
      </c>
      <c r="AQ37" s="11">
        <f t="shared" si="43"/>
        <v>12130.328894420818</v>
      </c>
      <c r="AR37" s="11">
        <f t="shared" si="43"/>
        <v>11927.383016061338</v>
      </c>
      <c r="AS37" s="11">
        <f t="shared" ref="AS37:AX37" si="44">AS20</f>
        <v>11766.193493511792</v>
      </c>
      <c r="AT37" s="11">
        <f t="shared" si="44"/>
        <v>11945.34421356788</v>
      </c>
      <c r="AU37" s="11">
        <f t="shared" si="44"/>
        <v>12186.235115514281</v>
      </c>
      <c r="AV37" s="11">
        <f t="shared" si="44"/>
        <v>11635.440863802851</v>
      </c>
      <c r="AW37" s="11">
        <f t="shared" si="44"/>
        <v>11510.88903426835</v>
      </c>
      <c r="AX37" s="11">
        <f t="shared" si="44"/>
        <v>12077.776161096823</v>
      </c>
      <c r="AY37" s="11">
        <f t="shared" ref="AY37:BE37" si="45">AY20</f>
        <v>12101.408820356135</v>
      </c>
      <c r="AZ37" s="11">
        <f t="shared" si="45"/>
        <v>11961.001408584354</v>
      </c>
      <c r="BA37" s="11">
        <f t="shared" si="45"/>
        <v>12148.896688229839</v>
      </c>
      <c r="BB37" s="11">
        <f t="shared" si="45"/>
        <v>12068.962660104442</v>
      </c>
      <c r="BC37" s="11">
        <f t="shared" si="45"/>
        <v>12014.937243051874</v>
      </c>
      <c r="BD37" s="11">
        <f t="shared" ref="BD37" si="46">BD20</f>
        <v>11946.012471698694</v>
      </c>
      <c r="BE37" s="11">
        <f t="shared" si="45"/>
        <v>0</v>
      </c>
      <c r="BF37" s="46"/>
      <c r="BG37" s="46"/>
      <c r="BH37" s="26"/>
    </row>
    <row r="38" spans="22:60" ht="15" customHeight="1">
      <c r="V38" s="768" t="s">
        <v>285</v>
      </c>
      <c r="Y38" s="735" t="s">
        <v>647</v>
      </c>
      <c r="Z38" s="14"/>
      <c r="AA38" s="14">
        <f>SUM(AA19,AA21)</f>
        <v>3244.0410556198749</v>
      </c>
      <c r="AB38" s="14">
        <f t="shared" ref="AB38:BA38" si="47">SUM(AB19,AB21)</f>
        <v>3258.3086283480629</v>
      </c>
      <c r="AC38" s="14">
        <f t="shared" si="47"/>
        <v>3263.7010814966811</v>
      </c>
      <c r="AD38" s="14">
        <f t="shared" si="47"/>
        <v>3184.652296345309</v>
      </c>
      <c r="AE38" s="14">
        <f t="shared" si="47"/>
        <v>3107.3176746676277</v>
      </c>
      <c r="AF38" s="14">
        <f t="shared" si="47"/>
        <v>3088.8550687637853</v>
      </c>
      <c r="AG38" s="14">
        <f t="shared" si="47"/>
        <v>3065.8552342183661</v>
      </c>
      <c r="AH38" s="14">
        <f t="shared" si="47"/>
        <v>3028.4992806526229</v>
      </c>
      <c r="AI38" s="14">
        <f t="shared" si="47"/>
        <v>2976.1359186583149</v>
      </c>
      <c r="AJ38" s="14">
        <f t="shared" si="47"/>
        <v>2947.9374722881071</v>
      </c>
      <c r="AK38" s="14">
        <f t="shared" si="47"/>
        <v>2890.5962094053848</v>
      </c>
      <c r="AL38" s="14">
        <f t="shared" si="47"/>
        <v>2886.9350476207487</v>
      </c>
      <c r="AM38" s="14">
        <f t="shared" si="47"/>
        <v>2884.9541548512784</v>
      </c>
      <c r="AN38" s="14">
        <f t="shared" si="47"/>
        <v>2848.9794941105911</v>
      </c>
      <c r="AO38" s="14">
        <f t="shared" si="47"/>
        <v>2788.7482923846414</v>
      </c>
      <c r="AP38" s="14">
        <f t="shared" si="47"/>
        <v>2785.8980521800481</v>
      </c>
      <c r="AQ38" s="14">
        <f t="shared" si="47"/>
        <v>2729.5104842429228</v>
      </c>
      <c r="AR38" s="14">
        <f t="shared" si="47"/>
        <v>2686.6467280060619</v>
      </c>
      <c r="AS38" s="14">
        <f t="shared" si="47"/>
        <v>2647.5267213874563</v>
      </c>
      <c r="AT38" s="14">
        <f t="shared" si="47"/>
        <v>2617.2826756594641</v>
      </c>
      <c r="AU38" s="14">
        <f t="shared" si="47"/>
        <v>2554.0499777181831</v>
      </c>
      <c r="AV38" s="14">
        <f t="shared" si="47"/>
        <v>2545.0644271174788</v>
      </c>
      <c r="AW38" s="14">
        <f t="shared" si="47"/>
        <v>2499.8305679728091</v>
      </c>
      <c r="AX38" s="14">
        <f t="shared" si="47"/>
        <v>2439.6487001811861</v>
      </c>
      <c r="AY38" s="14">
        <f t="shared" si="47"/>
        <v>2395.1926167532888</v>
      </c>
      <c r="AZ38" s="14">
        <f t="shared" si="47"/>
        <v>2389.2123296389209</v>
      </c>
      <c r="BA38" s="14">
        <f t="shared" si="47"/>
        <v>2348.6944849649822</v>
      </c>
      <c r="BB38" s="14">
        <f>SUM(BB19,BB21)</f>
        <v>2354.3968084208518</v>
      </c>
      <c r="BC38" s="14">
        <f t="shared" ref="BC38:BE38" si="48">SUM(BC19,BC21)</f>
        <v>2355.3195519728774</v>
      </c>
      <c r="BD38" s="14">
        <f t="shared" ref="BD38" si="49">SUM(BD19,BD21)</f>
        <v>2392.0551276874453</v>
      </c>
      <c r="BE38" s="14">
        <f t="shared" si="48"/>
        <v>0</v>
      </c>
      <c r="BF38" s="14"/>
      <c r="BG38" s="14"/>
      <c r="BH38" s="26"/>
    </row>
    <row r="39" spans="22:60" ht="15" customHeight="1">
      <c r="V39" s="1651" t="s">
        <v>1170</v>
      </c>
      <c r="Y39" s="735" t="s">
        <v>648</v>
      </c>
      <c r="Z39" s="11"/>
      <c r="AA39" s="11">
        <f>AA23</f>
        <v>9604.7720791993888</v>
      </c>
      <c r="AB39" s="11">
        <f t="shared" ref="AB39:AR39" si="50">AB23</f>
        <v>9534.8444022853892</v>
      </c>
      <c r="AC39" s="11">
        <f t="shared" si="50"/>
        <v>9527.057036475966</v>
      </c>
      <c r="AD39" s="11">
        <f t="shared" si="50"/>
        <v>9378.8150631009539</v>
      </c>
      <c r="AE39" s="11">
        <f t="shared" si="50"/>
        <v>9266.6666476054943</v>
      </c>
      <c r="AF39" s="11">
        <f t="shared" si="50"/>
        <v>9024.4157430735577</v>
      </c>
      <c r="AG39" s="11">
        <f t="shared" si="50"/>
        <v>8789.8988961558025</v>
      </c>
      <c r="AH39" s="11">
        <f t="shared" si="50"/>
        <v>8516.8034721320601</v>
      </c>
      <c r="AI39" s="11">
        <f t="shared" si="50"/>
        <v>8199.5555572067697</v>
      </c>
      <c r="AJ39" s="11">
        <f t="shared" si="50"/>
        <v>7896.5482841501171</v>
      </c>
      <c r="AK39" s="11">
        <f t="shared" si="50"/>
        <v>7612.4918466535773</v>
      </c>
      <c r="AL39" s="11">
        <f t="shared" si="50"/>
        <v>7334.4916678005247</v>
      </c>
      <c r="AM39" s="11">
        <f t="shared" si="50"/>
        <v>7049.567574534196</v>
      </c>
      <c r="AN39" s="11">
        <f t="shared" si="50"/>
        <v>6754.2563657692908</v>
      </c>
      <c r="AO39" s="11">
        <f t="shared" si="50"/>
        <v>6435.6821005250167</v>
      </c>
      <c r="AP39" s="11">
        <f t="shared" si="50"/>
        <v>6129.9564142466188</v>
      </c>
      <c r="AQ39" s="11">
        <f t="shared" si="50"/>
        <v>5814.5180359211754</v>
      </c>
      <c r="AR39" s="11">
        <f t="shared" si="50"/>
        <v>5519.1981593818145</v>
      </c>
      <c r="AS39" s="11">
        <f t="shared" ref="AS39:AT43" si="51">AS23</f>
        <v>5177.0843761734341</v>
      </c>
      <c r="AT39" s="11">
        <f t="shared" si="51"/>
        <v>4869.7682424834275</v>
      </c>
      <c r="AU39" s="11">
        <f t="shared" ref="AU39:AY43" si="52">AU23</f>
        <v>4553.2032353216582</v>
      </c>
      <c r="AV39" s="11">
        <f t="shared" si="52"/>
        <v>4301.9881216681442</v>
      </c>
      <c r="AW39" s="11">
        <f t="shared" si="52"/>
        <v>4086.5809495368053</v>
      </c>
      <c r="AX39" s="11">
        <f t="shared" si="52"/>
        <v>3881.3593357092527</v>
      </c>
      <c r="AY39" s="11">
        <f t="shared" si="52"/>
        <v>3658.8292597524564</v>
      </c>
      <c r="AZ39" s="11">
        <f t="shared" ref="AZ39:BC43" si="53">AZ23</f>
        <v>3466.5847795778345</v>
      </c>
      <c r="BA39" s="11">
        <f t="shared" si="53"/>
        <v>3267.1100536426438</v>
      </c>
      <c r="BB39" s="11">
        <f>BB23</f>
        <v>3111.9548228011986</v>
      </c>
      <c r="BC39" s="11">
        <f t="shared" si="53"/>
        <v>2949.43472078887</v>
      </c>
      <c r="BD39" s="11">
        <f t="shared" ref="BD39" si="54">BD23</f>
        <v>2810.7982676196648</v>
      </c>
      <c r="BE39" s="11">
        <f t="shared" ref="BE39" si="55">BE23</f>
        <v>0</v>
      </c>
      <c r="BF39" s="769"/>
      <c r="BG39" s="46"/>
      <c r="BH39" s="26"/>
    </row>
    <row r="40" spans="22:60" ht="15" customHeight="1">
      <c r="V40" s="768" t="s">
        <v>286</v>
      </c>
      <c r="Y40" s="735" t="s">
        <v>649</v>
      </c>
      <c r="Z40" s="14"/>
      <c r="AA40" s="1567">
        <f>AA24</f>
        <v>53.992371516383862</v>
      </c>
      <c r="AB40" s="1567">
        <f t="shared" ref="AB40:AR40" si="56">AB24</f>
        <v>53.382070969523696</v>
      </c>
      <c r="AC40" s="1567">
        <f t="shared" si="56"/>
        <v>53.497660306526903</v>
      </c>
      <c r="AD40" s="1567">
        <f t="shared" si="56"/>
        <v>53.627538794303028</v>
      </c>
      <c r="AE40" s="1567">
        <f t="shared" si="56"/>
        <v>53.353492667977896</v>
      </c>
      <c r="AF40" s="1567">
        <f t="shared" si="56"/>
        <v>53.474962814193574</v>
      </c>
      <c r="AG40" s="1567">
        <f t="shared" si="56"/>
        <v>53.609067248571428</v>
      </c>
      <c r="AH40" s="1567">
        <f t="shared" si="56"/>
        <v>53.863034648571428</v>
      </c>
      <c r="AI40" s="1567">
        <f t="shared" si="56"/>
        <v>53.587421147571433</v>
      </c>
      <c r="AJ40" s="1567">
        <f t="shared" si="56"/>
        <v>53.798324339571437</v>
      </c>
      <c r="AK40" s="1567">
        <f t="shared" si="56"/>
        <v>54.07587766757144</v>
      </c>
      <c r="AL40" s="1567">
        <f t="shared" si="56"/>
        <v>54.569825993571442</v>
      </c>
      <c r="AM40" s="1567">
        <f t="shared" si="56"/>
        <v>69.223799540142863</v>
      </c>
      <c r="AN40" s="1567">
        <f t="shared" si="56"/>
        <v>81.381470233000002</v>
      </c>
      <c r="AO40" s="1567">
        <f t="shared" si="56"/>
        <v>84.019971568571421</v>
      </c>
      <c r="AP40" s="1567">
        <f t="shared" si="56"/>
        <v>95.43152347902857</v>
      </c>
      <c r="AQ40" s="1567">
        <f t="shared" si="56"/>
        <v>98.516890267862863</v>
      </c>
      <c r="AR40" s="1567">
        <f t="shared" si="56"/>
        <v>95.160403156011441</v>
      </c>
      <c r="AS40" s="14">
        <f t="shared" si="51"/>
        <v>106.95070229662285</v>
      </c>
      <c r="AT40" s="14">
        <f t="shared" si="51"/>
        <v>106.0598991570473</v>
      </c>
      <c r="AU40" s="1567">
        <f t="shared" si="52"/>
        <v>92.632009691413586</v>
      </c>
      <c r="AV40" s="14">
        <f t="shared" si="52"/>
        <v>102.33876290744008</v>
      </c>
      <c r="AW40" s="14">
        <f t="shared" si="52"/>
        <v>101.29903328799999</v>
      </c>
      <c r="AX40" s="14">
        <f t="shared" si="52"/>
        <v>100.21113991977144</v>
      </c>
      <c r="AY40" s="14">
        <f t="shared" si="52"/>
        <v>99.890578236701728</v>
      </c>
      <c r="AZ40" s="14">
        <f t="shared" si="53"/>
        <v>101.79478344057142</v>
      </c>
      <c r="BA40" s="14">
        <f t="shared" si="53"/>
        <v>103.12246266945746</v>
      </c>
      <c r="BB40" s="14">
        <f>BB24</f>
        <v>89.661507474514281</v>
      </c>
      <c r="BC40" s="14">
        <f>BC24</f>
        <v>88.894317892868585</v>
      </c>
      <c r="BD40" s="14">
        <f>BD24</f>
        <v>88.657611892868587</v>
      </c>
      <c r="BE40" s="14">
        <f t="shared" ref="BE40" si="57">BE24</f>
        <v>0</v>
      </c>
      <c r="BF40" s="46"/>
      <c r="BG40" s="69"/>
      <c r="BH40" s="26"/>
    </row>
    <row r="41" spans="22:60" ht="28.5">
      <c r="V41" s="1583" t="s">
        <v>1108</v>
      </c>
      <c r="Y41" s="40" t="s">
        <v>1104</v>
      </c>
      <c r="Z41" s="11"/>
      <c r="AA41" s="3">
        <f>AA25</f>
        <v>27.784803268632118</v>
      </c>
      <c r="AB41" s="3">
        <f t="shared" ref="AB41:AR41" si="58">AB25</f>
        <v>27.309564991198048</v>
      </c>
      <c r="AC41" s="3">
        <f t="shared" si="58"/>
        <v>27.726949702251748</v>
      </c>
      <c r="AD41" s="3">
        <f t="shared" si="58"/>
        <v>27.637429559917415</v>
      </c>
      <c r="AE41" s="3">
        <f t="shared" si="58"/>
        <v>28.985316002172695</v>
      </c>
      <c r="AF41" s="3">
        <f t="shared" si="58"/>
        <v>29.436139662832055</v>
      </c>
      <c r="AG41" s="3">
        <f t="shared" si="58"/>
        <v>29.877582887974334</v>
      </c>
      <c r="AH41" s="3">
        <f t="shared" si="58"/>
        <v>24.96115032293746</v>
      </c>
      <c r="AI41" s="3">
        <f t="shared" si="58"/>
        <v>23.796523930134271</v>
      </c>
      <c r="AJ41" s="3">
        <f t="shared" si="58"/>
        <v>23.620583364692145</v>
      </c>
      <c r="AK41" s="3">
        <f t="shared" si="58"/>
        <v>20.566847215302118</v>
      </c>
      <c r="AL41" s="3">
        <f t="shared" si="58"/>
        <v>16.631338920581943</v>
      </c>
      <c r="AM41" s="3">
        <f t="shared" si="58"/>
        <v>24.155782280904418</v>
      </c>
      <c r="AN41" s="3">
        <f t="shared" si="58"/>
        <v>20.812754172302935</v>
      </c>
      <c r="AO41" s="3">
        <f t="shared" si="58"/>
        <v>18.86443751674831</v>
      </c>
      <c r="AP41" s="3">
        <f t="shared" si="58"/>
        <v>17.548175968141493</v>
      </c>
      <c r="AQ41" s="3">
        <f t="shared" si="58"/>
        <v>16.231800570359521</v>
      </c>
      <c r="AR41" s="3">
        <f t="shared" si="58"/>
        <v>15.027229068311652</v>
      </c>
      <c r="AS41" s="3">
        <f t="shared" si="51"/>
        <v>14.226955034858072</v>
      </c>
      <c r="AT41" s="3">
        <f t="shared" si="51"/>
        <v>12.656106388786867</v>
      </c>
      <c r="AU41" s="3">
        <f t="shared" si="52"/>
        <v>11.549436245229293</v>
      </c>
      <c r="AV41" s="3">
        <f t="shared" si="52"/>
        <v>10.687751726527436</v>
      </c>
      <c r="AW41" s="3">
        <f t="shared" si="52"/>
        <v>11.258526789582762</v>
      </c>
      <c r="AX41" s="3">
        <f t="shared" si="52"/>
        <v>11.883124156409618</v>
      </c>
      <c r="AY41" s="3">
        <f t="shared" si="52"/>
        <v>10.266080021122686</v>
      </c>
      <c r="AZ41" s="3">
        <f t="shared" si="53"/>
        <v>10.209089948805357</v>
      </c>
      <c r="BA41" s="3">
        <f t="shared" si="53"/>
        <v>9.2969313886783684</v>
      </c>
      <c r="BB41" s="3">
        <f>BB25</f>
        <v>10.243885401052609</v>
      </c>
      <c r="BC41" s="3">
        <f t="shared" si="53"/>
        <v>10.590352811660365</v>
      </c>
      <c r="BD41" s="3">
        <f t="shared" ref="BD41" si="59">BD25</f>
        <v>10.648674445001127</v>
      </c>
      <c r="BE41" s="11">
        <f t="shared" ref="BE41" si="60">BE25</f>
        <v>0</v>
      </c>
      <c r="BF41" s="769"/>
      <c r="BG41" s="769"/>
      <c r="BH41" s="26"/>
    </row>
    <row r="42" spans="22:60" ht="15" customHeight="1">
      <c r="V42" s="1402" t="s">
        <v>1110</v>
      </c>
      <c r="Y42" s="594" t="s">
        <v>650</v>
      </c>
      <c r="Z42" s="11"/>
      <c r="AA42" s="11">
        <f>AA26</f>
        <v>2941.5458337535279</v>
      </c>
      <c r="AB42" s="11">
        <f t="shared" ref="AB42:AR42" si="61">AB26</f>
        <v>2917.2476766023669</v>
      </c>
      <c r="AC42" s="11">
        <f t="shared" si="61"/>
        <v>2893.6208942708245</v>
      </c>
      <c r="AD42" s="11">
        <f t="shared" si="61"/>
        <v>2842.2194026926272</v>
      </c>
      <c r="AE42" s="11">
        <f t="shared" si="61"/>
        <v>2782.6016514976332</v>
      </c>
      <c r="AF42" s="11">
        <f t="shared" si="61"/>
        <v>2750.027633149411</v>
      </c>
      <c r="AG42" s="11">
        <f t="shared" si="61"/>
        <v>2711.267629324544</v>
      </c>
      <c r="AH42" s="11">
        <f t="shared" si="61"/>
        <v>2676.4734624834155</v>
      </c>
      <c r="AI42" s="11">
        <f t="shared" si="61"/>
        <v>2624.6080734319721</v>
      </c>
      <c r="AJ42" s="11">
        <f t="shared" si="61"/>
        <v>2591.5104794683211</v>
      </c>
      <c r="AK42" s="11">
        <f t="shared" si="61"/>
        <v>2556.1417376866721</v>
      </c>
      <c r="AL42" s="11">
        <f t="shared" si="61"/>
        <v>2490.4139645462533</v>
      </c>
      <c r="AM42" s="11">
        <f t="shared" si="61"/>
        <v>2419.5612940414444</v>
      </c>
      <c r="AN42" s="11">
        <f t="shared" si="61"/>
        <v>2366.6235251791732</v>
      </c>
      <c r="AO42" s="11">
        <f t="shared" si="61"/>
        <v>2320.9761368634481</v>
      </c>
      <c r="AP42" s="11">
        <f t="shared" si="61"/>
        <v>2279.5816896267479</v>
      </c>
      <c r="AQ42" s="11">
        <f t="shared" si="61"/>
        <v>2210.5144938719036</v>
      </c>
      <c r="AR42" s="11">
        <f t="shared" si="61"/>
        <v>2149.3508326918454</v>
      </c>
      <c r="AS42" s="11">
        <f t="shared" si="51"/>
        <v>2099.7317558574941</v>
      </c>
      <c r="AT42" s="11">
        <f t="shared" si="51"/>
        <v>1997.438896435769</v>
      </c>
      <c r="AU42" s="11">
        <f t="shared" si="52"/>
        <v>1953.642118922691</v>
      </c>
      <c r="AV42" s="11">
        <f t="shared" si="52"/>
        <v>1908.0926687680765</v>
      </c>
      <c r="AW42" s="11">
        <f t="shared" si="52"/>
        <v>1855.4936769339392</v>
      </c>
      <c r="AX42" s="11">
        <f t="shared" si="52"/>
        <v>1811.2810464553129</v>
      </c>
      <c r="AY42" s="11">
        <f t="shared" si="52"/>
        <v>1779.369872584434</v>
      </c>
      <c r="AZ42" s="11">
        <f t="shared" si="53"/>
        <v>1749.4695295150652</v>
      </c>
      <c r="BA42" s="11">
        <f t="shared" si="53"/>
        <v>1714.1858984769751</v>
      </c>
      <c r="BB42" s="11">
        <f>BB26</f>
        <v>1648.1862488919712</v>
      </c>
      <c r="BC42" s="11">
        <f t="shared" si="53"/>
        <v>1628.5276168310297</v>
      </c>
      <c r="BD42" s="11">
        <f t="shared" ref="BD42" si="62">BD26</f>
        <v>1609.4972278037878</v>
      </c>
      <c r="BE42" s="11">
        <f t="shared" ref="BE42" si="63">BE26</f>
        <v>0</v>
      </c>
      <c r="BF42" s="46"/>
      <c r="BG42" s="46"/>
      <c r="BH42" s="26"/>
    </row>
    <row r="43" spans="22:60" ht="15" customHeight="1" thickBot="1">
      <c r="V43" s="770" t="s">
        <v>279</v>
      </c>
      <c r="Y43" s="1129" t="s">
        <v>651</v>
      </c>
      <c r="Z43" s="142"/>
      <c r="AA43" s="1001">
        <f>AA27</f>
        <v>58.626934084596428</v>
      </c>
      <c r="AB43" s="1001">
        <f t="shared" ref="AB43:AR43" si="64">AB27</f>
        <v>59.162528287756629</v>
      </c>
      <c r="AC43" s="1001">
        <f t="shared" si="64"/>
        <v>59.155883417755859</v>
      </c>
      <c r="AD43" s="1001">
        <f t="shared" si="64"/>
        <v>59.259026903271071</v>
      </c>
      <c r="AE43" s="1001">
        <f t="shared" si="64"/>
        <v>59.41768733427967</v>
      </c>
      <c r="AF43" s="1001">
        <f t="shared" si="64"/>
        <v>59.953577751354949</v>
      </c>
      <c r="AG43" s="1001">
        <f t="shared" si="64"/>
        <v>60.017997486444173</v>
      </c>
      <c r="AH43" s="1001">
        <f t="shared" si="64"/>
        <v>60.281112445105457</v>
      </c>
      <c r="AI43" s="1001">
        <f t="shared" si="64"/>
        <v>56.91357500136376</v>
      </c>
      <c r="AJ43" s="1001">
        <f t="shared" si="64"/>
        <v>60.800772177715089</v>
      </c>
      <c r="AK43" s="1001">
        <f t="shared" si="64"/>
        <v>74.367638641955253</v>
      </c>
      <c r="AL43" s="1001">
        <f t="shared" si="64"/>
        <v>58.428472824508134</v>
      </c>
      <c r="AM43" s="1001">
        <f t="shared" si="64"/>
        <v>50.45922517209894</v>
      </c>
      <c r="AN43" s="1001">
        <f t="shared" si="64"/>
        <v>72.558840077041296</v>
      </c>
      <c r="AO43" s="1001">
        <f t="shared" si="64"/>
        <v>76.739310904388915</v>
      </c>
      <c r="AP43" s="1001">
        <f t="shared" si="64"/>
        <v>81.464620746794381</v>
      </c>
      <c r="AQ43" s="1001">
        <f t="shared" si="64"/>
        <v>86.161925162864748</v>
      </c>
      <c r="AR43" s="1001">
        <f t="shared" si="64"/>
        <v>91.969161376375283</v>
      </c>
      <c r="AS43" s="142">
        <f t="shared" si="51"/>
        <v>110.4621625448536</v>
      </c>
      <c r="AT43" s="142">
        <f t="shared" si="51"/>
        <v>115.29431646005852</v>
      </c>
      <c r="AU43" s="142">
        <f t="shared" si="52"/>
        <v>114.48162139787175</v>
      </c>
      <c r="AV43" s="142">
        <f t="shared" si="52"/>
        <v>119.6611256378678</v>
      </c>
      <c r="AW43" s="142">
        <f t="shared" si="52"/>
        <v>122.0288394148356</v>
      </c>
      <c r="AX43" s="142">
        <f t="shared" si="52"/>
        <v>129.23595095979954</v>
      </c>
      <c r="AY43" s="142">
        <f t="shared" si="52"/>
        <v>142.00885261805109</v>
      </c>
      <c r="AZ43" s="142">
        <f t="shared" si="53"/>
        <v>135.00295510913358</v>
      </c>
      <c r="BA43" s="142">
        <f t="shared" si="53"/>
        <v>133.76118795311612</v>
      </c>
      <c r="BB43" s="142">
        <f>BB27</f>
        <v>141.51127797764906</v>
      </c>
      <c r="BC43" s="142">
        <f t="shared" si="53"/>
        <v>138.05490049922312</v>
      </c>
      <c r="BD43" s="142">
        <f t="shared" ref="BD43" si="65">BD27</f>
        <v>139.28557742849932</v>
      </c>
      <c r="BE43" s="142">
        <f t="shared" ref="BE43" si="66">BE27</f>
        <v>0</v>
      </c>
      <c r="BF43" s="140"/>
      <c r="BG43" s="140"/>
      <c r="BH43" s="26"/>
    </row>
    <row r="44" spans="22:60" ht="15" customHeight="1" thickTop="1">
      <c r="V44" s="771" t="s">
        <v>55</v>
      </c>
      <c r="Y44" s="596" t="s">
        <v>0</v>
      </c>
      <c r="Z44" s="13"/>
      <c r="AA44" s="13">
        <f>SUM(AA32:AA43)</f>
        <v>43828.479773141466</v>
      </c>
      <c r="AB44" s="13">
        <f t="shared" ref="AB44:AR44" si="67">SUM(AB32:AB43)</f>
        <v>43069.68288989499</v>
      </c>
      <c r="AC44" s="13">
        <f t="shared" si="67"/>
        <v>43454.777741045778</v>
      </c>
      <c r="AD44" s="13">
        <f t="shared" si="67"/>
        <v>42561.442611832426</v>
      </c>
      <c r="AE44" s="13">
        <f t="shared" si="67"/>
        <v>42502.003850746274</v>
      </c>
      <c r="AF44" s="13">
        <f t="shared" si="67"/>
        <v>41464.305656694683</v>
      </c>
      <c r="AG44" s="13">
        <f t="shared" si="67"/>
        <v>40280.508382571228</v>
      </c>
      <c r="AH44" s="13">
        <f t="shared" si="67"/>
        <v>39915.653947783096</v>
      </c>
      <c r="AI44" s="13">
        <f t="shared" si="67"/>
        <v>38286.420355479226</v>
      </c>
      <c r="AJ44" s="13">
        <f t="shared" si="67"/>
        <v>37995.396138791439</v>
      </c>
      <c r="AK44" s="13">
        <f t="shared" si="67"/>
        <v>37458.339163407603</v>
      </c>
      <c r="AL44" s="13">
        <f t="shared" si="67"/>
        <v>36382.63792119085</v>
      </c>
      <c r="AM44" s="13">
        <f t="shared" si="67"/>
        <v>35665.781912900267</v>
      </c>
      <c r="AN44" s="13">
        <f t="shared" si="67"/>
        <v>34860.324969146233</v>
      </c>
      <c r="AO44" s="13">
        <f t="shared" si="67"/>
        <v>34591.659416517999</v>
      </c>
      <c r="AP44" s="13">
        <f t="shared" si="67"/>
        <v>34651.171639160879</v>
      </c>
      <c r="AQ44" s="13">
        <f t="shared" si="67"/>
        <v>34156.543721297036</v>
      </c>
      <c r="AR44" s="13">
        <f t="shared" si="67"/>
        <v>33600.694992082244</v>
      </c>
      <c r="AS44" s="13">
        <f t="shared" ref="AS44:AX44" si="68">SUM(AS32:AS43)</f>
        <v>32865.597244962795</v>
      </c>
      <c r="AT44" s="13">
        <f t="shared" si="68"/>
        <v>32370.908198379533</v>
      </c>
      <c r="AU44" s="13">
        <f t="shared" si="68"/>
        <v>31937.585683440586</v>
      </c>
      <c r="AV44" s="13">
        <f t="shared" si="68"/>
        <v>30734.048364219168</v>
      </c>
      <c r="AW44" s="13">
        <f t="shared" si="68"/>
        <v>30089.010692345772</v>
      </c>
      <c r="AX44" s="13">
        <f t="shared" si="68"/>
        <v>30040.850086025017</v>
      </c>
      <c r="AY44" s="13">
        <f>SUM(AY32:AY43)</f>
        <v>29542.821611883817</v>
      </c>
      <c r="AZ44" s="13">
        <f>SUM(AZ32:AZ43)</f>
        <v>29199.890747132667</v>
      </c>
      <c r="BA44" s="13">
        <f>SUM(BA32:BA43)</f>
        <v>29149.500569671472</v>
      </c>
      <c r="BB44" s="13">
        <f t="shared" ref="BB44" si="69">SUM(BB32:BB43)</f>
        <v>28925.752091530983</v>
      </c>
      <c r="BC44" s="13">
        <f>SUM(BC32:BC43)</f>
        <v>28566.192166581499</v>
      </c>
      <c r="BD44" s="13">
        <f>SUM(BD32:BD43)</f>
        <v>28416.469920403564</v>
      </c>
      <c r="BE44" s="13">
        <f>SUM(BE32:BE43)</f>
        <v>0</v>
      </c>
      <c r="BF44" s="48"/>
      <c r="BG44" s="48"/>
      <c r="BH44" s="26"/>
    </row>
    <row r="45" spans="22:60">
      <c r="Z45" s="26"/>
    </row>
    <row r="46" spans="22:60">
      <c r="V46" s="196" t="s">
        <v>261</v>
      </c>
      <c r="Y46" s="1" t="s">
        <v>917</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row>
    <row r="47" spans="22:60">
      <c r="V47" s="10"/>
      <c r="Y47" s="10"/>
      <c r="Z47" s="189"/>
      <c r="AA47" s="10">
        <v>1990</v>
      </c>
      <c r="AB47" s="10">
        <f t="shared" ref="AB47:BD47" si="70">AA47+1</f>
        <v>1991</v>
      </c>
      <c r="AC47" s="10">
        <f t="shared" si="70"/>
        <v>1992</v>
      </c>
      <c r="AD47" s="10">
        <f t="shared" si="70"/>
        <v>1993</v>
      </c>
      <c r="AE47" s="10">
        <f t="shared" si="70"/>
        <v>1994</v>
      </c>
      <c r="AF47" s="10">
        <f t="shared" si="70"/>
        <v>1995</v>
      </c>
      <c r="AG47" s="10">
        <f t="shared" si="70"/>
        <v>1996</v>
      </c>
      <c r="AH47" s="10">
        <f t="shared" si="70"/>
        <v>1997</v>
      </c>
      <c r="AI47" s="10">
        <f t="shared" si="70"/>
        <v>1998</v>
      </c>
      <c r="AJ47" s="10">
        <f t="shared" si="70"/>
        <v>1999</v>
      </c>
      <c r="AK47" s="10">
        <f t="shared" si="70"/>
        <v>2000</v>
      </c>
      <c r="AL47" s="10">
        <f t="shared" si="70"/>
        <v>2001</v>
      </c>
      <c r="AM47" s="10">
        <f t="shared" si="70"/>
        <v>2002</v>
      </c>
      <c r="AN47" s="10">
        <f t="shared" si="70"/>
        <v>2003</v>
      </c>
      <c r="AO47" s="10">
        <f t="shared" si="70"/>
        <v>2004</v>
      </c>
      <c r="AP47" s="10">
        <f t="shared" si="70"/>
        <v>2005</v>
      </c>
      <c r="AQ47" s="10">
        <f t="shared" si="70"/>
        <v>2006</v>
      </c>
      <c r="AR47" s="10">
        <f t="shared" si="70"/>
        <v>2007</v>
      </c>
      <c r="AS47" s="10">
        <f t="shared" si="70"/>
        <v>2008</v>
      </c>
      <c r="AT47" s="10">
        <f t="shared" si="70"/>
        <v>2009</v>
      </c>
      <c r="AU47" s="10">
        <f t="shared" si="70"/>
        <v>2010</v>
      </c>
      <c r="AV47" s="10">
        <f t="shared" si="70"/>
        <v>2011</v>
      </c>
      <c r="AW47" s="10">
        <f t="shared" si="70"/>
        <v>2012</v>
      </c>
      <c r="AX47" s="10">
        <f t="shared" si="70"/>
        <v>2013</v>
      </c>
      <c r="AY47" s="10">
        <f t="shared" si="70"/>
        <v>2014</v>
      </c>
      <c r="AZ47" s="10">
        <f t="shared" si="70"/>
        <v>2015</v>
      </c>
      <c r="BA47" s="10">
        <f t="shared" si="70"/>
        <v>2016</v>
      </c>
      <c r="BB47" s="10">
        <f t="shared" si="70"/>
        <v>2017</v>
      </c>
      <c r="BC47" s="10">
        <f t="shared" si="70"/>
        <v>2018</v>
      </c>
      <c r="BD47" s="10">
        <f t="shared" si="70"/>
        <v>2019</v>
      </c>
      <c r="BE47" s="10"/>
      <c r="BF47" s="10" t="s">
        <v>22</v>
      </c>
      <c r="BG47" s="10" t="s">
        <v>2</v>
      </c>
    </row>
    <row r="48" spans="22:60" ht="15" customHeight="1">
      <c r="V48" s="772" t="s">
        <v>280</v>
      </c>
      <c r="Y48" s="594" t="s">
        <v>642</v>
      </c>
      <c r="Z48" s="281"/>
      <c r="AA48" s="230"/>
      <c r="AB48" s="282">
        <f>IF(ISTEXT(AB32),AB32,AB32/$AA32-1)</f>
        <v>-1.228113226834926E-2</v>
      </c>
      <c r="AC48" s="282">
        <f>IF(ISTEXT(AC32),AC32,AC32/$AA32-1)</f>
        <v>-2.7190886921733659E-2</v>
      </c>
      <c r="AD48" s="282">
        <f t="shared" ref="AD48:BA48" si="71">IF(ISTEXT(AD32),AD32,AD32/$AA32-1)</f>
        <v>-5.4868616100983703E-3</v>
      </c>
      <c r="AE48" s="282">
        <f t="shared" si="71"/>
        <v>-1.4171569413454543E-2</v>
      </c>
      <c r="AF48" s="282">
        <f t="shared" si="71"/>
        <v>1.2882466889088118E-2</v>
      </c>
      <c r="AG48" s="282">
        <f t="shared" si="71"/>
        <v>1.4235818968016734E-2</v>
      </c>
      <c r="AH48" s="282">
        <f t="shared" si="71"/>
        <v>-6.6039549606254355E-2</v>
      </c>
      <c r="AI48" s="282">
        <f t="shared" si="71"/>
        <v>-0.10908436581246039</v>
      </c>
      <c r="AJ48" s="282">
        <f t="shared" si="71"/>
        <v>-0.11389385006321595</v>
      </c>
      <c r="AK48" s="282">
        <f t="shared" si="71"/>
        <v>-0.11019313105591833</v>
      </c>
      <c r="AL48" s="282">
        <f t="shared" si="71"/>
        <v>-0.15338076116919208</v>
      </c>
      <c r="AM48" s="282">
        <f t="shared" si="71"/>
        <v>-0.12999729936402638</v>
      </c>
      <c r="AN48" s="282">
        <f t="shared" si="71"/>
        <v>-0.11730998539383231</v>
      </c>
      <c r="AO48" s="282">
        <f t="shared" si="71"/>
        <v>1.5234688670885843E-2</v>
      </c>
      <c r="AP48" s="282">
        <f t="shared" si="71"/>
        <v>0.10647389562567722</v>
      </c>
      <c r="AQ48" s="282">
        <f t="shared" si="71"/>
        <v>0.16629606285898579</v>
      </c>
      <c r="AR48" s="282">
        <f t="shared" si="71"/>
        <v>0.19059660554965552</v>
      </c>
      <c r="AS48" s="282">
        <f t="shared" si="71"/>
        <v>0.15418291738425394</v>
      </c>
      <c r="AT48" s="282">
        <f t="shared" si="71"/>
        <v>6.8206741429989837E-2</v>
      </c>
      <c r="AU48" s="282">
        <f t="shared" si="71"/>
        <v>0.14892193230545492</v>
      </c>
      <c r="AV48" s="282">
        <f t="shared" si="71"/>
        <v>-0.13749405781435198</v>
      </c>
      <c r="AW48" s="282">
        <f t="shared" si="71"/>
        <v>-0.11483226388413448</v>
      </c>
      <c r="AX48" s="282">
        <f t="shared" si="71"/>
        <v>-0.16796475636705299</v>
      </c>
      <c r="AY48" s="282">
        <f t="shared" si="71"/>
        <v>-0.1859973843608137</v>
      </c>
      <c r="AZ48" s="282">
        <f t="shared" si="71"/>
        <v>-0.12622118012931072</v>
      </c>
      <c r="BA48" s="282">
        <f t="shared" si="71"/>
        <v>-3.1453169172908857E-2</v>
      </c>
      <c r="BB48" s="282">
        <f t="shared" ref="BB48:BE48" si="72">IF(ISTEXT(BB32),BB32,BB32/$AA32-1)</f>
        <v>3.1145151959137918E-2</v>
      </c>
      <c r="BC48" s="282">
        <f t="shared" si="72"/>
        <v>2.6935404388253037E-3</v>
      </c>
      <c r="BD48" s="282">
        <f t="shared" ref="BD48" si="73">IF(ISTEXT(BD32),BD32,BD32/$AA32-1)</f>
        <v>-2.2678240482535861E-2</v>
      </c>
      <c r="BE48" s="282">
        <f t="shared" si="72"/>
        <v>-1</v>
      </c>
      <c r="BF48" s="41"/>
      <c r="BG48" s="41"/>
    </row>
    <row r="49" spans="22:60" ht="15" customHeight="1">
      <c r="V49" s="772" t="s">
        <v>281</v>
      </c>
      <c r="Y49" s="594" t="s">
        <v>643</v>
      </c>
      <c r="Z49" s="281"/>
      <c r="AA49" s="230"/>
      <c r="AB49" s="282">
        <f t="shared" ref="AB49:AB58" si="74">IF(ISTEXT(AB33),AB33,AB33/$AA33-1)</f>
        <v>2.4916491014269182E-2</v>
      </c>
      <c r="AC49" s="282">
        <f t="shared" ref="AC49:AE49" si="75">IF(ISTEXT(AC33),AC33,AC33/$AA33-1)</f>
        <v>3.7690500602220123E-2</v>
      </c>
      <c r="AD49" s="282">
        <f t="shared" si="75"/>
        <v>2.5173251408924679E-2</v>
      </c>
      <c r="AE49" s="282">
        <f t="shared" si="75"/>
        <v>3.707222137445032E-2</v>
      </c>
      <c r="AF49" s="282">
        <f t="shared" ref="AF49:BA49" si="76">IF(ISTEXT(AF33),AF33,AF33/$AA33-1)</f>
        <v>6.0446010359913371E-2</v>
      </c>
      <c r="AG49" s="282">
        <f t="shared" si="76"/>
        <v>8.3757243243392843E-2</v>
      </c>
      <c r="AH49" s="282">
        <f t="shared" si="76"/>
        <v>9.3984412676400009E-2</v>
      </c>
      <c r="AI49" s="282">
        <f t="shared" si="76"/>
        <v>7.7348624096468255E-2</v>
      </c>
      <c r="AJ49" s="282">
        <f t="shared" si="76"/>
        <v>7.6872622398237889E-2</v>
      </c>
      <c r="AK49" s="282">
        <f t="shared" si="76"/>
        <v>7.0883871423373934E-2</v>
      </c>
      <c r="AL49" s="282">
        <f t="shared" si="76"/>
        <v>5.1267014801108068E-2</v>
      </c>
      <c r="AM49" s="282">
        <f t="shared" si="76"/>
        <v>1.79463348777682E-2</v>
      </c>
      <c r="AN49" s="282">
        <f t="shared" si="76"/>
        <v>-3.2779001845701927E-2</v>
      </c>
      <c r="AO49" s="282">
        <f t="shared" si="76"/>
        <v>-9.4998746524136313E-2</v>
      </c>
      <c r="AP49" s="282">
        <f t="shared" si="76"/>
        <v>-0.15159742058727821</v>
      </c>
      <c r="AQ49" s="282">
        <f t="shared" si="76"/>
        <v>-0.2061373636520949</v>
      </c>
      <c r="AR49" s="282">
        <f t="shared" si="76"/>
        <v>-0.25478793763902619</v>
      </c>
      <c r="AS49" s="282">
        <f t="shared" si="76"/>
        <v>-0.32270049722855509</v>
      </c>
      <c r="AT49" s="282">
        <f t="shared" si="76"/>
        <v>-0.37024655833175468</v>
      </c>
      <c r="AU49" s="282">
        <f t="shared" si="76"/>
        <v>-0.40163342981716321</v>
      </c>
      <c r="AV49" s="282">
        <f t="shared" si="76"/>
        <v>-0.43056674876762446</v>
      </c>
      <c r="AW49" s="282">
        <f t="shared" si="76"/>
        <v>-0.45206120186969145</v>
      </c>
      <c r="AX49" s="282">
        <f t="shared" si="76"/>
        <v>-0.48142061216146315</v>
      </c>
      <c r="AY49" s="282">
        <f t="shared" si="76"/>
        <v>-0.5092048948642145</v>
      </c>
      <c r="AZ49" s="282">
        <f t="shared" si="76"/>
        <v>-0.5297468279779034</v>
      </c>
      <c r="BA49" s="282">
        <f t="shared" si="76"/>
        <v>-0.54565975965978175</v>
      </c>
      <c r="BB49" s="282">
        <f t="shared" ref="BB49:BE49" si="77">IF(ISTEXT(BB33),BB33,BB33/$AA33-1)</f>
        <v>-0.56233477133346477</v>
      </c>
      <c r="BC49" s="282">
        <f t="shared" si="77"/>
        <v>-0.57378882996696445</v>
      </c>
      <c r="BD49" s="282">
        <f t="shared" ref="BD49" si="78">IF(ISTEXT(BD33),BD33,BD33/$AA33-1)</f>
        <v>-0.58906290919695525</v>
      </c>
      <c r="BE49" s="282">
        <f t="shared" si="77"/>
        <v>-1</v>
      </c>
      <c r="BF49" s="68"/>
      <c r="BG49" s="68"/>
    </row>
    <row r="50" spans="22:60" ht="15" customHeight="1">
      <c r="V50" s="772" t="s">
        <v>282</v>
      </c>
      <c r="Y50" s="594" t="s">
        <v>644</v>
      </c>
      <c r="Z50" s="281"/>
      <c r="AA50" s="230"/>
      <c r="AB50" s="282">
        <f t="shared" si="74"/>
        <v>-0.10099857671464518</v>
      </c>
      <c r="AC50" s="282">
        <f t="shared" ref="AC50:AE50" si="79">IF(ISTEXT(AC34),AC34,AC34/$AA34-1)</f>
        <v>-0.19379867619924573</v>
      </c>
      <c r="AD50" s="282">
        <f t="shared" si="79"/>
        <v>-0.32194181629946472</v>
      </c>
      <c r="AE50" s="282">
        <f t="shared" si="79"/>
        <v>-0.40755133617271644</v>
      </c>
      <c r="AF50" s="282">
        <f t="shared" ref="AF50:BA50" si="80">IF(ISTEXT(AF34),AF34,AF34/$AA34-1)</f>
        <v>-0.46577362639213959</v>
      </c>
      <c r="AG50" s="282">
        <f t="shared" si="80"/>
        <v>-0.53279936762671576</v>
      </c>
      <c r="AH50" s="282">
        <f t="shared" si="80"/>
        <v>-0.5565887549267825</v>
      </c>
      <c r="AI50" s="282">
        <f t="shared" si="80"/>
        <v>-0.59445309615579123</v>
      </c>
      <c r="AJ50" s="282">
        <f t="shared" si="80"/>
        <v>-0.60497999671770009</v>
      </c>
      <c r="AK50" s="282">
        <f t="shared" si="80"/>
        <v>-0.62896972575951149</v>
      </c>
      <c r="AL50" s="282">
        <f t="shared" si="80"/>
        <v>-0.67634233823233425</v>
      </c>
      <c r="AM50" s="282">
        <f t="shared" si="80"/>
        <v>-0.78534005732107959</v>
      </c>
      <c r="AN50" s="282">
        <f t="shared" si="80"/>
        <v>-0.79362516591788557</v>
      </c>
      <c r="AO50" s="282">
        <f t="shared" si="80"/>
        <v>-0.80202985226685064</v>
      </c>
      <c r="AP50" s="282">
        <f t="shared" si="80"/>
        <v>-0.80218542498440126</v>
      </c>
      <c r="AQ50" s="282">
        <f t="shared" si="80"/>
        <v>-0.80112380415982931</v>
      </c>
      <c r="AR50" s="282">
        <f t="shared" si="80"/>
        <v>-0.80276034089909576</v>
      </c>
      <c r="AS50" s="282">
        <f t="shared" si="80"/>
        <v>-0.80850138248539827</v>
      </c>
      <c r="AT50" s="282">
        <f t="shared" si="80"/>
        <v>-0.81473785762412398</v>
      </c>
      <c r="AU50" s="282">
        <f t="shared" si="80"/>
        <v>-0.82110313796746892</v>
      </c>
      <c r="AV50" s="282">
        <f t="shared" si="80"/>
        <v>-0.82477106785494303</v>
      </c>
      <c r="AW50" s="282">
        <f t="shared" si="80"/>
        <v>-0.82814626268911151</v>
      </c>
      <c r="AX50" s="282">
        <f t="shared" si="80"/>
        <v>-0.83504819470255165</v>
      </c>
      <c r="AY50" s="282">
        <f t="shared" si="80"/>
        <v>-0.83718063113680496</v>
      </c>
      <c r="AZ50" s="282">
        <f t="shared" si="80"/>
        <v>-0.84098843797943934</v>
      </c>
      <c r="BA50" s="282">
        <f t="shared" si="80"/>
        <v>-0.83975616309923529</v>
      </c>
      <c r="BB50" s="282">
        <f t="shared" ref="BB50:BE50" si="81">IF(ISTEXT(BB34),BB34,BB34/$AA34-1)</f>
        <v>-0.83857106280905225</v>
      </c>
      <c r="BC50" s="282">
        <f t="shared" si="81"/>
        <v>-0.85003799587006523</v>
      </c>
      <c r="BD50" s="282">
        <f t="shared" ref="BD50" si="82">IF(ISTEXT(BD34),BD34,BD34/$AA34-1)</f>
        <v>-0.85601214844803808</v>
      </c>
      <c r="BE50" s="282">
        <f t="shared" si="81"/>
        <v>-1</v>
      </c>
      <c r="BF50" s="46"/>
      <c r="BG50" s="46"/>
    </row>
    <row r="51" spans="22:60" ht="15" customHeight="1">
      <c r="V51" s="1402" t="s">
        <v>1006</v>
      </c>
      <c r="Y51" s="594" t="s">
        <v>1179</v>
      </c>
      <c r="Z51" s="281"/>
      <c r="AA51" s="230"/>
      <c r="AB51" s="282">
        <f t="shared" si="74"/>
        <v>-3.7604330087778082E-2</v>
      </c>
      <c r="AC51" s="282">
        <f t="shared" ref="AC51:AE51" si="83">IF(ISTEXT(AC35),AC35,AC35/$AA35-1)</f>
        <v>-9.3206679020228278E-2</v>
      </c>
      <c r="AD51" s="282">
        <f t="shared" si="83"/>
        <v>-0.13849687140733424</v>
      </c>
      <c r="AE51" s="282">
        <f t="shared" si="83"/>
        <v>-7.8818907344737732E-2</v>
      </c>
      <c r="AF51" s="282">
        <f t="shared" ref="AF51:BA51" si="84">IF(ISTEXT(AF35),AF35,AF35/$AA35-1)</f>
        <v>-3.4715479706928121E-2</v>
      </c>
      <c r="AG51" s="282">
        <f t="shared" si="84"/>
        <v>-8.2608101886638141E-2</v>
      </c>
      <c r="AH51" s="282">
        <f t="shared" si="84"/>
        <v>-9.1129894017291546E-2</v>
      </c>
      <c r="AI51" s="282">
        <f t="shared" si="84"/>
        <v>-0.13083811625161934</v>
      </c>
      <c r="AJ51" s="282">
        <f t="shared" si="84"/>
        <v>-0.14129577591351949</v>
      </c>
      <c r="AK51" s="282">
        <f t="shared" si="84"/>
        <v>-0.10481015705523911</v>
      </c>
      <c r="AL51" s="282">
        <f t="shared" si="84"/>
        <v>-0.14444261954191284</v>
      </c>
      <c r="AM51" s="282">
        <f t="shared" si="84"/>
        <v>-0.12654830553512675</v>
      </c>
      <c r="AN51" s="282">
        <f t="shared" si="84"/>
        <v>-0.1709762348006777</v>
      </c>
      <c r="AO51" s="282">
        <f t="shared" si="84"/>
        <v>-0.11330870668367221</v>
      </c>
      <c r="AP51" s="282">
        <f t="shared" si="84"/>
        <v>-0.11136989448800672</v>
      </c>
      <c r="AQ51" s="282">
        <f t="shared" si="84"/>
        <v>-9.8273988276960211E-2</v>
      </c>
      <c r="AR51" s="282">
        <f t="shared" si="84"/>
        <v>-0.15926496773591614</v>
      </c>
      <c r="AS51" s="282">
        <f t="shared" si="84"/>
        <v>-0.18020099998208405</v>
      </c>
      <c r="AT51" s="282">
        <f t="shared" si="84"/>
        <v>-0.15322709577581151</v>
      </c>
      <c r="AU51" s="282">
        <f t="shared" si="84"/>
        <v>-0.10916212098698719</v>
      </c>
      <c r="AV51" s="282">
        <f t="shared" si="84"/>
        <v>-0.11335315180582362</v>
      </c>
      <c r="AW51" s="282">
        <f t="shared" si="84"/>
        <v>-0.23779313165326621</v>
      </c>
      <c r="AX51" s="282">
        <f t="shared" si="84"/>
        <v>-0.23417789138346268</v>
      </c>
      <c r="AY51" s="282">
        <f t="shared" si="84"/>
        <v>-0.29120073482864517</v>
      </c>
      <c r="AZ51" s="282">
        <f t="shared" si="84"/>
        <v>-0.19921816476783705</v>
      </c>
      <c r="BA51" s="282">
        <f t="shared" si="84"/>
        <v>-0.2853745628131602</v>
      </c>
      <c r="BB51" s="282">
        <f t="shared" ref="BB51:BE51" si="85">IF(ISTEXT(BB35),BB35,BB35/$AA35-1)</f>
        <v>-0.29483768524593423</v>
      </c>
      <c r="BC51" s="282">
        <f t="shared" si="85"/>
        <v>-0.33095589097116385</v>
      </c>
      <c r="BD51" s="282">
        <f t="shared" ref="BD51" si="86">IF(ISTEXT(BD35),BD35,BD35/$AA35-1)</f>
        <v>-0.32064452725376125</v>
      </c>
      <c r="BE51" s="282">
        <f t="shared" si="85"/>
        <v>-1</v>
      </c>
      <c r="BF51" s="46"/>
      <c r="BG51" s="46"/>
    </row>
    <row r="52" spans="22:60" ht="15" customHeight="1">
      <c r="V52" s="772" t="s">
        <v>283</v>
      </c>
      <c r="Y52" s="594" t="s">
        <v>645</v>
      </c>
      <c r="Z52" s="281"/>
      <c r="AA52" s="230"/>
      <c r="AB52" s="282">
        <f t="shared" si="74"/>
        <v>1.9863925412001437E-2</v>
      </c>
      <c r="AC52" s="282">
        <f t="shared" ref="AC52:AE52" si="87">IF(ISTEXT(AC36),AC36,AC36/$AA36-1)</f>
        <v>2.6702149609206804E-2</v>
      </c>
      <c r="AD52" s="282">
        <f t="shared" si="87"/>
        <v>1.5776950394376099E-2</v>
      </c>
      <c r="AE52" s="282">
        <f t="shared" si="87"/>
        <v>1.5036780841670705E-4</v>
      </c>
      <c r="AF52" s="282">
        <f t="shared" ref="AF52:BA52" si="88">IF(ISTEXT(AF36),AF36,AF36/$AA36-1)</f>
        <v>-1.1085027299756467E-2</v>
      </c>
      <c r="AG52" s="282">
        <f t="shared" si="88"/>
        <v>-2.1756066010687025E-2</v>
      </c>
      <c r="AH52" s="282">
        <f t="shared" si="88"/>
        <v>-2.6102136355107941E-2</v>
      </c>
      <c r="AI52" s="282">
        <f t="shared" si="88"/>
        <v>-3.2424290830678326E-2</v>
      </c>
      <c r="AJ52" s="282">
        <f t="shared" si="88"/>
        <v>-3.7114061047750613E-2</v>
      </c>
      <c r="AK52" s="282">
        <f t="shared" si="88"/>
        <v>-4.8452573391113862E-2</v>
      </c>
      <c r="AL52" s="282">
        <f t="shared" si="88"/>
        <v>-4.3435561081848539E-2</v>
      </c>
      <c r="AM52" s="282">
        <f t="shared" si="88"/>
        <v>-5.0196448670843274E-2</v>
      </c>
      <c r="AN52" s="282">
        <f t="shared" si="88"/>
        <v>-6.0680672006070524E-2</v>
      </c>
      <c r="AO52" s="282">
        <f t="shared" si="88"/>
        <v>-8.0024713313570417E-2</v>
      </c>
      <c r="AP52" s="282">
        <f t="shared" si="88"/>
        <v>-8.1948619257646294E-2</v>
      </c>
      <c r="AQ52" s="282">
        <f t="shared" si="88"/>
        <v>-8.4536376231384214E-2</v>
      </c>
      <c r="AR52" s="282">
        <f t="shared" si="88"/>
        <v>-7.9553199356673487E-2</v>
      </c>
      <c r="AS52" s="282">
        <f t="shared" si="88"/>
        <v>-8.8725723826341474E-2</v>
      </c>
      <c r="AT52" s="282">
        <f t="shared" si="88"/>
        <v>-0.10009046942073685</v>
      </c>
      <c r="AU52" s="282">
        <f t="shared" si="88"/>
        <v>-0.12955595793622809</v>
      </c>
      <c r="AV52" s="282">
        <f t="shared" si="88"/>
        <v>-0.13463347334383224</v>
      </c>
      <c r="AW52" s="282">
        <f t="shared" si="88"/>
        <v>-0.15597883087084663</v>
      </c>
      <c r="AX52" s="282">
        <f t="shared" si="88"/>
        <v>-0.17893170272562053</v>
      </c>
      <c r="AY52" s="282">
        <f t="shared" si="88"/>
        <v>-0.19945467952667073</v>
      </c>
      <c r="AZ52" s="282">
        <f t="shared" si="88"/>
        <v>-0.20046610853835822</v>
      </c>
      <c r="BA52" s="282">
        <f t="shared" si="88"/>
        <v>-0.20610916037800087</v>
      </c>
      <c r="BB52" s="282">
        <f t="shared" ref="BB52:BE52" si="89">IF(ISTEXT(BB36),BB36,BB36/$AA36-1)</f>
        <v>-0.20469045314816292</v>
      </c>
      <c r="BC52" s="282">
        <f t="shared" si="89"/>
        <v>-0.20778702386769776</v>
      </c>
      <c r="BD52" s="282">
        <f t="shared" ref="BD52" si="90">IF(ISTEXT(BD36),BD36,BD36/$AA36-1)</f>
        <v>-0.19737674406369554</v>
      </c>
      <c r="BE52" s="282">
        <f t="shared" si="89"/>
        <v>-1</v>
      </c>
      <c r="BF52" s="46"/>
      <c r="BG52" s="46"/>
    </row>
    <row r="53" spans="22:60" ht="15" customHeight="1">
      <c r="V53" s="772" t="s">
        <v>284</v>
      </c>
      <c r="Y53" s="594" t="s">
        <v>646</v>
      </c>
      <c r="Z53" s="281"/>
      <c r="AA53" s="230"/>
      <c r="AB53" s="282">
        <f t="shared" si="74"/>
        <v>-2.916334044184099E-2</v>
      </c>
      <c r="AC53" s="282">
        <f t="shared" ref="AC53:AE53" si="91">IF(ISTEXT(AC37),AC37,AC37/$AA37-1)</f>
        <v>3.8787596548576442E-2</v>
      </c>
      <c r="AD53" s="282">
        <f t="shared" si="91"/>
        <v>4.8094432194512482E-2</v>
      </c>
      <c r="AE53" s="282">
        <f t="shared" si="91"/>
        <v>0.1111535505540866</v>
      </c>
      <c r="AF53" s="282">
        <f t="shared" ref="AF53:BA53" si="92">IF(ISTEXT(AF37),AF37,AF37/$AA37-1)</f>
        <v>7.938227496894168E-2</v>
      </c>
      <c r="AG53" s="282">
        <f t="shared" si="92"/>
        <v>4.1615229949564236E-2</v>
      </c>
      <c r="AH53" s="282">
        <f t="shared" si="92"/>
        <v>5.9943202557941833E-2</v>
      </c>
      <c r="AI53" s="282">
        <f t="shared" si="92"/>
        <v>-1.4587498376480879E-2</v>
      </c>
      <c r="AJ53" s="282">
        <f t="shared" si="92"/>
        <v>-4.3141184838491053E-4</v>
      </c>
      <c r="AK53" s="282">
        <f t="shared" si="92"/>
        <v>3.8077266618166128E-3</v>
      </c>
      <c r="AL53" s="282">
        <f t="shared" si="92"/>
        <v>-3.4804341324175758E-2</v>
      </c>
      <c r="AM53" s="282">
        <f t="shared" si="92"/>
        <v>-1.6661625027319382E-2</v>
      </c>
      <c r="AN53" s="282">
        <f t="shared" si="92"/>
        <v>-4.1987675724089346E-2</v>
      </c>
      <c r="AO53" s="282">
        <f t="shared" si="92"/>
        <v>-2.0768416374017384E-2</v>
      </c>
      <c r="AP53" s="282">
        <f t="shared" si="92"/>
        <v>7.1620874667908119E-3</v>
      </c>
      <c r="AQ53" s="282">
        <f t="shared" si="92"/>
        <v>8.8628316376571092E-5</v>
      </c>
      <c r="AR53" s="282">
        <f t="shared" si="92"/>
        <v>-1.6643305902187433E-2</v>
      </c>
      <c r="AS53" s="282">
        <f t="shared" si="92"/>
        <v>-2.9932624758141291E-2</v>
      </c>
      <c r="AT53" s="282">
        <f t="shared" si="92"/>
        <v>-1.5162489550579861E-2</v>
      </c>
      <c r="AU53" s="282">
        <f t="shared" si="92"/>
        <v>4.6978335946792349E-3</v>
      </c>
      <c r="AV53" s="282">
        <f t="shared" si="92"/>
        <v>-4.0712564793775163E-2</v>
      </c>
      <c r="AW53" s="282">
        <f t="shared" si="92"/>
        <v>-5.0981277986765772E-2</v>
      </c>
      <c r="AX53" s="282">
        <f t="shared" si="92"/>
        <v>-4.2440976502248207E-3</v>
      </c>
      <c r="AY53" s="282">
        <f t="shared" si="92"/>
        <v>-2.2956959219762041E-3</v>
      </c>
      <c r="AZ53" s="282">
        <f t="shared" si="92"/>
        <v>-1.3871627379933305E-2</v>
      </c>
      <c r="BA53" s="282">
        <f t="shared" si="92"/>
        <v>1.6194556832969109E-3</v>
      </c>
      <c r="BB53" s="282">
        <f t="shared" ref="BB53:BE53" si="93">IF(ISTEXT(BB37),BB37,BB37/$AA37-1)</f>
        <v>-4.970729400678775E-3</v>
      </c>
      <c r="BC53" s="282">
        <f t="shared" si="93"/>
        <v>-9.4248712219423547E-3</v>
      </c>
      <c r="BD53" s="282">
        <f t="shared" ref="BD53" si="94">IF(ISTEXT(BD37),BD37,BD37/$AA37-1)</f>
        <v>-1.5107394807211905E-2</v>
      </c>
      <c r="BE53" s="282">
        <f t="shared" si="93"/>
        <v>-1</v>
      </c>
      <c r="BF53" s="46"/>
      <c r="BG53" s="46"/>
    </row>
    <row r="54" spans="22:60" ht="15" customHeight="1">
      <c r="V54" s="773" t="s">
        <v>285</v>
      </c>
      <c r="Y54" s="735" t="s">
        <v>647</v>
      </c>
      <c r="Z54" s="281"/>
      <c r="AA54" s="230"/>
      <c r="AB54" s="282">
        <f t="shared" si="74"/>
        <v>4.3980863631400968E-3</v>
      </c>
      <c r="AC54" s="282">
        <f t="shared" ref="AC54:AE54" si="95">IF(ISTEXT(AC38),AC38,AC38/$AA38-1)</f>
        <v>6.060350513366064E-3</v>
      </c>
      <c r="AD54" s="282">
        <f t="shared" si="95"/>
        <v>-1.8307030723819784E-2</v>
      </c>
      <c r="AE54" s="282">
        <f t="shared" si="95"/>
        <v>-4.214600820645964E-2</v>
      </c>
      <c r="AF54" s="282">
        <f t="shared" ref="AF54:BA54" si="96">IF(ISTEXT(AF38),AF38,AF38/$AA38-1)</f>
        <v>-4.7837245027232411E-2</v>
      </c>
      <c r="AG54" s="282">
        <f t="shared" si="96"/>
        <v>-5.4927116625982708E-2</v>
      </c>
      <c r="AH54" s="282">
        <f t="shared" si="96"/>
        <v>-6.6442369646911303E-2</v>
      </c>
      <c r="AI54" s="282">
        <f t="shared" si="96"/>
        <v>-8.2583768937649404E-2</v>
      </c>
      <c r="AJ54" s="282">
        <f t="shared" si="96"/>
        <v>-9.1276151643890913E-2</v>
      </c>
      <c r="AK54" s="282">
        <f t="shared" si="96"/>
        <v>-0.10895202623967826</v>
      </c>
      <c r="AL54" s="282">
        <f t="shared" si="96"/>
        <v>-0.11008060683464127</v>
      </c>
      <c r="AM54" s="282">
        <f t="shared" si="96"/>
        <v>-0.11069123189625651</v>
      </c>
      <c r="AN54" s="282">
        <f t="shared" si="96"/>
        <v>-0.12178069103807787</v>
      </c>
      <c r="AO54" s="282">
        <f t="shared" si="96"/>
        <v>-0.14034741096956793</v>
      </c>
      <c r="AP54" s="282">
        <f t="shared" si="96"/>
        <v>-0.14122601890199704</v>
      </c>
      <c r="AQ54" s="282">
        <f t="shared" si="96"/>
        <v>-0.15860790987388873</v>
      </c>
      <c r="AR54" s="282">
        <f t="shared" si="96"/>
        <v>-0.17182098440098359</v>
      </c>
      <c r="AS54" s="282">
        <f t="shared" si="96"/>
        <v>-0.18388002001362957</v>
      </c>
      <c r="AT54" s="282">
        <f t="shared" si="96"/>
        <v>-0.19320297407291875</v>
      </c>
      <c r="AU54" s="282">
        <f t="shared" si="96"/>
        <v>-0.21269492773723464</v>
      </c>
      <c r="AV54" s="282">
        <f t="shared" si="96"/>
        <v>-0.21546479114113271</v>
      </c>
      <c r="AW54" s="282">
        <f t="shared" si="96"/>
        <v>-0.22940846767577705</v>
      </c>
      <c r="AX54" s="282">
        <f t="shared" si="96"/>
        <v>-0.24795998005178899</v>
      </c>
      <c r="AY54" s="282">
        <f t="shared" si="96"/>
        <v>-0.26166390138499251</v>
      </c>
      <c r="AZ54" s="282">
        <f t="shared" si="96"/>
        <v>-0.26350736976650635</v>
      </c>
      <c r="BA54" s="282">
        <f t="shared" si="96"/>
        <v>-0.27599729944965479</v>
      </c>
      <c r="BB54" s="282">
        <f t="shared" ref="BB54:BE54" si="97">IF(ISTEXT(BB38),BB38,BB38/$AA38-1)</f>
        <v>-0.27423951545182557</v>
      </c>
      <c r="BC54" s="282">
        <f t="shared" si="97"/>
        <v>-0.27395507282727027</v>
      </c>
      <c r="BD54" s="282">
        <f t="shared" ref="BD54" si="98">IF(ISTEXT(BD38),BD38,BD38/$AA38-1)</f>
        <v>-0.26263105593453451</v>
      </c>
      <c r="BE54" s="282">
        <f t="shared" si="97"/>
        <v>-1</v>
      </c>
      <c r="BF54" s="14"/>
      <c r="BG54" s="14"/>
    </row>
    <row r="55" spans="22:60" ht="15" customHeight="1">
      <c r="V55" s="1652" t="s">
        <v>1170</v>
      </c>
      <c r="Y55" s="735" t="s">
        <v>648</v>
      </c>
      <c r="Z55" s="281"/>
      <c r="AA55" s="230"/>
      <c r="AB55" s="282">
        <f t="shared" si="74"/>
        <v>-7.2805139296786558E-3</v>
      </c>
      <c r="AC55" s="282">
        <f t="shared" ref="AC55:AE55" si="99">IF(ISTEXT(AC39),AC39,AC39/$AA39-1)</f>
        <v>-8.0912948357959591E-3</v>
      </c>
      <c r="AD55" s="282">
        <f t="shared" si="99"/>
        <v>-2.3525494851437401E-2</v>
      </c>
      <c r="AE55" s="282">
        <f t="shared" si="99"/>
        <v>-3.5201817263952995E-2</v>
      </c>
      <c r="AF55" s="282">
        <f t="shared" ref="AF55:BA55" si="100">IF(ISTEXT(AF39),AF39,AF39/$AA39-1)</f>
        <v>-6.0423748876111461E-2</v>
      </c>
      <c r="AG55" s="282">
        <f t="shared" si="100"/>
        <v>-8.4840449760210324E-2</v>
      </c>
      <c r="AH55" s="282">
        <f t="shared" si="100"/>
        <v>-0.11327375580556376</v>
      </c>
      <c r="AI55" s="282">
        <f t="shared" si="100"/>
        <v>-0.14630399455660503</v>
      </c>
      <c r="AJ55" s="282">
        <f t="shared" si="100"/>
        <v>-0.17785157013238173</v>
      </c>
      <c r="AK55" s="282">
        <f t="shared" si="100"/>
        <v>-0.20742608113110783</v>
      </c>
      <c r="AL55" s="282">
        <f t="shared" si="100"/>
        <v>-0.23637004529399563</v>
      </c>
      <c r="AM55" s="282">
        <f t="shared" si="100"/>
        <v>-0.26603489219685716</v>
      </c>
      <c r="AN55" s="282">
        <f t="shared" si="100"/>
        <v>-0.29678119271599668</v>
      </c>
      <c r="AO55" s="282">
        <f t="shared" si="100"/>
        <v>-0.32994952431380686</v>
      </c>
      <c r="AP55" s="282">
        <f t="shared" si="100"/>
        <v>-0.36178012724300013</v>
      </c>
      <c r="AQ55" s="282">
        <f t="shared" si="100"/>
        <v>-0.394621966250151</v>
      </c>
      <c r="AR55" s="282">
        <f t="shared" si="100"/>
        <v>-0.42536916921386536</v>
      </c>
      <c r="AS55" s="282">
        <f t="shared" si="100"/>
        <v>-0.46098831565350662</v>
      </c>
      <c r="AT55" s="282">
        <f t="shared" si="100"/>
        <v>-0.49298450787503234</v>
      </c>
      <c r="AU55" s="282">
        <f t="shared" si="100"/>
        <v>-0.52594364574435659</v>
      </c>
      <c r="AV55" s="282">
        <f t="shared" si="100"/>
        <v>-0.55209888520053885</v>
      </c>
      <c r="AW55" s="282">
        <f t="shared" si="100"/>
        <v>-0.57452598397551524</v>
      </c>
      <c r="AX55" s="282">
        <f t="shared" si="100"/>
        <v>-0.59589261424381601</v>
      </c>
      <c r="AY55" s="282">
        <f t="shared" si="100"/>
        <v>-0.61906131352390825</v>
      </c>
      <c r="AZ55" s="282">
        <f t="shared" si="100"/>
        <v>-0.63907683066365961</v>
      </c>
      <c r="BA55" s="282">
        <f t="shared" si="100"/>
        <v>-0.65984512420465724</v>
      </c>
      <c r="BB55" s="282">
        <f t="shared" ref="BB55:BE55" si="101">IF(ISTEXT(BB39),BB39,BB39/$AA39-1)</f>
        <v>-0.67599909741318953</v>
      </c>
      <c r="BC55" s="282">
        <f t="shared" si="101"/>
        <v>-0.69291986353571833</v>
      </c>
      <c r="BD55" s="282">
        <f t="shared" ref="BD55" si="102">IF(ISTEXT(BD39),BD39,BD39/$AA39-1)</f>
        <v>-0.70735398566022401</v>
      </c>
      <c r="BE55" s="282">
        <f t="shared" si="101"/>
        <v>-1</v>
      </c>
      <c r="BF55" s="769"/>
      <c r="BG55" s="46"/>
    </row>
    <row r="56" spans="22:60" ht="15" customHeight="1">
      <c r="V56" s="768" t="s">
        <v>286</v>
      </c>
      <c r="Y56" s="735" t="s">
        <v>649</v>
      </c>
      <c r="Z56" s="287"/>
      <c r="AA56" s="230"/>
      <c r="AB56" s="282">
        <f t="shared" si="74"/>
        <v>-1.1303458798341048E-2</v>
      </c>
      <c r="AC56" s="282">
        <f t="shared" ref="AC56:AE56" si="103">IF(ISTEXT(AC40),AC40,AC40/$AA40-1)</f>
        <v>-9.1626130870513522E-3</v>
      </c>
      <c r="AD56" s="282">
        <f t="shared" si="103"/>
        <v>-6.7571160857441415E-3</v>
      </c>
      <c r="AE56" s="282">
        <f t="shared" si="103"/>
        <v>-1.1832761378375412E-2</v>
      </c>
      <c r="AF56" s="282">
        <f t="shared" ref="AF56:BA56" si="104">IF(ISTEXT(AF40),AF40,AF40/$AA40-1)</f>
        <v>-9.5829964059511719E-3</v>
      </c>
      <c r="AG56" s="282">
        <f t="shared" si="104"/>
        <v>-7.0992300772734218E-3</v>
      </c>
      <c r="AH56" s="282">
        <f t="shared" si="104"/>
        <v>-2.3954655848592576E-3</v>
      </c>
      <c r="AI56" s="282">
        <f t="shared" si="104"/>
        <v>-7.5001404353862711E-3</v>
      </c>
      <c r="AJ56" s="282">
        <f t="shared" si="104"/>
        <v>-3.593973951552476E-3</v>
      </c>
      <c r="AK56" s="282">
        <f t="shared" si="104"/>
        <v>1.5466286966527854E-3</v>
      </c>
      <c r="AL56" s="282">
        <f t="shared" si="104"/>
        <v>1.0695112308825916E-2</v>
      </c>
      <c r="AM56" s="282">
        <f t="shared" si="104"/>
        <v>0.2821033341559569</v>
      </c>
      <c r="AN56" s="282">
        <f t="shared" si="104"/>
        <v>0.50727719393294257</v>
      </c>
      <c r="AO56" s="282">
        <f t="shared" si="104"/>
        <v>0.55614523327755205</v>
      </c>
      <c r="AP56" s="282">
        <f t="shared" si="104"/>
        <v>0.76750012638489284</v>
      </c>
      <c r="AQ56" s="282">
        <f t="shared" si="104"/>
        <v>0.82464462110111492</v>
      </c>
      <c r="AR56" s="282">
        <f t="shared" si="104"/>
        <v>0.76247867029021377</v>
      </c>
      <c r="AS56" s="282">
        <f t="shared" si="104"/>
        <v>0.98084839196531504</v>
      </c>
      <c r="AT56" s="282">
        <f t="shared" si="104"/>
        <v>0.96434970678892418</v>
      </c>
      <c r="AU56" s="282">
        <f t="shared" si="104"/>
        <v>0.71564995368474627</v>
      </c>
      <c r="AV56" s="282">
        <f t="shared" si="104"/>
        <v>0.89543004008234051</v>
      </c>
      <c r="AW56" s="282">
        <f t="shared" si="104"/>
        <v>0.87617306747233781</v>
      </c>
      <c r="AX56" s="282">
        <f t="shared" si="104"/>
        <v>0.85602404757054606</v>
      </c>
      <c r="AY56" s="282">
        <f t="shared" si="104"/>
        <v>0.85008688137342059</v>
      </c>
      <c r="AZ56" s="282">
        <f t="shared" si="104"/>
        <v>0.88535492295762608</v>
      </c>
      <c r="BA56" s="282">
        <f t="shared" si="104"/>
        <v>0.90994504914764085</v>
      </c>
      <c r="BB56" s="282">
        <f t="shared" ref="BB56:BE56" si="105">IF(ISTEXT(BB40),BB40,BB40/$AA40-1)</f>
        <v>0.66063288120816654</v>
      </c>
      <c r="BC56" s="282">
        <f t="shared" si="105"/>
        <v>0.64642365942184643</v>
      </c>
      <c r="BD56" s="282">
        <f t="shared" ref="BD56" si="106">IF(ISTEXT(BD40),BD40,BD40/$AA40-1)</f>
        <v>0.64203959564853785</v>
      </c>
      <c r="BE56" s="282">
        <f t="shared" si="105"/>
        <v>-1</v>
      </c>
      <c r="BF56" s="46"/>
      <c r="BG56" s="69"/>
    </row>
    <row r="57" spans="22:60" ht="28.5">
      <c r="V57" s="1583" t="s">
        <v>1108</v>
      </c>
      <c r="Y57" s="40" t="s">
        <v>1104</v>
      </c>
      <c r="Z57" s="281"/>
      <c r="AA57" s="230"/>
      <c r="AB57" s="282">
        <f t="shared" si="74"/>
        <v>-1.7104252020045618E-2</v>
      </c>
      <c r="AC57" s="282">
        <f t="shared" ref="AC57:AE57" si="107">IF(ISTEXT(AC41),AC41,AC41/$AA41-1)</f>
        <v>-2.0822017640731438E-3</v>
      </c>
      <c r="AD57" s="282">
        <f t="shared" si="107"/>
        <v>-5.3041120100743022E-3</v>
      </c>
      <c r="AE57" s="282">
        <f t="shared" si="107"/>
        <v>4.3207530459497878E-2</v>
      </c>
      <c r="AF57" s="282">
        <f t="shared" ref="AF57:BA57" si="108">IF(ISTEXT(AF41),AF41,AF41/$AA41-1)</f>
        <v>5.9433078515413795E-2</v>
      </c>
      <c r="AG57" s="282">
        <f t="shared" si="108"/>
        <v>7.5321016280323283E-2</v>
      </c>
      <c r="AH57" s="282">
        <f t="shared" si="108"/>
        <v>-0.10162580308360303</v>
      </c>
      <c r="AI57" s="282">
        <f t="shared" si="108"/>
        <v>-0.14354175194036545</v>
      </c>
      <c r="AJ57" s="282">
        <f t="shared" si="108"/>
        <v>-0.14987401075613171</v>
      </c>
      <c r="AK57" s="282">
        <f t="shared" si="108"/>
        <v>-0.25978071478658871</v>
      </c>
      <c r="AL57" s="282">
        <f t="shared" si="108"/>
        <v>-0.40142318951172751</v>
      </c>
      <c r="AM57" s="282">
        <f t="shared" si="108"/>
        <v>-0.13061172154581036</v>
      </c>
      <c r="AN57" s="282">
        <f t="shared" si="108"/>
        <v>-0.25093030276015438</v>
      </c>
      <c r="AO57" s="282">
        <f t="shared" si="108"/>
        <v>-0.32105196735204267</v>
      </c>
      <c r="AP57" s="282">
        <f t="shared" si="108"/>
        <v>-0.36842540152326175</v>
      </c>
      <c r="AQ57" s="282">
        <f t="shared" si="108"/>
        <v>-0.41580293322844775</v>
      </c>
      <c r="AR57" s="282">
        <f t="shared" si="108"/>
        <v>-0.45915654240831838</v>
      </c>
      <c r="AS57" s="282">
        <f t="shared" si="108"/>
        <v>-0.48795912293106969</v>
      </c>
      <c r="AT57" s="282">
        <f t="shared" si="108"/>
        <v>-0.54449537517240287</v>
      </c>
      <c r="AU57" s="282">
        <f t="shared" si="108"/>
        <v>-0.58432542661663822</v>
      </c>
      <c r="AV57" s="282">
        <f t="shared" si="108"/>
        <v>-0.61533822560502127</v>
      </c>
      <c r="AW57" s="282">
        <f t="shared" si="108"/>
        <v>-0.5947955189485481</v>
      </c>
      <c r="AX57" s="282">
        <f t="shared" si="108"/>
        <v>-0.57231569928640924</v>
      </c>
      <c r="AY57" s="282">
        <f t="shared" si="108"/>
        <v>-0.6305145686342627</v>
      </c>
      <c r="AZ57" s="282">
        <f t="shared" si="108"/>
        <v>-0.63256569247222294</v>
      </c>
      <c r="BA57" s="282">
        <f t="shared" si="108"/>
        <v>-0.66539509750014258</v>
      </c>
      <c r="BB57" s="282">
        <f t="shared" ref="BB57:BE57" si="109">IF(ISTEXT(BB41),BB41,BB41/$AA41-1)</f>
        <v>-0.63131337292506484</v>
      </c>
      <c r="BC57" s="282">
        <f t="shared" si="109"/>
        <v>-0.61884369994383115</v>
      </c>
      <c r="BD57" s="282">
        <f t="shared" ref="BD57" si="110">IF(ISTEXT(BD41),BD41,BD41/$AA41-1)</f>
        <v>-0.61674465202987294</v>
      </c>
      <c r="BE57" s="282">
        <f t="shared" si="109"/>
        <v>-1</v>
      </c>
      <c r="BF57" s="769"/>
      <c r="BG57" s="769"/>
    </row>
    <row r="58" spans="22:60" ht="15" customHeight="1">
      <c r="V58" s="1402" t="s">
        <v>1110</v>
      </c>
      <c r="Y58" s="594" t="s">
        <v>650</v>
      </c>
      <c r="Z58" s="281"/>
      <c r="AA58" s="230"/>
      <c r="AB58" s="282">
        <f t="shared" si="74"/>
        <v>-8.2603360696764661E-3</v>
      </c>
      <c r="AC58" s="282">
        <f t="shared" ref="AC58:AE58" si="111">IF(ISTEXT(AC42),AC42,AC42/$AA42-1)</f>
        <v>-1.6292433363701564E-2</v>
      </c>
      <c r="AD58" s="282">
        <f t="shared" si="111"/>
        <v>-3.3766746015361671E-2</v>
      </c>
      <c r="AE58" s="282">
        <f t="shared" si="111"/>
        <v>-5.4034236159793414E-2</v>
      </c>
      <c r="AF58" s="282">
        <f t="shared" ref="AF58:BA58" si="112">IF(ISTEXT(AF42),AF42,AF42/$AA42-1)</f>
        <v>-6.5108011714960168E-2</v>
      </c>
      <c r="AG58" s="282">
        <f t="shared" si="112"/>
        <v>-7.8284758233782115E-2</v>
      </c>
      <c r="AH58" s="282">
        <f t="shared" si="112"/>
        <v>-9.0113289491692061E-2</v>
      </c>
      <c r="AI58" s="282">
        <f t="shared" si="112"/>
        <v>-0.10774530747907152</v>
      </c>
      <c r="AJ58" s="282">
        <f t="shared" si="112"/>
        <v>-0.11899707639045964</v>
      </c>
      <c r="AK58" s="282">
        <f t="shared" si="112"/>
        <v>-0.13102093859780695</v>
      </c>
      <c r="AL58" s="282">
        <f t="shared" si="112"/>
        <v>-0.15336557534839179</v>
      </c>
      <c r="AM58" s="282">
        <f t="shared" si="112"/>
        <v>-0.17745245840552171</v>
      </c>
      <c r="AN58" s="282">
        <f t="shared" si="112"/>
        <v>-0.19544903974544947</v>
      </c>
      <c r="AO58" s="282">
        <f t="shared" si="112"/>
        <v>-0.21096720294791682</v>
      </c>
      <c r="AP58" s="282">
        <f t="shared" si="112"/>
        <v>-0.22503954775441581</v>
      </c>
      <c r="AQ58" s="282">
        <f t="shared" si="112"/>
        <v>-0.24851944562386763</v>
      </c>
      <c r="AR58" s="282">
        <f t="shared" si="112"/>
        <v>-0.26931247916365475</v>
      </c>
      <c r="AS58" s="282">
        <f t="shared" si="112"/>
        <v>-0.28618084689907619</v>
      </c>
      <c r="AT58" s="282">
        <f t="shared" si="112"/>
        <v>-0.3209560519113317</v>
      </c>
      <c r="AU58" s="282">
        <f t="shared" si="112"/>
        <v>-0.33584508644906375</v>
      </c>
      <c r="AV58" s="282">
        <f t="shared" si="112"/>
        <v>-0.35132995485802943</v>
      </c>
      <c r="AW58" s="282">
        <f t="shared" si="112"/>
        <v>-0.36921136647180619</v>
      </c>
      <c r="AX58" s="282">
        <f t="shared" si="112"/>
        <v>-0.3842417732638056</v>
      </c>
      <c r="AY58" s="282">
        <f t="shared" si="112"/>
        <v>-0.39509020999550826</v>
      </c>
      <c r="AZ58" s="282">
        <f t="shared" si="112"/>
        <v>-0.405255050103138</v>
      </c>
      <c r="BA58" s="282">
        <f t="shared" si="112"/>
        <v>-0.41724997829130994</v>
      </c>
      <c r="BB58" s="282">
        <f t="shared" ref="BB58:BE58" si="113">IF(ISTEXT(BB42),BB42,BB42/$AA42-1)</f>
        <v>-0.43968704142582715</v>
      </c>
      <c r="BC58" s="282">
        <f t="shared" si="113"/>
        <v>-0.44637013704016826</v>
      </c>
      <c r="BD58" s="282">
        <f t="shared" ref="BD58" si="114">IF(ISTEXT(BD42),BD42,BD42/$AA42-1)</f>
        <v>-0.45283965684464411</v>
      </c>
      <c r="BE58" s="282">
        <f t="shared" si="113"/>
        <v>-1</v>
      </c>
      <c r="BF58" s="46"/>
      <c r="BG58" s="46"/>
      <c r="BH58" s="26"/>
    </row>
    <row r="59" spans="22:60" ht="15" customHeight="1" thickBot="1">
      <c r="V59" s="774" t="s">
        <v>279</v>
      </c>
      <c r="Y59" s="1129" t="s">
        <v>651</v>
      </c>
      <c r="Z59" s="283"/>
      <c r="AA59" s="237"/>
      <c r="AB59" s="284">
        <f t="shared" ref="AB59:AC60" si="115">IF(ISTEXT(AB43),AB43,AB43/$AA43-1)</f>
        <v>9.1356338434371853E-3</v>
      </c>
      <c r="AC59" s="284">
        <f t="shared" si="115"/>
        <v>9.0222922521614457E-3</v>
      </c>
      <c r="AD59" s="284">
        <f t="shared" ref="AD59:BA59" si="116">IF(ISTEXT(AD43),AD43,AD43/$AA43-1)</f>
        <v>1.0781611362493448E-2</v>
      </c>
      <c r="AE59" s="284">
        <f t="shared" si="116"/>
        <v>1.3487883376985366E-2</v>
      </c>
      <c r="AF59" s="284">
        <f t="shared" si="116"/>
        <v>2.2628569743118776E-2</v>
      </c>
      <c r="AG59" s="284">
        <f t="shared" si="116"/>
        <v>2.3727377587927423E-2</v>
      </c>
      <c r="AH59" s="284">
        <f t="shared" si="116"/>
        <v>2.8215331167106728E-2</v>
      </c>
      <c r="AI59" s="284">
        <f t="shared" si="116"/>
        <v>-2.9224777143562641E-2</v>
      </c>
      <c r="AJ59" s="284">
        <f t="shared" si="116"/>
        <v>3.7079170641635351E-2</v>
      </c>
      <c r="AK59" s="284">
        <f t="shared" si="116"/>
        <v>0.26848930108890889</v>
      </c>
      <c r="AL59" s="284">
        <f t="shared" si="116"/>
        <v>-3.3851550176906553E-3</v>
      </c>
      <c r="AM59" s="284">
        <f t="shared" si="116"/>
        <v>-0.1393166646018329</v>
      </c>
      <c r="AN59" s="284">
        <f t="shared" si="116"/>
        <v>0.23763661207904296</v>
      </c>
      <c r="AO59" s="284">
        <f t="shared" si="116"/>
        <v>0.30894293045679344</v>
      </c>
      <c r="AP59" s="284">
        <f t="shared" si="116"/>
        <v>0.3895425714952796</v>
      </c>
      <c r="AQ59" s="284">
        <f t="shared" si="116"/>
        <v>0.46966452379270551</v>
      </c>
      <c r="AR59" s="284">
        <f t="shared" si="116"/>
        <v>0.56871859005397241</v>
      </c>
      <c r="AS59" s="284">
        <f t="shared" si="116"/>
        <v>0.88415383252791147</v>
      </c>
      <c r="AT59" s="284">
        <f t="shared" si="116"/>
        <v>0.96657591361835893</v>
      </c>
      <c r="AU59" s="284">
        <f t="shared" si="116"/>
        <v>0.95271376860129053</v>
      </c>
      <c r="AV59" s="284">
        <f t="shared" si="116"/>
        <v>1.041060606464622</v>
      </c>
      <c r="AW59" s="284">
        <f t="shared" si="116"/>
        <v>1.0814467159198986</v>
      </c>
      <c r="AX59" s="284">
        <f t="shared" si="116"/>
        <v>1.2043784649102918</v>
      </c>
      <c r="AY59" s="284">
        <f t="shared" si="116"/>
        <v>1.4222459324435719</v>
      </c>
      <c r="AZ59" s="284">
        <f t="shared" si="116"/>
        <v>1.3027462925884792</v>
      </c>
      <c r="BA59" s="284">
        <f t="shared" si="116"/>
        <v>1.2815654620469124</v>
      </c>
      <c r="BB59" s="284">
        <f t="shared" ref="BB59:BE59" si="117">IF(ISTEXT(BB43),BB43,BB43/$AA43-1)</f>
        <v>1.4137587985319802</v>
      </c>
      <c r="BC59" s="284">
        <f t="shared" si="117"/>
        <v>1.3548033451658101</v>
      </c>
      <c r="BD59" s="284">
        <f t="shared" ref="BD59" si="118">IF(ISTEXT(BD43),BD43,BD43/$AA43-1)</f>
        <v>1.3757950096369624</v>
      </c>
      <c r="BE59" s="284">
        <f t="shared" si="117"/>
        <v>-1</v>
      </c>
      <c r="BF59" s="140"/>
      <c r="BG59" s="140"/>
      <c r="BH59" s="26"/>
    </row>
    <row r="60" spans="22:60" ht="15" customHeight="1" thickTop="1">
      <c r="V60" s="775" t="s">
        <v>55</v>
      </c>
      <c r="Y60" s="596" t="s">
        <v>0</v>
      </c>
      <c r="Z60" s="285"/>
      <c r="AA60" s="238"/>
      <c r="AB60" s="286">
        <f t="shared" si="115"/>
        <v>-1.7312872524304912E-2</v>
      </c>
      <c r="AC60" s="286">
        <f t="shared" si="115"/>
        <v>-8.5264657599348759E-3</v>
      </c>
      <c r="AD60" s="286">
        <f t="shared" ref="AD60:BA60" si="119">IF(ISTEXT(AD44),AD44,AD44/$AA44-1)</f>
        <v>-2.8908991775833726E-2</v>
      </c>
      <c r="AE60" s="286">
        <f t="shared" si="119"/>
        <v>-3.0265159304203593E-2</v>
      </c>
      <c r="AF60" s="286">
        <f t="shared" si="119"/>
        <v>-5.3941503987450012E-2</v>
      </c>
      <c r="AG60" s="286">
        <f t="shared" si="119"/>
        <v>-8.0951276634159464E-2</v>
      </c>
      <c r="AH60" s="286">
        <f t="shared" si="119"/>
        <v>-8.9275873715250031E-2</v>
      </c>
      <c r="AI60" s="286">
        <f t="shared" si="119"/>
        <v>-0.12644881698722454</v>
      </c>
      <c r="AJ60" s="286">
        <f t="shared" si="119"/>
        <v>-0.13308888796833418</v>
      </c>
      <c r="AK60" s="286">
        <f t="shared" si="119"/>
        <v>-0.14534249516994535</v>
      </c>
      <c r="AL60" s="286">
        <f t="shared" si="119"/>
        <v>-0.16988592555549931</v>
      </c>
      <c r="AM60" s="286">
        <f t="shared" si="119"/>
        <v>-0.18624186607639037</v>
      </c>
      <c r="AN60" s="286">
        <f t="shared" si="119"/>
        <v>-0.2046193445543828</v>
      </c>
      <c r="AO60" s="286">
        <f t="shared" si="119"/>
        <v>-0.21074927545818922</v>
      </c>
      <c r="AP60" s="286">
        <f t="shared" si="119"/>
        <v>-0.20939143181517639</v>
      </c>
      <c r="AQ60" s="286">
        <f t="shared" si="119"/>
        <v>-0.22067696853522833</v>
      </c>
      <c r="AR60" s="286">
        <f t="shared" si="119"/>
        <v>-0.23335933242491591</v>
      </c>
      <c r="AS60" s="286">
        <f t="shared" si="119"/>
        <v>-0.2501314803735637</v>
      </c>
      <c r="AT60" s="286">
        <f t="shared" si="119"/>
        <v>-0.26141841181959613</v>
      </c>
      <c r="AU60" s="286">
        <f t="shared" si="119"/>
        <v>-0.27130519131050812</v>
      </c>
      <c r="AV60" s="286">
        <f t="shared" si="119"/>
        <v>-0.2987653570623432</v>
      </c>
      <c r="AW60" s="286">
        <f t="shared" si="119"/>
        <v>-0.31348267500748173</v>
      </c>
      <c r="AX60" s="286">
        <f t="shared" si="119"/>
        <v>-0.31458151773645704</v>
      </c>
      <c r="AY60" s="286">
        <f t="shared" si="119"/>
        <v>-0.32594464227828512</v>
      </c>
      <c r="AZ60" s="286">
        <f t="shared" si="119"/>
        <v>-0.33376902648066165</v>
      </c>
      <c r="BA60" s="286">
        <f t="shared" si="119"/>
        <v>-0.33491873958323826</v>
      </c>
      <c r="BB60" s="286">
        <f t="shared" ref="BB60:BE60" si="120">IF(ISTEXT(BB44),BB44,BB44/$AA44-1)</f>
        <v>-0.34002383287642624</v>
      </c>
      <c r="BC60" s="286">
        <f t="shared" si="120"/>
        <v>-0.34822762928484807</v>
      </c>
      <c r="BD60" s="286">
        <f t="shared" ref="BD60" si="121">IF(ISTEXT(BD44),BD44,BD44/$AA44-1)</f>
        <v>-0.3516437241837107</v>
      </c>
      <c r="BE60" s="286">
        <f t="shared" si="120"/>
        <v>-1</v>
      </c>
      <c r="BF60" s="48"/>
      <c r="BG60" s="48"/>
    </row>
    <row r="62" spans="22:60">
      <c r="V62" s="196" t="s">
        <v>262</v>
      </c>
      <c r="Y62" s="1" t="s">
        <v>906</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row>
    <row r="63" spans="22:60">
      <c r="V63" s="10"/>
      <c r="Y63" s="10"/>
      <c r="Z63" s="189"/>
      <c r="AA63" s="10">
        <v>1990</v>
      </c>
      <c r="AB63" s="10">
        <f t="shared" ref="AB63:BA63" si="122">AA63+1</f>
        <v>1991</v>
      </c>
      <c r="AC63" s="10">
        <f t="shared" si="122"/>
        <v>1992</v>
      </c>
      <c r="AD63" s="10">
        <f t="shared" si="122"/>
        <v>1993</v>
      </c>
      <c r="AE63" s="10">
        <f t="shared" si="122"/>
        <v>1994</v>
      </c>
      <c r="AF63" s="10">
        <f t="shared" si="122"/>
        <v>1995</v>
      </c>
      <c r="AG63" s="10">
        <f t="shared" si="122"/>
        <v>1996</v>
      </c>
      <c r="AH63" s="10">
        <f t="shared" si="122"/>
        <v>1997</v>
      </c>
      <c r="AI63" s="10">
        <f t="shared" si="122"/>
        <v>1998</v>
      </c>
      <c r="AJ63" s="10">
        <f t="shared" si="122"/>
        <v>1999</v>
      </c>
      <c r="AK63" s="10">
        <f t="shared" si="122"/>
        <v>2000</v>
      </c>
      <c r="AL63" s="10">
        <f t="shared" si="122"/>
        <v>2001</v>
      </c>
      <c r="AM63" s="10">
        <f t="shared" si="122"/>
        <v>2002</v>
      </c>
      <c r="AN63" s="10">
        <f t="shared" si="122"/>
        <v>2003</v>
      </c>
      <c r="AO63" s="10">
        <f t="shared" si="122"/>
        <v>2004</v>
      </c>
      <c r="AP63" s="10">
        <f t="shared" si="122"/>
        <v>2005</v>
      </c>
      <c r="AQ63" s="10">
        <f t="shared" si="122"/>
        <v>2006</v>
      </c>
      <c r="AR63" s="10">
        <f t="shared" si="122"/>
        <v>2007</v>
      </c>
      <c r="AS63" s="10">
        <f t="shared" si="122"/>
        <v>2008</v>
      </c>
      <c r="AT63" s="10">
        <f t="shared" si="122"/>
        <v>2009</v>
      </c>
      <c r="AU63" s="10">
        <f t="shared" si="122"/>
        <v>2010</v>
      </c>
      <c r="AV63" s="10">
        <f t="shared" si="122"/>
        <v>2011</v>
      </c>
      <c r="AW63" s="10">
        <f t="shared" si="122"/>
        <v>2012</v>
      </c>
      <c r="AX63" s="10">
        <f t="shared" si="122"/>
        <v>2013</v>
      </c>
      <c r="AY63" s="10">
        <f t="shared" si="122"/>
        <v>2014</v>
      </c>
      <c r="AZ63" s="10">
        <f t="shared" si="122"/>
        <v>2015</v>
      </c>
      <c r="BA63" s="10">
        <f t="shared" si="122"/>
        <v>2016</v>
      </c>
      <c r="BB63" s="10">
        <f t="shared" ref="BB63" si="123">BA63+1</f>
        <v>2017</v>
      </c>
      <c r="BC63" s="10">
        <f t="shared" ref="BC63:BD63" si="124">BB63+1</f>
        <v>2018</v>
      </c>
      <c r="BD63" s="10">
        <f t="shared" si="124"/>
        <v>2019</v>
      </c>
      <c r="BE63" s="10">
        <f t="shared" ref="BE63" si="125">BD63+1</f>
        <v>2020</v>
      </c>
      <c r="BF63" s="10" t="s">
        <v>22</v>
      </c>
      <c r="BG63" s="10" t="s">
        <v>2</v>
      </c>
    </row>
    <row r="64" spans="22:60" ht="15" customHeight="1">
      <c r="V64" s="772" t="s">
        <v>280</v>
      </c>
      <c r="Y64" s="594" t="s">
        <v>642</v>
      </c>
      <c r="Z64" s="281"/>
      <c r="AA64" s="230"/>
      <c r="AB64" s="230"/>
      <c r="AC64" s="230"/>
      <c r="AD64" s="230"/>
      <c r="AE64" s="230"/>
      <c r="AF64" s="230"/>
      <c r="AG64" s="230"/>
      <c r="AH64" s="230"/>
      <c r="AI64" s="230"/>
      <c r="AJ64" s="230"/>
      <c r="AK64" s="230"/>
      <c r="AL64" s="230"/>
      <c r="AM64" s="230"/>
      <c r="AN64" s="230"/>
      <c r="AO64" s="230"/>
      <c r="AP64" s="230"/>
      <c r="AQ64" s="282">
        <f t="shared" ref="AQ64:AQ76" si="126">IF(ISTEXT(AQ32),AQ32,AQ32/$AP32-1)</f>
        <v>5.4065592934283258E-2</v>
      </c>
      <c r="AR64" s="282">
        <f t="shared" ref="AR64:BA64" si="127">IF(ISTEXT(AR32),AR32,AR32/$AP32-1)</f>
        <v>7.6027740244526409E-2</v>
      </c>
      <c r="AS64" s="282">
        <f t="shared" si="127"/>
        <v>4.3118072597274182E-2</v>
      </c>
      <c r="AT64" s="282">
        <f t="shared" si="127"/>
        <v>-3.4584778137986216E-2</v>
      </c>
      <c r="AU64" s="282">
        <f t="shared" si="127"/>
        <v>3.836334218781956E-2</v>
      </c>
      <c r="AV64" s="282">
        <f t="shared" si="127"/>
        <v>-0.2204913775232562</v>
      </c>
      <c r="AW64" s="282">
        <f t="shared" si="127"/>
        <v>-0.20001028527172782</v>
      </c>
      <c r="AX64" s="282">
        <f t="shared" si="127"/>
        <v>-0.24802993823685604</v>
      </c>
      <c r="AY64" s="282">
        <f t="shared" si="127"/>
        <v>-0.26432732045712415</v>
      </c>
      <c r="AZ64" s="282">
        <f t="shared" si="127"/>
        <v>-0.21030326759169138</v>
      </c>
      <c r="BA64" s="282">
        <f t="shared" si="127"/>
        <v>-0.12465460355085245</v>
      </c>
      <c r="BB64" s="282">
        <f t="shared" ref="BB64:BE64" si="128">IF(ISTEXT(BB32),BB32,BB32/$AP32-1)</f>
        <v>-6.8080000770323834E-2</v>
      </c>
      <c r="BC64" s="282">
        <f t="shared" si="128"/>
        <v>-9.3793767387677418E-2</v>
      </c>
      <c r="BD64" s="282">
        <f t="shared" ref="BD64" si="129">IF(ISTEXT(BD32),BD32,BD32/$AP32-1)</f>
        <v>-0.11672406969455118</v>
      </c>
      <c r="BE64" s="282">
        <f t="shared" si="128"/>
        <v>-1</v>
      </c>
      <c r="BF64" s="41"/>
      <c r="BG64" s="41"/>
    </row>
    <row r="65" spans="22:60" ht="15" customHeight="1">
      <c r="V65" s="772" t="s">
        <v>281</v>
      </c>
      <c r="Y65" s="594" t="s">
        <v>643</v>
      </c>
      <c r="Z65" s="281"/>
      <c r="AA65" s="230"/>
      <c r="AB65" s="230"/>
      <c r="AC65" s="230"/>
      <c r="AD65" s="230"/>
      <c r="AE65" s="230"/>
      <c r="AF65" s="230"/>
      <c r="AG65" s="230"/>
      <c r="AH65" s="230"/>
      <c r="AI65" s="230"/>
      <c r="AJ65" s="230"/>
      <c r="AK65" s="230"/>
      <c r="AL65" s="230"/>
      <c r="AM65" s="230"/>
      <c r="AN65" s="230"/>
      <c r="AO65" s="230"/>
      <c r="AP65" s="230"/>
      <c r="AQ65" s="282">
        <f t="shared" si="126"/>
        <v>-6.4285451728081866E-2</v>
      </c>
      <c r="AR65" s="282">
        <f t="shared" ref="AR65:BA65" si="130">IF(ISTEXT(AR33),AR33,AR33/$AP33-1)</f>
        <v>-0.12162918826010416</v>
      </c>
      <c r="AS65" s="282">
        <f t="shared" si="130"/>
        <v>-0.20167675204349</v>
      </c>
      <c r="AT65" s="282">
        <f t="shared" si="130"/>
        <v>-0.25771861501862592</v>
      </c>
      <c r="AU65" s="282">
        <f t="shared" si="130"/>
        <v>-0.2947138720428738</v>
      </c>
      <c r="AV65" s="282">
        <f t="shared" si="130"/>
        <v>-0.32881716174584641</v>
      </c>
      <c r="AW65" s="282">
        <f t="shared" si="130"/>
        <v>-0.35415236654560756</v>
      </c>
      <c r="AX65" s="282">
        <f t="shared" si="130"/>
        <v>-0.38875788402540445</v>
      </c>
      <c r="AY65" s="282">
        <f t="shared" si="130"/>
        <v>-0.42150682111843429</v>
      </c>
      <c r="AZ65" s="282">
        <f t="shared" si="130"/>
        <v>-0.44571930421567829</v>
      </c>
      <c r="BA65" s="282">
        <f t="shared" si="130"/>
        <v>-0.46447564945556852</v>
      </c>
      <c r="BB65" s="282">
        <f t="shared" ref="BB65:BE65" si="131">IF(ISTEXT(BB33),BB33,BB33/$AP33-1)</f>
        <v>-0.48413024749465716</v>
      </c>
      <c r="BC65" s="282">
        <f t="shared" si="131"/>
        <v>-0.49763098277227547</v>
      </c>
      <c r="BD65" s="282">
        <f t="shared" ref="BD65" si="132">IF(ISTEXT(BD33),BD33,BD33/$AP33-1)</f>
        <v>-0.51563432175382795</v>
      </c>
      <c r="BE65" s="282">
        <f t="shared" si="131"/>
        <v>-1</v>
      </c>
      <c r="BF65" s="68"/>
      <c r="BG65" s="68"/>
    </row>
    <row r="66" spans="22:60" ht="15" customHeight="1">
      <c r="V66" s="772" t="s">
        <v>282</v>
      </c>
      <c r="Y66" s="594" t="s">
        <v>644</v>
      </c>
      <c r="Z66" s="281"/>
      <c r="AA66" s="230"/>
      <c r="AB66" s="230"/>
      <c r="AC66" s="230"/>
      <c r="AD66" s="230"/>
      <c r="AE66" s="230"/>
      <c r="AF66" s="230"/>
      <c r="AG66" s="230"/>
      <c r="AH66" s="230"/>
      <c r="AI66" s="230"/>
      <c r="AJ66" s="230"/>
      <c r="AK66" s="230"/>
      <c r="AL66" s="230"/>
      <c r="AM66" s="230"/>
      <c r="AN66" s="230"/>
      <c r="AO66" s="230"/>
      <c r="AP66" s="230"/>
      <c r="AQ66" s="282">
        <f t="shared" si="126"/>
        <v>5.3667472403799987E-3</v>
      </c>
      <c r="AR66" s="282">
        <f t="shared" ref="AR66:BA66" si="133">IF(ISTEXT(AR34),AR34,AR34/$AP34-1)</f>
        <v>-2.9063374862499103E-3</v>
      </c>
      <c r="AS66" s="282">
        <f t="shared" si="133"/>
        <v>-3.1928676137736423E-2</v>
      </c>
      <c r="AT66" s="282">
        <f t="shared" si="133"/>
        <v>-6.345554991957969E-2</v>
      </c>
      <c r="AU66" s="282">
        <f t="shared" si="133"/>
        <v>-9.5633564824916917E-2</v>
      </c>
      <c r="AV66" s="282">
        <f t="shared" si="133"/>
        <v>-0.11417582788710468</v>
      </c>
      <c r="AW66" s="282">
        <f t="shared" si="133"/>
        <v>-0.1312382452236549</v>
      </c>
      <c r="AX66" s="282">
        <f t="shared" si="133"/>
        <v>-0.16612916270481581</v>
      </c>
      <c r="AY66" s="282">
        <f t="shared" si="133"/>
        <v>-0.1769091390239782</v>
      </c>
      <c r="AZ66" s="282">
        <f t="shared" si="133"/>
        <v>-0.19615851355734637</v>
      </c>
      <c r="BA66" s="282">
        <f t="shared" si="133"/>
        <v>-0.1899290692400768</v>
      </c>
      <c r="BB66" s="282">
        <f t="shared" ref="BB66:BE66" si="134">IF(ISTEXT(BB34),BB34,BB34/$AP34-1)</f>
        <v>-0.18393810376096775</v>
      </c>
      <c r="BC66" s="282">
        <f t="shared" si="134"/>
        <v>-0.24190619362547205</v>
      </c>
      <c r="BD66" s="282">
        <f t="shared" ref="BD66" si="135">IF(ISTEXT(BD34),BD34,BD34/$AP34-1)</f>
        <v>-0.27210696410713064</v>
      </c>
      <c r="BE66" s="282">
        <f t="shared" si="134"/>
        <v>-1</v>
      </c>
      <c r="BF66" s="46"/>
      <c r="BG66" s="46"/>
    </row>
    <row r="67" spans="22:60" ht="15" customHeight="1">
      <c r="V67" s="1402" t="s">
        <v>1006</v>
      </c>
      <c r="Y67" s="594" t="s">
        <v>1179</v>
      </c>
      <c r="Z67" s="281"/>
      <c r="AA67" s="230"/>
      <c r="AB67" s="230"/>
      <c r="AC67" s="230"/>
      <c r="AD67" s="230"/>
      <c r="AE67" s="230"/>
      <c r="AF67" s="230"/>
      <c r="AG67" s="230"/>
      <c r="AH67" s="230"/>
      <c r="AI67" s="230"/>
      <c r="AJ67" s="230"/>
      <c r="AK67" s="230"/>
      <c r="AL67" s="230"/>
      <c r="AM67" s="230"/>
      <c r="AN67" s="230"/>
      <c r="AO67" s="230"/>
      <c r="AP67" s="230"/>
      <c r="AQ67" s="282">
        <f t="shared" si="126"/>
        <v>1.4737184943223625E-2</v>
      </c>
      <c r="AR67" s="282">
        <f t="shared" ref="AR67:BA67" si="136">IF(ISTEXT(AR35),AR35,AR35/$AP35-1)</f>
        <v>-5.3897648696376588E-2</v>
      </c>
      <c r="AS67" s="282">
        <f t="shared" si="136"/>
        <v>-7.745754399623872E-2</v>
      </c>
      <c r="AT67" s="282">
        <f t="shared" si="136"/>
        <v>-4.7103064625171998E-2</v>
      </c>
      <c r="AU67" s="282">
        <f t="shared" si="136"/>
        <v>2.484468495187242E-3</v>
      </c>
      <c r="AV67" s="282">
        <f t="shared" si="136"/>
        <v>-2.2318142335210345E-3</v>
      </c>
      <c r="AW67" s="282">
        <f t="shared" si="136"/>
        <v>-0.14226756035056853</v>
      </c>
      <c r="AX67" s="282">
        <f t="shared" si="136"/>
        <v>-0.13819923062892281</v>
      </c>
      <c r="AY67" s="282">
        <f t="shared" si="136"/>
        <v>-0.20236861121988103</v>
      </c>
      <c r="AZ67" s="282">
        <f t="shared" si="136"/>
        <v>-9.8858084747439068E-2</v>
      </c>
      <c r="BA67" s="282">
        <f t="shared" si="136"/>
        <v>-0.19581225894310539</v>
      </c>
      <c r="BB67" s="282">
        <f t="shared" ref="BB67:BE67" si="137">IF(ISTEXT(BB35),BB35,BB35/$AP35-1)</f>
        <v>-0.20646137197008507</v>
      </c>
      <c r="BC67" s="282">
        <f t="shared" si="137"/>
        <v>-0.24710618638858795</v>
      </c>
      <c r="BD67" s="282">
        <f t="shared" ref="BD67" si="138">IF(ISTEXT(BD35),BD35,BD35/$AP35-1)</f>
        <v>-0.2355025240172105</v>
      </c>
      <c r="BE67" s="282">
        <f t="shared" si="137"/>
        <v>-1</v>
      </c>
      <c r="BF67" s="46"/>
      <c r="BG67" s="46"/>
    </row>
    <row r="68" spans="22:60" ht="15" customHeight="1">
      <c r="V68" s="772" t="s">
        <v>283</v>
      </c>
      <c r="Y68" s="594" t="s">
        <v>645</v>
      </c>
      <c r="Z68" s="281"/>
      <c r="AA68" s="230"/>
      <c r="AB68" s="230"/>
      <c r="AC68" s="230"/>
      <c r="AD68" s="230"/>
      <c r="AE68" s="230"/>
      <c r="AF68" s="230"/>
      <c r="AG68" s="230"/>
      <c r="AH68" s="230"/>
      <c r="AI68" s="230"/>
      <c r="AJ68" s="230"/>
      <c r="AK68" s="230"/>
      <c r="AL68" s="230"/>
      <c r="AM68" s="230"/>
      <c r="AN68" s="230"/>
      <c r="AO68" s="230"/>
      <c r="AP68" s="230"/>
      <c r="AQ68" s="282">
        <f t="shared" si="126"/>
        <v>-2.8187496125167133E-3</v>
      </c>
      <c r="AR68" s="282">
        <f t="shared" ref="AR68:BA68" si="139">IF(ISTEXT(AR36),AR36,AR36/$AP36-1)</f>
        <v>2.6092438301610343E-3</v>
      </c>
      <c r="AS68" s="282">
        <f t="shared" si="139"/>
        <v>-7.3820536746158627E-3</v>
      </c>
      <c r="AT68" s="282">
        <f t="shared" si="139"/>
        <v>-1.9761257968394674E-2</v>
      </c>
      <c r="AU68" s="282">
        <f t="shared" si="139"/>
        <v>-5.1856943606016448E-2</v>
      </c>
      <c r="AV68" s="282">
        <f t="shared" si="139"/>
        <v>-5.7387696583587777E-2</v>
      </c>
      <c r="AW68" s="282">
        <f t="shared" si="139"/>
        <v>-8.0638418683427249E-2</v>
      </c>
      <c r="AX68" s="282">
        <f t="shared" si="139"/>
        <v>-0.10564014771107033</v>
      </c>
      <c r="AY68" s="282">
        <f t="shared" si="139"/>
        <v>-0.12799508037775276</v>
      </c>
      <c r="AZ68" s="282">
        <f t="shared" si="139"/>
        <v>-0.12909679323708056</v>
      </c>
      <c r="BA68" s="282">
        <f t="shared" si="139"/>
        <v>-0.13524356449413111</v>
      </c>
      <c r="BB68" s="282">
        <f t="shared" ref="BB68:BE68" si="140">IF(ISTEXT(BB36),BB36,BB36/$AP36-1)</f>
        <v>-0.13369821827539252</v>
      </c>
      <c r="BC68" s="282">
        <f t="shared" si="140"/>
        <v>-0.13707120020700392</v>
      </c>
      <c r="BD68" s="282">
        <f t="shared" ref="BD68" si="141">IF(ISTEXT(BD36),BD36,BD36/$AP36-1)</f>
        <v>-0.12573166080607812</v>
      </c>
      <c r="BE68" s="282">
        <f t="shared" si="140"/>
        <v>-1</v>
      </c>
      <c r="BF68" s="46"/>
      <c r="BG68" s="46"/>
    </row>
    <row r="69" spans="22:60" ht="15" customHeight="1">
      <c r="V69" s="772" t="s">
        <v>284</v>
      </c>
      <c r="Y69" s="594" t="s">
        <v>646</v>
      </c>
      <c r="Z69" s="281"/>
      <c r="AA69" s="230"/>
      <c r="AB69" s="230"/>
      <c r="AC69" s="230"/>
      <c r="AD69" s="230"/>
      <c r="AE69" s="230"/>
      <c r="AF69" s="230"/>
      <c r="AG69" s="230"/>
      <c r="AH69" s="230"/>
      <c r="AI69" s="230"/>
      <c r="AJ69" s="230"/>
      <c r="AK69" s="230"/>
      <c r="AL69" s="230"/>
      <c r="AM69" s="230"/>
      <c r="AN69" s="230"/>
      <c r="AO69" s="230"/>
      <c r="AP69" s="230"/>
      <c r="AQ69" s="282">
        <f t="shared" si="126"/>
        <v>-7.0231586737002916E-3</v>
      </c>
      <c r="AR69" s="282">
        <f t="shared" ref="AR69:BA69" si="142">IF(ISTEXT(AR37),AR37,AR37/$AP37-1)</f>
        <v>-2.3636109485468793E-2</v>
      </c>
      <c r="AS69" s="282">
        <f t="shared" si="142"/>
        <v>-3.6830925912067047E-2</v>
      </c>
      <c r="AT69" s="282">
        <f t="shared" si="142"/>
        <v>-2.21658234510409E-2</v>
      </c>
      <c r="AU69" s="282">
        <f t="shared" si="142"/>
        <v>-2.4467301765793703E-3</v>
      </c>
      <c r="AV69" s="282">
        <f t="shared" si="142"/>
        <v>-4.7534208104457298E-2</v>
      </c>
      <c r="AW69" s="282">
        <f t="shared" si="142"/>
        <v>-5.7729898868412066E-2</v>
      </c>
      <c r="AX69" s="282">
        <f t="shared" si="142"/>
        <v>-1.1325073946840569E-2</v>
      </c>
      <c r="AY69" s="282">
        <f t="shared" si="142"/>
        <v>-9.390527608674426E-3</v>
      </c>
      <c r="AZ69" s="282">
        <f t="shared" si="142"/>
        <v>-2.0884140803619999E-2</v>
      </c>
      <c r="BA69" s="282">
        <f t="shared" si="142"/>
        <v>-5.503217260128257E-3</v>
      </c>
      <c r="BB69" s="282">
        <f t="shared" ref="BB69:BE69" si="143">IF(ISTEXT(BB37),BB37,BB37/$AP37-1)</f>
        <v>-1.2046538505024573E-2</v>
      </c>
      <c r="BC69" s="282">
        <f t="shared" si="143"/>
        <v>-1.6469006225654059E-2</v>
      </c>
      <c r="BD69" s="282">
        <f t="shared" ref="BD69" si="144">IF(ISTEXT(BD37),BD37,BD37/$AP37-1)</f>
        <v>-2.2111120495028613E-2</v>
      </c>
      <c r="BE69" s="282">
        <f t="shared" si="143"/>
        <v>-1</v>
      </c>
      <c r="BF69" s="46"/>
      <c r="BG69" s="46"/>
    </row>
    <row r="70" spans="22:60" ht="15" customHeight="1">
      <c r="V70" s="773" t="s">
        <v>285</v>
      </c>
      <c r="Y70" s="735" t="s">
        <v>647</v>
      </c>
      <c r="Z70" s="281"/>
      <c r="AA70" s="230"/>
      <c r="AB70" s="230"/>
      <c r="AC70" s="230"/>
      <c r="AD70" s="230"/>
      <c r="AE70" s="230"/>
      <c r="AF70" s="230"/>
      <c r="AG70" s="230"/>
      <c r="AH70" s="230"/>
      <c r="AI70" s="230"/>
      <c r="AJ70" s="230"/>
      <c r="AK70" s="230"/>
      <c r="AL70" s="230"/>
      <c r="AM70" s="230"/>
      <c r="AN70" s="230"/>
      <c r="AO70" s="230"/>
      <c r="AP70" s="230"/>
      <c r="AQ70" s="282">
        <f t="shared" si="126"/>
        <v>-2.0240355849705405E-2</v>
      </c>
      <c r="AR70" s="282">
        <f t="shared" ref="AR70:BA70" si="145">IF(ISTEXT(AR38),AR38,AR38/$AP38-1)</f>
        <v>-3.5626330294577402E-2</v>
      </c>
      <c r="AS70" s="282">
        <f t="shared" si="145"/>
        <v>-4.9668483268550334E-2</v>
      </c>
      <c r="AT70" s="282">
        <f t="shared" si="145"/>
        <v>-6.0524604045951169E-2</v>
      </c>
      <c r="AU70" s="282">
        <f t="shared" si="145"/>
        <v>-8.3222023964745206E-2</v>
      </c>
      <c r="AV70" s="282">
        <f t="shared" si="145"/>
        <v>-8.6447393462266153E-2</v>
      </c>
      <c r="AW70" s="282">
        <f t="shared" si="145"/>
        <v>-0.10268411795736121</v>
      </c>
      <c r="AX70" s="282">
        <f t="shared" si="145"/>
        <v>-0.12428644031963465</v>
      </c>
      <c r="AY70" s="282">
        <f t="shared" si="145"/>
        <v>-0.14024398169237406</v>
      </c>
      <c r="AZ70" s="282">
        <f t="shared" si="145"/>
        <v>-0.14239060981815499</v>
      </c>
      <c r="BA70" s="282">
        <f t="shared" si="145"/>
        <v>-0.15693451771249889</v>
      </c>
      <c r="BB70" s="282">
        <f t="shared" ref="BB70:BE70" si="146">IF(ISTEXT(BB38),BB38,BB38/$AP38-1)</f>
        <v>-0.1548876648309272</v>
      </c>
      <c r="BC70" s="282">
        <f t="shared" si="146"/>
        <v>-0.1545564454055417</v>
      </c>
      <c r="BD70" s="282">
        <f t="shared" ref="BD70" si="147">IF(ISTEXT(BD38),BD38,BD38/$AP38-1)</f>
        <v>-0.14137018552578007</v>
      </c>
      <c r="BE70" s="282">
        <f t="shared" si="146"/>
        <v>-1</v>
      </c>
      <c r="BF70" s="14"/>
      <c r="BG70" s="14"/>
    </row>
    <row r="71" spans="22:60" ht="15" customHeight="1">
      <c r="V71" s="1652" t="s">
        <v>1170</v>
      </c>
      <c r="Y71" s="735" t="s">
        <v>648</v>
      </c>
      <c r="Z71" s="281"/>
      <c r="AA71" s="230"/>
      <c r="AB71" s="230"/>
      <c r="AC71" s="230"/>
      <c r="AD71" s="230"/>
      <c r="AE71" s="230"/>
      <c r="AF71" s="230"/>
      <c r="AG71" s="230"/>
      <c r="AH71" s="230"/>
      <c r="AI71" s="230"/>
      <c r="AJ71" s="230"/>
      <c r="AK71" s="230"/>
      <c r="AL71" s="230"/>
      <c r="AM71" s="230"/>
      <c r="AN71" s="230"/>
      <c r="AO71" s="230"/>
      <c r="AP71" s="230"/>
      <c r="AQ71" s="282">
        <f t="shared" si="126"/>
        <v>-5.1458502639975312E-2</v>
      </c>
      <c r="AR71" s="282">
        <f t="shared" ref="AR71:BA71" si="148">IF(ISTEXT(AR39),AR39,AR39/$AP39-1)</f>
        <v>-9.9635007753944627E-2</v>
      </c>
      <c r="AS71" s="282">
        <f t="shared" si="148"/>
        <v>-0.15544515713988061</v>
      </c>
      <c r="AT71" s="282">
        <f t="shared" si="148"/>
        <v>-0.20557865123386365</v>
      </c>
      <c r="AU71" s="282">
        <f t="shared" si="148"/>
        <v>-0.25722094455034494</v>
      </c>
      <c r="AV71" s="282">
        <f t="shared" si="148"/>
        <v>-0.29820249428366197</v>
      </c>
      <c r="AW71" s="282">
        <f t="shared" si="148"/>
        <v>-0.33334257645956644</v>
      </c>
      <c r="AX71" s="282">
        <f t="shared" si="148"/>
        <v>-0.36682105492812422</v>
      </c>
      <c r="AY71" s="282">
        <f t="shared" si="148"/>
        <v>-0.40312311988891492</v>
      </c>
      <c r="AZ71" s="282">
        <f t="shared" si="148"/>
        <v>-0.43448459575974274</v>
      </c>
      <c r="BA71" s="282">
        <f t="shared" si="148"/>
        <v>-0.46702556545923224</v>
      </c>
      <c r="BB71" s="282">
        <f t="shared" ref="BB71:BE71" si="149">IF(ISTEXT(BB39),BB39,BB39/$AP39-1)</f>
        <v>-0.49233654980503438</v>
      </c>
      <c r="BC71" s="282">
        <f t="shared" si="149"/>
        <v>-0.5188489898665356</v>
      </c>
      <c r="BD71" s="282">
        <f t="shared" ref="BD71" si="150">IF(ISTEXT(BD39),BD39,BD39/$AP39-1)</f>
        <v>-0.54146521154912386</v>
      </c>
      <c r="BE71" s="282">
        <f t="shared" si="149"/>
        <v>-1</v>
      </c>
      <c r="BF71" s="769"/>
      <c r="BG71" s="46"/>
    </row>
    <row r="72" spans="22:60" ht="15" customHeight="1">
      <c r="V72" s="768" t="s">
        <v>286</v>
      </c>
      <c r="Y72" s="735" t="s">
        <v>649</v>
      </c>
      <c r="Z72" s="287"/>
      <c r="AA72" s="230"/>
      <c r="AB72" s="230"/>
      <c r="AC72" s="230"/>
      <c r="AD72" s="230"/>
      <c r="AE72" s="230"/>
      <c r="AF72" s="230"/>
      <c r="AG72" s="230"/>
      <c r="AH72" s="230"/>
      <c r="AI72" s="230"/>
      <c r="AJ72" s="230"/>
      <c r="AK72" s="230"/>
      <c r="AL72" s="230"/>
      <c r="AM72" s="230"/>
      <c r="AN72" s="230"/>
      <c r="AO72" s="230"/>
      <c r="AP72" s="230"/>
      <c r="AQ72" s="282">
        <f t="shared" si="126"/>
        <v>3.2330687768097111E-2</v>
      </c>
      <c r="AR72" s="282">
        <f t="shared" ref="AR72:BA72" si="151">IF(ISTEXT(AR40),AR40,AR40/$AP40-1)</f>
        <v>-2.8409933440568524E-3</v>
      </c>
      <c r="AS72" s="282">
        <f t="shared" si="151"/>
        <v>0.12070622366335448</v>
      </c>
      <c r="AT72" s="282">
        <f t="shared" si="151"/>
        <v>0.11137174898349333</v>
      </c>
      <c r="AU72" s="282">
        <f t="shared" si="151"/>
        <v>-2.9335314847301897E-2</v>
      </c>
      <c r="AV72" s="282">
        <f t="shared" si="151"/>
        <v>7.2379012475153548E-2</v>
      </c>
      <c r="AW72" s="282">
        <f t="shared" si="151"/>
        <v>6.1483979245713583E-2</v>
      </c>
      <c r="AX72" s="282">
        <f t="shared" si="151"/>
        <v>5.0084251686427272E-2</v>
      </c>
      <c r="AY72" s="282">
        <f t="shared" si="151"/>
        <v>4.6725176284679648E-2</v>
      </c>
      <c r="AZ72" s="282">
        <f t="shared" si="151"/>
        <v>6.6678805174279709E-2</v>
      </c>
      <c r="BA72" s="282">
        <f t="shared" si="151"/>
        <v>8.0591181090376329E-2</v>
      </c>
      <c r="BB72" s="282">
        <f t="shared" ref="BB72:BE72" si="152">IF(ISTEXT(BB40),BB40,BB40/$AP40-1)</f>
        <v>-6.0462369185401044E-2</v>
      </c>
      <c r="BC72" s="282">
        <f t="shared" si="152"/>
        <v>-6.8501532280332511E-2</v>
      </c>
      <c r="BD72" s="282">
        <f t="shared" ref="BD72" si="153">IF(ISTEXT(BD40),BD40,BD40/$AP40-1)</f>
        <v>-7.0981907646571085E-2</v>
      </c>
      <c r="BE72" s="282">
        <f t="shared" si="152"/>
        <v>-1</v>
      </c>
      <c r="BF72" s="46"/>
      <c r="BG72" s="69"/>
    </row>
    <row r="73" spans="22:60" ht="28.5">
      <c r="V73" s="1583" t="s">
        <v>1108</v>
      </c>
      <c r="Y73" s="40" t="s">
        <v>1104</v>
      </c>
      <c r="Z73" s="281"/>
      <c r="AA73" s="230"/>
      <c r="AB73" s="230"/>
      <c r="AC73" s="230"/>
      <c r="AD73" s="230"/>
      <c r="AE73" s="230"/>
      <c r="AF73" s="230"/>
      <c r="AG73" s="230"/>
      <c r="AH73" s="230"/>
      <c r="AI73" s="230"/>
      <c r="AJ73" s="230"/>
      <c r="AK73" s="230"/>
      <c r="AL73" s="230"/>
      <c r="AM73" s="230"/>
      <c r="AN73" s="230"/>
      <c r="AO73" s="230"/>
      <c r="AP73" s="230"/>
      <c r="AQ73" s="282">
        <f t="shared" si="126"/>
        <v>-7.5014941733649976E-2</v>
      </c>
      <c r="AR73" s="282">
        <f t="shared" ref="AR73:BA73" si="154">IF(ISTEXT(AR41),AR41,AR41/$AP41-1)</f>
        <v>-0.14365862893138237</v>
      </c>
      <c r="AS73" s="282">
        <f t="shared" si="154"/>
        <v>-0.18926302877934764</v>
      </c>
      <c r="AT73" s="282">
        <f t="shared" si="154"/>
        <v>-0.27877937788155993</v>
      </c>
      <c r="AU73" s="282">
        <f t="shared" si="154"/>
        <v>-0.34184406024893077</v>
      </c>
      <c r="AV73" s="282">
        <f t="shared" si="154"/>
        <v>-0.3909479967643974</v>
      </c>
      <c r="AW73" s="282">
        <f t="shared" si="154"/>
        <v>-0.35842182059135463</v>
      </c>
      <c r="AX73" s="282">
        <f t="shared" si="154"/>
        <v>-0.32282852770662374</v>
      </c>
      <c r="AY73" s="282">
        <f t="shared" si="154"/>
        <v>-0.41497737202085083</v>
      </c>
      <c r="AZ73" s="282">
        <f t="shared" si="154"/>
        <v>-0.41822500712667576</v>
      </c>
      <c r="BA73" s="282">
        <f t="shared" si="154"/>
        <v>-0.47020525634363153</v>
      </c>
      <c r="BB73" s="282">
        <f t="shared" ref="BB73:BE73" si="155">IF(ISTEXT(BB41),BB41,BB41/$AP41-1)</f>
        <v>-0.41624215419025534</v>
      </c>
      <c r="BC73" s="282">
        <f t="shared" si="155"/>
        <v>-0.39649836935263094</v>
      </c>
      <c r="BD73" s="282">
        <f t="shared" ref="BD73" si="156">IF(ISTEXT(BD41),BD41,BD41/$AP41-1)</f>
        <v>-0.39317485393731688</v>
      </c>
      <c r="BE73" s="282">
        <f t="shared" si="155"/>
        <v>-1</v>
      </c>
      <c r="BF73" s="769"/>
      <c r="BG73" s="769"/>
    </row>
    <row r="74" spans="22:60" ht="15" customHeight="1">
      <c r="V74" s="1402" t="s">
        <v>1110</v>
      </c>
      <c r="Y74" s="594" t="s">
        <v>650</v>
      </c>
      <c r="Z74" s="281"/>
      <c r="AA74" s="230"/>
      <c r="AB74" s="230"/>
      <c r="AC74" s="230"/>
      <c r="AD74" s="230"/>
      <c r="AE74" s="230"/>
      <c r="AF74" s="230"/>
      <c r="AG74" s="230"/>
      <c r="AH74" s="230"/>
      <c r="AI74" s="230"/>
      <c r="AJ74" s="230"/>
      <c r="AK74" s="230"/>
      <c r="AL74" s="230"/>
      <c r="AM74" s="230"/>
      <c r="AN74" s="230"/>
      <c r="AO74" s="230"/>
      <c r="AP74" s="230"/>
      <c r="AQ74" s="282">
        <f t="shared" si="126"/>
        <v>-3.029818850938093E-2</v>
      </c>
      <c r="AR74" s="282">
        <f t="shared" ref="AR74:BA74" si="157">IF(ISTEXT(AR42),AR42,AR42/$AP42-1)</f>
        <v>-5.7129278379238979E-2</v>
      </c>
      <c r="AS74" s="282">
        <f t="shared" si="157"/>
        <v>-7.8896024910036E-2</v>
      </c>
      <c r="AT74" s="282">
        <f t="shared" si="157"/>
        <v>-0.12376954705105392</v>
      </c>
      <c r="AU74" s="282">
        <f t="shared" si="157"/>
        <v>-0.14298218492772041</v>
      </c>
      <c r="AV74" s="282">
        <f t="shared" si="157"/>
        <v>-0.16296367993704053</v>
      </c>
      <c r="AW74" s="282">
        <f t="shared" si="157"/>
        <v>-0.18603764656586952</v>
      </c>
      <c r="AX74" s="282">
        <f t="shared" si="157"/>
        <v>-0.20543270956353099</v>
      </c>
      <c r="AY74" s="282">
        <f t="shared" si="157"/>
        <v>-0.21943140678771511</v>
      </c>
      <c r="AZ74" s="282">
        <f t="shared" si="157"/>
        <v>-0.23254799883854205</v>
      </c>
      <c r="BA74" s="282">
        <f t="shared" si="157"/>
        <v>-0.24802611537134656</v>
      </c>
      <c r="BB74" s="282">
        <f t="shared" ref="BB74:BE74" si="158">IF(ISTEXT(BB42),BB42,BB42/$AP42-1)</f>
        <v>-0.27697864200609523</v>
      </c>
      <c r="BC74" s="282">
        <f t="shared" si="158"/>
        <v>-0.28560243125234086</v>
      </c>
      <c r="BD74" s="282">
        <f t="shared" ref="BD74" si="159">IF(ISTEXT(BD42),BD42,BD42/$AP42-1)</f>
        <v>-0.29395062474496259</v>
      </c>
      <c r="BE74" s="282">
        <f t="shared" si="158"/>
        <v>-1</v>
      </c>
      <c r="BF74" s="46"/>
      <c r="BG74" s="46"/>
      <c r="BH74" s="26"/>
    </row>
    <row r="75" spans="22:60" ht="15" customHeight="1" thickBot="1">
      <c r="V75" s="774" t="s">
        <v>279</v>
      </c>
      <c r="Y75" s="1129" t="s">
        <v>651</v>
      </c>
      <c r="Z75" s="283"/>
      <c r="AA75" s="237"/>
      <c r="AB75" s="237"/>
      <c r="AC75" s="237"/>
      <c r="AD75" s="237"/>
      <c r="AE75" s="237"/>
      <c r="AF75" s="237"/>
      <c r="AG75" s="237"/>
      <c r="AH75" s="237"/>
      <c r="AI75" s="237"/>
      <c r="AJ75" s="237"/>
      <c r="AK75" s="237"/>
      <c r="AL75" s="237"/>
      <c r="AM75" s="237"/>
      <c r="AN75" s="237"/>
      <c r="AO75" s="237"/>
      <c r="AP75" s="237"/>
      <c r="AQ75" s="284">
        <f t="shared" si="126"/>
        <v>5.7660667575810232E-2</v>
      </c>
      <c r="AR75" s="284">
        <f t="shared" ref="AR75:BA75" si="160">IF(ISTEXT(AR43),AR43,AR43/$AP43-1)</f>
        <v>0.1289460447159112</v>
      </c>
      <c r="AS75" s="284">
        <f t="shared" si="160"/>
        <v>0.35595257833690042</v>
      </c>
      <c r="AT75" s="284">
        <f t="shared" si="160"/>
        <v>0.41526855956787023</v>
      </c>
      <c r="AU75" s="284">
        <f t="shared" si="160"/>
        <v>0.40529251039785374</v>
      </c>
      <c r="AV75" s="284">
        <f t="shared" si="160"/>
        <v>0.46887230973301297</v>
      </c>
      <c r="AW75" s="284">
        <f t="shared" si="160"/>
        <v>0.49793662937585603</v>
      </c>
      <c r="AX75" s="284">
        <f t="shared" si="160"/>
        <v>0.58640585047939298</v>
      </c>
      <c r="AY75" s="284">
        <f t="shared" si="160"/>
        <v>0.74319663328990715</v>
      </c>
      <c r="AZ75" s="284">
        <f t="shared" si="160"/>
        <v>0.6571973682753065</v>
      </c>
      <c r="BA75" s="284">
        <f t="shared" si="160"/>
        <v>0.64195434443705546</v>
      </c>
      <c r="BB75" s="284">
        <f t="shared" ref="BB75:BE75" si="161">IF(ISTEXT(BB43),BB43,BB43/$AP43-1)</f>
        <v>0.73708877154770902</v>
      </c>
      <c r="BC75" s="284">
        <f t="shared" si="161"/>
        <v>0.69466081390498036</v>
      </c>
      <c r="BD75" s="284">
        <f t="shared" ref="BD75" si="162">IF(ISTEXT(BD43),BD43,BD43/$AP43-1)</f>
        <v>0.70976770224490604</v>
      </c>
      <c r="BE75" s="284">
        <f t="shared" si="161"/>
        <v>-1</v>
      </c>
      <c r="BF75" s="140"/>
      <c r="BG75" s="140"/>
      <c r="BH75" s="26"/>
    </row>
    <row r="76" spans="22:60" ht="15" customHeight="1" thickTop="1">
      <c r="V76" s="775" t="s">
        <v>55</v>
      </c>
      <c r="Y76" s="596" t="s">
        <v>0</v>
      </c>
      <c r="Z76" s="285"/>
      <c r="AA76" s="238"/>
      <c r="AB76" s="238"/>
      <c r="AC76" s="238"/>
      <c r="AD76" s="238"/>
      <c r="AE76" s="238"/>
      <c r="AF76" s="238"/>
      <c r="AG76" s="238"/>
      <c r="AH76" s="238"/>
      <c r="AI76" s="238"/>
      <c r="AJ76" s="238"/>
      <c r="AK76" s="238"/>
      <c r="AL76" s="238"/>
      <c r="AM76" s="238"/>
      <c r="AN76" s="238"/>
      <c r="AO76" s="238"/>
      <c r="AP76" s="238"/>
      <c r="AQ76" s="286">
        <f t="shared" si="126"/>
        <v>-1.4274493313375936E-2</v>
      </c>
      <c r="AR76" s="286">
        <f t="shared" ref="AR76:BA76" si="163">IF(ISTEXT(AR44),AR44,AR44/$AP44-1)</f>
        <v>-3.0315761268269625E-2</v>
      </c>
      <c r="AS76" s="286">
        <f t="shared" si="163"/>
        <v>-5.1529986137037964E-2</v>
      </c>
      <c r="AT76" s="286">
        <f t="shared" si="163"/>
        <v>-6.5806243567369416E-2</v>
      </c>
      <c r="AU76" s="286">
        <f t="shared" si="163"/>
        <v>-7.8311521006508955E-2</v>
      </c>
      <c r="AV76" s="286">
        <f t="shared" si="163"/>
        <v>-0.11304446832945725</v>
      </c>
      <c r="AW76" s="286">
        <f t="shared" si="163"/>
        <v>-0.13165964471051828</v>
      </c>
      <c r="AX76" s="286">
        <f t="shared" si="163"/>
        <v>-0.13304951420244404</v>
      </c>
      <c r="AY76" s="286">
        <f t="shared" si="163"/>
        <v>-0.14742214434977086</v>
      </c>
      <c r="AZ76" s="286">
        <f t="shared" si="163"/>
        <v>-0.15731880436237455</v>
      </c>
      <c r="BA76" s="286">
        <f t="shared" si="163"/>
        <v>-0.15877301716608383</v>
      </c>
      <c r="BB76" s="286">
        <f t="shared" ref="BB76:BE76" si="164">IF(ISTEXT(BB44),BB44,BB44/$AP44-1)</f>
        <v>-0.16523018636285691</v>
      </c>
      <c r="BC76" s="286">
        <f t="shared" si="164"/>
        <v>-0.17560674530561804</v>
      </c>
      <c r="BD76" s="286">
        <f t="shared" ref="BD76" si="165">IF(ISTEXT(BD44),BD44,BD44/$AP44-1)</f>
        <v>-0.1799275875483296</v>
      </c>
      <c r="BE76" s="286">
        <f t="shared" si="164"/>
        <v>-1</v>
      </c>
      <c r="BF76" s="48"/>
      <c r="BG76" s="48"/>
    </row>
    <row r="77" spans="22:60">
      <c r="Y77" s="83"/>
    </row>
    <row r="78" spans="22:60">
      <c r="V78" s="196" t="s">
        <v>263</v>
      </c>
      <c r="Y78" s="1" t="s">
        <v>907</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2:60">
      <c r="V79" s="10"/>
      <c r="Y79" s="10"/>
      <c r="Z79" s="189"/>
      <c r="AA79" s="10">
        <v>1990</v>
      </c>
      <c r="AB79" s="10">
        <f t="shared" ref="AB79:BA79" si="166">AA79+1</f>
        <v>1991</v>
      </c>
      <c r="AC79" s="10">
        <f t="shared" si="166"/>
        <v>1992</v>
      </c>
      <c r="AD79" s="10">
        <f t="shared" si="166"/>
        <v>1993</v>
      </c>
      <c r="AE79" s="10">
        <f t="shared" si="166"/>
        <v>1994</v>
      </c>
      <c r="AF79" s="10">
        <f t="shared" si="166"/>
        <v>1995</v>
      </c>
      <c r="AG79" s="10">
        <f t="shared" si="166"/>
        <v>1996</v>
      </c>
      <c r="AH79" s="10">
        <f t="shared" si="166"/>
        <v>1997</v>
      </c>
      <c r="AI79" s="10">
        <f t="shared" si="166"/>
        <v>1998</v>
      </c>
      <c r="AJ79" s="10">
        <f t="shared" si="166"/>
        <v>1999</v>
      </c>
      <c r="AK79" s="10">
        <f t="shared" si="166"/>
        <v>2000</v>
      </c>
      <c r="AL79" s="10">
        <f t="shared" si="166"/>
        <v>2001</v>
      </c>
      <c r="AM79" s="10">
        <f t="shared" si="166"/>
        <v>2002</v>
      </c>
      <c r="AN79" s="10">
        <f t="shared" si="166"/>
        <v>2003</v>
      </c>
      <c r="AO79" s="10">
        <f t="shared" si="166"/>
        <v>2004</v>
      </c>
      <c r="AP79" s="10">
        <f t="shared" si="166"/>
        <v>2005</v>
      </c>
      <c r="AQ79" s="10">
        <f t="shared" si="166"/>
        <v>2006</v>
      </c>
      <c r="AR79" s="10">
        <f t="shared" si="166"/>
        <v>2007</v>
      </c>
      <c r="AS79" s="10">
        <f t="shared" si="166"/>
        <v>2008</v>
      </c>
      <c r="AT79" s="10">
        <f t="shared" si="166"/>
        <v>2009</v>
      </c>
      <c r="AU79" s="10">
        <f t="shared" si="166"/>
        <v>2010</v>
      </c>
      <c r="AV79" s="10">
        <f t="shared" si="166"/>
        <v>2011</v>
      </c>
      <c r="AW79" s="10">
        <f t="shared" si="166"/>
        <v>2012</v>
      </c>
      <c r="AX79" s="10">
        <f t="shared" si="166"/>
        <v>2013</v>
      </c>
      <c r="AY79" s="10">
        <f t="shared" si="166"/>
        <v>2014</v>
      </c>
      <c r="AZ79" s="10">
        <f t="shared" si="166"/>
        <v>2015</v>
      </c>
      <c r="BA79" s="10">
        <f t="shared" si="166"/>
        <v>2016</v>
      </c>
      <c r="BB79" s="10">
        <f t="shared" ref="BB79" si="167">BA79+1</f>
        <v>2017</v>
      </c>
      <c r="BC79" s="10">
        <f t="shared" ref="BC79:BD79" si="168">BB79+1</f>
        <v>2018</v>
      </c>
      <c r="BD79" s="10">
        <f t="shared" si="168"/>
        <v>2019</v>
      </c>
      <c r="BE79" s="10">
        <f t="shared" ref="BE79" si="169">BD79+1</f>
        <v>2020</v>
      </c>
      <c r="BF79" s="10" t="s">
        <v>22</v>
      </c>
      <c r="BG79" s="10" t="s">
        <v>2</v>
      </c>
    </row>
    <row r="80" spans="22:60" ht="15" customHeight="1">
      <c r="V80" s="772" t="s">
        <v>280</v>
      </c>
      <c r="Y80" s="594" t="s">
        <v>642</v>
      </c>
      <c r="Z80" s="28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82">
        <f t="shared" ref="AY80:BA81" si="170">IF(ISTEXT(AY32),AY32,AY32/$AX32-1)</f>
        <v>-2.1672913655705561E-2</v>
      </c>
      <c r="AZ80" s="282">
        <f t="shared" si="170"/>
        <v>5.017044236669066E-2</v>
      </c>
      <c r="BA80" s="282">
        <f t="shared" si="170"/>
        <v>0.1640694769107236</v>
      </c>
      <c r="BB80" s="282">
        <f t="shared" ref="BB80:BE80" si="171">IF(ISTEXT(BB32),BB32,BB32/$AX32-1)</f>
        <v>0.2393046566835435</v>
      </c>
      <c r="BC80" s="282">
        <f t="shared" si="171"/>
        <v>0.20510945673494119</v>
      </c>
      <c r="BD80" s="282">
        <f t="shared" ref="BD80" si="172">IF(ISTEXT(BD32),BD32,BD32/$AX32-1)</f>
        <v>0.17461581945753535</v>
      </c>
      <c r="BE80" s="282">
        <f t="shared" si="171"/>
        <v>-1</v>
      </c>
      <c r="BF80" s="41"/>
      <c r="BG80" s="41"/>
    </row>
    <row r="81" spans="22:60" ht="15" customHeight="1">
      <c r="V81" s="772" t="s">
        <v>281</v>
      </c>
      <c r="Y81" s="594" t="s">
        <v>643</v>
      </c>
      <c r="Z81" s="28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82">
        <f t="shared" si="170"/>
        <v>-5.3577684254975222E-2</v>
      </c>
      <c r="AZ81" s="282">
        <f t="shared" si="170"/>
        <v>-9.3189619467650142E-2</v>
      </c>
      <c r="BA81" s="282">
        <f t="shared" si="170"/>
        <v>-0.1238752426433114</v>
      </c>
      <c r="BB81" s="282">
        <f t="shared" ref="BB81:BE81" si="173">IF(ISTEXT(BB33),BB33,BB33/$AX33-1)</f>
        <v>-0.1560304190053825</v>
      </c>
      <c r="BC81" s="282">
        <f t="shared" si="173"/>
        <v>-0.17811779637153813</v>
      </c>
      <c r="BD81" s="282">
        <f t="shared" ref="BD81" si="174">IF(ISTEXT(BD33),BD33,BD33/$AX33-1)</f>
        <v>-0.20757149157846455</v>
      </c>
      <c r="BE81" s="282">
        <f t="shared" si="173"/>
        <v>-1</v>
      </c>
      <c r="BF81" s="68"/>
      <c r="BG81" s="68"/>
    </row>
    <row r="82" spans="22:60" ht="15" customHeight="1">
      <c r="V82" s="772" t="s">
        <v>282</v>
      </c>
      <c r="Y82" s="594" t="s">
        <v>644</v>
      </c>
      <c r="Z82" s="281"/>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82">
        <f t="shared" ref="AY82:AY90" si="175">IF(ISTEXT(AY34),AY34,AY34/$AX34-1)</f>
        <v>-1.2927633198121291E-2</v>
      </c>
      <c r="AZ82" s="282">
        <f t="shared" ref="AZ82:BB82" si="176">IF(ISTEXT(AZ34),AZ34,AZ34/$AX34-1)</f>
        <v>-3.6011993116267682E-2</v>
      </c>
      <c r="BA82" s="282">
        <f t="shared" si="176"/>
        <v>-2.8541478453018465E-2</v>
      </c>
      <c r="BB82" s="282">
        <f t="shared" si="176"/>
        <v>-2.1356953930561473E-2</v>
      </c>
      <c r="BC82" s="282">
        <f t="shared" ref="BC82:BE82" si="177">IF(ISTEXT(BC34),BC34,BC34/$AX34-1)</f>
        <v>-9.0873823056881631E-2</v>
      </c>
      <c r="BD82" s="282">
        <f t="shared" ref="BD82" si="178">IF(ISTEXT(BD34),BD34,BD34/$AX34-1)</f>
        <v>-0.12709138713385593</v>
      </c>
      <c r="BE82" s="282">
        <f t="shared" si="177"/>
        <v>-1</v>
      </c>
      <c r="BF82" s="46"/>
      <c r="BG82" s="46"/>
    </row>
    <row r="83" spans="22:60" ht="15" customHeight="1">
      <c r="V83" s="1402" t="s">
        <v>1006</v>
      </c>
      <c r="Y83" s="594" t="s">
        <v>1179</v>
      </c>
      <c r="Z83" s="281"/>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82">
        <f t="shared" si="175"/>
        <v>-7.4459646442167404E-2</v>
      </c>
      <c r="AZ83" s="282">
        <f t="shared" ref="AZ83:BB83" si="179">IF(ISTEXT(AZ35),AZ35,AZ35/$AX35-1)</f>
        <v>4.56499312598595E-2</v>
      </c>
      <c r="BA83" s="282">
        <f t="shared" si="179"/>
        <v>-6.6851910977321682E-2</v>
      </c>
      <c r="BB83" s="282">
        <f t="shared" si="179"/>
        <v>-7.9208726386933326E-2</v>
      </c>
      <c r="BC83" s="282">
        <f t="shared" ref="BC83:BE83" si="180">IF(ISTEXT(BC35),BC35,BC35/$AX35-1)</f>
        <v>-0.12637138377022217</v>
      </c>
      <c r="BD83" s="282">
        <f t="shared" ref="BD83" si="181">IF(ISTEXT(BD35),BD35,BD35/$AX35-1)</f>
        <v>-0.11290694653161826</v>
      </c>
      <c r="BE83" s="282">
        <f t="shared" si="180"/>
        <v>-1</v>
      </c>
      <c r="BF83" s="46"/>
      <c r="BG83" s="46"/>
    </row>
    <row r="84" spans="22:60" ht="15" customHeight="1">
      <c r="V84" s="772" t="s">
        <v>283</v>
      </c>
      <c r="Y84" s="594" t="s">
        <v>645</v>
      </c>
      <c r="Z84" s="281"/>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82">
        <f t="shared" si="175"/>
        <v>-2.4995456369681257E-2</v>
      </c>
      <c r="AZ84" s="282">
        <f t="shared" ref="AZ84:BB84" si="182">IF(ISTEXT(AZ36),AZ36,AZ36/$AX36-1)</f>
        <v>-2.6227301534139547E-2</v>
      </c>
      <c r="BA84" s="282">
        <f t="shared" si="182"/>
        <v>-3.310011815411551E-2</v>
      </c>
      <c r="BB84" s="282">
        <f t="shared" si="182"/>
        <v>-3.1372238470357638E-2</v>
      </c>
      <c r="BC84" s="282">
        <f t="shared" ref="BC84:BE84" si="183">IF(ISTEXT(BC36),BC36,BC36/$AX36-1)</f>
        <v>-3.514363085003458E-2</v>
      </c>
      <c r="BD84" s="282">
        <f t="shared" ref="BD84" si="184">IF(ISTEXT(BD36),BD36,BD36/$AX36-1)</f>
        <v>-2.2464685823706976E-2</v>
      </c>
      <c r="BE84" s="282">
        <f t="shared" si="183"/>
        <v>-1</v>
      </c>
      <c r="BF84" s="46"/>
      <c r="BG84" s="46"/>
    </row>
    <row r="85" spans="22:60" ht="15" customHeight="1">
      <c r="V85" s="772" t="s">
        <v>284</v>
      </c>
      <c r="Y85" s="594" t="s">
        <v>646</v>
      </c>
      <c r="Z85" s="281"/>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82">
        <f t="shared" si="175"/>
        <v>1.9567061803509311E-3</v>
      </c>
      <c r="AZ85" s="282">
        <f t="shared" ref="AZ85:BB85" si="185">IF(ISTEXT(AZ37),AZ37,AZ37/$AX37-1)</f>
        <v>-9.6685640597153899E-3</v>
      </c>
      <c r="BA85" s="282">
        <f t="shared" si="185"/>
        <v>5.8885448930656725E-3</v>
      </c>
      <c r="BB85" s="282">
        <f t="shared" si="185"/>
        <v>-7.297287906998795E-4</v>
      </c>
      <c r="BC85" s="282">
        <f t="shared" ref="BC85:BE85" si="186">IF(ISTEXT(BC37),BC37,BC37/$AX37-1)</f>
        <v>-5.202854996382178E-3</v>
      </c>
      <c r="BD85" s="282">
        <f t="shared" ref="BD85" si="187">IF(ISTEXT(BD37),BD37,BD37/$AX37-1)</f>
        <v>-1.0909598558594524E-2</v>
      </c>
      <c r="BE85" s="282">
        <f t="shared" si="186"/>
        <v>-1</v>
      </c>
      <c r="BF85" s="46"/>
      <c r="BG85" s="46"/>
    </row>
    <row r="86" spans="22:60" ht="15" customHeight="1">
      <c r="V86" s="773" t="s">
        <v>285</v>
      </c>
      <c r="Y86" s="735" t="s">
        <v>647</v>
      </c>
      <c r="Z86" s="281"/>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82">
        <f t="shared" si="175"/>
        <v>-1.8222329888969546E-2</v>
      </c>
      <c r="AZ86" s="282">
        <f t="shared" ref="AZ86:BB86" si="188">IF(ISTEXT(AZ38),AZ38,AZ38/$AX38-1)</f>
        <v>-2.0673620156262396E-2</v>
      </c>
      <c r="BA86" s="282">
        <f t="shared" si="188"/>
        <v>-3.7281685354718874E-2</v>
      </c>
      <c r="BB86" s="282">
        <f t="shared" si="188"/>
        <v>-3.4944331023562092E-2</v>
      </c>
      <c r="BC86" s="282">
        <f t="shared" ref="BC86:BE86" si="189">IF(ISTEXT(BC38),BC38,BC38/$AX38-1)</f>
        <v>-3.4566102981157032E-2</v>
      </c>
      <c r="BD86" s="282">
        <f t="shared" ref="BD86" si="190">IF(ISTEXT(BD38),BD38,BD38/$AX38-1)</f>
        <v>-1.9508371221727994E-2</v>
      </c>
      <c r="BE86" s="282">
        <f t="shared" si="189"/>
        <v>-1</v>
      </c>
      <c r="BF86" s="14"/>
      <c r="BG86" s="14"/>
    </row>
    <row r="87" spans="22:60" ht="15" customHeight="1">
      <c r="V87" s="1652" t="s">
        <v>1170</v>
      </c>
      <c r="Y87" s="735" t="s">
        <v>648</v>
      </c>
      <c r="Z87" s="281"/>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82">
        <f t="shared" si="175"/>
        <v>-5.7333026063698056E-2</v>
      </c>
      <c r="AZ87" s="282">
        <f t="shared" ref="AZ87:BB87" si="191">IF(ISTEXT(AZ39),AZ39,AZ39/$AX39-1)</f>
        <v>-0.10686321988160496</v>
      </c>
      <c r="BA87" s="282">
        <f t="shared" si="191"/>
        <v>-0.15825622647596616</v>
      </c>
      <c r="BB87" s="282">
        <f t="shared" si="191"/>
        <v>-0.19823068321177706</v>
      </c>
      <c r="BC87" s="282">
        <f t="shared" ref="BC87:BE87" si="192">IF(ISTEXT(BC39),BC39,BC39/$AX39-1)</f>
        <v>-0.24010263784300956</v>
      </c>
      <c r="BD87" s="282">
        <f t="shared" ref="BD87" si="193">IF(ISTEXT(BD39),BD39,BD39/$AX39-1)</f>
        <v>-0.27582116869216933</v>
      </c>
      <c r="BE87" s="282">
        <f t="shared" si="192"/>
        <v>-1</v>
      </c>
      <c r="BF87" s="769"/>
      <c r="BG87" s="46"/>
    </row>
    <row r="88" spans="22:60" ht="15" customHeight="1">
      <c r="V88" s="768" t="s">
        <v>286</v>
      </c>
      <c r="Y88" s="735" t="s">
        <v>649</v>
      </c>
      <c r="Z88" s="281"/>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82">
        <f t="shared" si="175"/>
        <v>-3.1988627544438097E-3</v>
      </c>
      <c r="AZ88" s="282">
        <f t="shared" ref="AZ88:BB88" si="194">IF(ISTEXT(AZ40),AZ40,AZ40/$AX40-1)</f>
        <v>1.5803068621590866E-2</v>
      </c>
      <c r="BA88" s="282">
        <f t="shared" si="194"/>
        <v>2.9051887365185269E-2</v>
      </c>
      <c r="BB88" s="282">
        <f t="shared" si="194"/>
        <v>-0.10527404891016257</v>
      </c>
      <c r="BC88" s="282">
        <f t="shared" ref="BC88:BE88" si="195">IF(ISTEXT(BC40),BC40,BC40/$AX40-1)</f>
        <v>-0.11292978042124902</v>
      </c>
      <c r="BD88" s="282">
        <f t="shared" ref="BD88" si="196">IF(ISTEXT(BD40),BD40,BD40/$AX40-1)</f>
        <v>-0.11529185314279977</v>
      </c>
      <c r="BE88" s="282">
        <f t="shared" si="195"/>
        <v>-1</v>
      </c>
      <c r="BF88" s="46"/>
      <c r="BG88" s="69"/>
    </row>
    <row r="89" spans="22:60" ht="28.5">
      <c r="V89" s="1583" t="s">
        <v>1108</v>
      </c>
      <c r="Y89" s="40" t="s">
        <v>1104</v>
      </c>
      <c r="Z89" s="281"/>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82">
        <f t="shared" si="175"/>
        <v>-0.13607904066328524</v>
      </c>
      <c r="AZ89" s="282">
        <f t="shared" ref="AZ89:BB89" si="197">IF(ISTEXT(AZ41),AZ41,AZ41/$AX41-1)</f>
        <v>-0.1408749235950133</v>
      </c>
      <c r="BA89" s="282">
        <f t="shared" si="197"/>
        <v>-0.21763576090688974</v>
      </c>
      <c r="BB89" s="282">
        <f t="shared" si="197"/>
        <v>-0.13794678350413625</v>
      </c>
      <c r="BC89" s="282">
        <f t="shared" ref="BC89:BE89" si="198">IF(ISTEXT(BC41),BC41,BC41/$AX41-1)</f>
        <v>-0.10879052745165063</v>
      </c>
      <c r="BD89" s="282">
        <f t="shared" ref="BD89" si="199">IF(ISTEXT(BD41),BD41,BD41/$AX41-1)</f>
        <v>-0.10388258972642672</v>
      </c>
      <c r="BE89" s="282">
        <f t="shared" si="198"/>
        <v>-1</v>
      </c>
      <c r="BF89" s="769"/>
      <c r="BG89" s="769"/>
    </row>
    <row r="90" spans="22:60" ht="15" customHeight="1">
      <c r="V90" s="1402" t="s">
        <v>1110</v>
      </c>
      <c r="Y90" s="594" t="s">
        <v>650</v>
      </c>
      <c r="Z90" s="281"/>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82">
        <f t="shared" si="175"/>
        <v>-1.7618013468053029E-2</v>
      </c>
      <c r="AZ90" s="282">
        <f t="shared" ref="AZ90:BB90" si="200">IF(ISTEXT(AZ42),AZ42,AZ42/$AX42-1)</f>
        <v>-3.412585642698196E-2</v>
      </c>
      <c r="BA90" s="282">
        <f t="shared" si="200"/>
        <v>-5.3605788106905639E-2</v>
      </c>
      <c r="BB90" s="282">
        <f t="shared" si="200"/>
        <v>-9.0043893454590629E-2</v>
      </c>
      <c r="BC90" s="282">
        <f t="shared" ref="BC90:BE90" si="201">IF(ISTEXT(BC42),BC42,BC42/$AX42-1)</f>
        <v>-0.10089733450362803</v>
      </c>
      <c r="BD90" s="282">
        <f t="shared" ref="BD90" si="202">IF(ISTEXT(BD42),BD42,BD42/$AX42-1)</f>
        <v>-0.11140392544073552</v>
      </c>
      <c r="BE90" s="282">
        <f t="shared" si="201"/>
        <v>-1</v>
      </c>
      <c r="BF90" s="46"/>
      <c r="BG90" s="46"/>
      <c r="BH90" s="26"/>
    </row>
    <row r="91" spans="22:60" ht="15" customHeight="1" thickBot="1">
      <c r="V91" s="774" t="s">
        <v>279</v>
      </c>
      <c r="Y91" s="1129" t="s">
        <v>651</v>
      </c>
      <c r="Z91" s="283"/>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84">
        <f t="shared" ref="AY91:BA92" si="203">IF(ISTEXT(AY43),AY43,AY43/$AX43-1)</f>
        <v>9.8833966581208799E-2</v>
      </c>
      <c r="AZ91" s="284">
        <f t="shared" si="203"/>
        <v>4.4623838076820688E-2</v>
      </c>
      <c r="BA91" s="284">
        <f t="shared" si="203"/>
        <v>3.5015310830375679E-2</v>
      </c>
      <c r="BB91" s="284">
        <f t="shared" ref="BB91:BE91" si="204">IF(ISTEXT(BB43),BB43,BB43/$AX43-1)</f>
        <v>9.4983841003096092E-2</v>
      </c>
      <c r="BC91" s="284">
        <f t="shared" si="204"/>
        <v>6.8239135271011664E-2</v>
      </c>
      <c r="BD91" s="284">
        <f t="shared" ref="BD91" si="205">IF(ISTEXT(BD43),BD43,BD43/$AX43-1)</f>
        <v>7.7761848727571525E-2</v>
      </c>
      <c r="BE91" s="284">
        <f t="shared" si="204"/>
        <v>-1</v>
      </c>
      <c r="BF91" s="140"/>
      <c r="BG91" s="140"/>
      <c r="BH91" s="26"/>
    </row>
    <row r="92" spans="22:60" ht="15" customHeight="1" thickTop="1">
      <c r="V92" s="775" t="s">
        <v>55</v>
      </c>
      <c r="Y92" s="596" t="s">
        <v>0</v>
      </c>
      <c r="Z92" s="285"/>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86">
        <f t="shared" si="203"/>
        <v>-1.6578374870053425E-2</v>
      </c>
      <c r="AZ92" s="286">
        <f t="shared" si="203"/>
        <v>-2.7993859577348124E-2</v>
      </c>
      <c r="BA92" s="286">
        <f t="shared" si="203"/>
        <v>-2.967124811052535E-2</v>
      </c>
      <c r="BB92" s="286">
        <f t="shared" ref="BB92:BE92" si="206">IF(ISTEXT(BB44),BB44,BB44/$AX44-1)</f>
        <v>-3.7119388808933063E-2</v>
      </c>
      <c r="BC92" s="286">
        <f t="shared" si="206"/>
        <v>-4.9088421773041846E-2</v>
      </c>
      <c r="BD92" s="286">
        <f t="shared" ref="BD92" si="207">IF(ISTEXT(BD44),BD44,BD44/$AX44-1)</f>
        <v>-5.4072376812569378E-2</v>
      </c>
      <c r="BE92" s="286">
        <f t="shared" si="206"/>
        <v>-1</v>
      </c>
      <c r="BF92" s="48"/>
      <c r="BG92" s="48"/>
    </row>
    <row r="94" spans="22:60">
      <c r="V94" s="196" t="s">
        <v>90</v>
      </c>
      <c r="Y94" s="1" t="s">
        <v>899</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2:60">
      <c r="V95" s="10"/>
      <c r="Y95" s="10"/>
      <c r="Z95" s="189"/>
      <c r="AA95" s="10">
        <v>1990</v>
      </c>
      <c r="AB95" s="10">
        <f t="shared" ref="AB95:BA95" si="208">AA95+1</f>
        <v>1991</v>
      </c>
      <c r="AC95" s="10">
        <f t="shared" si="208"/>
        <v>1992</v>
      </c>
      <c r="AD95" s="10">
        <f t="shared" si="208"/>
        <v>1993</v>
      </c>
      <c r="AE95" s="10">
        <f t="shared" si="208"/>
        <v>1994</v>
      </c>
      <c r="AF95" s="10">
        <f t="shared" si="208"/>
        <v>1995</v>
      </c>
      <c r="AG95" s="10">
        <f t="shared" si="208"/>
        <v>1996</v>
      </c>
      <c r="AH95" s="10">
        <f t="shared" si="208"/>
        <v>1997</v>
      </c>
      <c r="AI95" s="10">
        <f t="shared" si="208"/>
        <v>1998</v>
      </c>
      <c r="AJ95" s="10">
        <f t="shared" si="208"/>
        <v>1999</v>
      </c>
      <c r="AK95" s="10">
        <f t="shared" si="208"/>
        <v>2000</v>
      </c>
      <c r="AL95" s="10">
        <f t="shared" si="208"/>
        <v>2001</v>
      </c>
      <c r="AM95" s="10">
        <f t="shared" si="208"/>
        <v>2002</v>
      </c>
      <c r="AN95" s="10">
        <f t="shared" si="208"/>
        <v>2003</v>
      </c>
      <c r="AO95" s="10">
        <f t="shared" si="208"/>
        <v>2004</v>
      </c>
      <c r="AP95" s="10">
        <f t="shared" si="208"/>
        <v>2005</v>
      </c>
      <c r="AQ95" s="10">
        <f t="shared" si="208"/>
        <v>2006</v>
      </c>
      <c r="AR95" s="10">
        <f t="shared" si="208"/>
        <v>2007</v>
      </c>
      <c r="AS95" s="10">
        <f t="shared" si="208"/>
        <v>2008</v>
      </c>
      <c r="AT95" s="10">
        <f t="shared" si="208"/>
        <v>2009</v>
      </c>
      <c r="AU95" s="10">
        <f t="shared" si="208"/>
        <v>2010</v>
      </c>
      <c r="AV95" s="10">
        <f t="shared" si="208"/>
        <v>2011</v>
      </c>
      <c r="AW95" s="10">
        <f t="shared" si="208"/>
        <v>2012</v>
      </c>
      <c r="AX95" s="10">
        <f t="shared" si="208"/>
        <v>2013</v>
      </c>
      <c r="AY95" s="10">
        <f t="shared" si="208"/>
        <v>2014</v>
      </c>
      <c r="AZ95" s="10">
        <f t="shared" si="208"/>
        <v>2015</v>
      </c>
      <c r="BA95" s="10">
        <f t="shared" si="208"/>
        <v>2016</v>
      </c>
      <c r="BB95" s="10">
        <f t="shared" ref="BB95" si="209">BA95+1</f>
        <v>2017</v>
      </c>
      <c r="BC95" s="10">
        <f t="shared" ref="BC95:BD95" si="210">BB95+1</f>
        <v>2018</v>
      </c>
      <c r="BD95" s="10">
        <f t="shared" si="210"/>
        <v>2019</v>
      </c>
      <c r="BE95" s="10">
        <f t="shared" ref="BE95" si="211">BD95+1</f>
        <v>2020</v>
      </c>
      <c r="BF95" s="10" t="s">
        <v>22</v>
      </c>
      <c r="BG95" s="10" t="s">
        <v>2</v>
      </c>
    </row>
    <row r="96" spans="22:60" ht="15" customHeight="1">
      <c r="V96" s="776" t="s">
        <v>280</v>
      </c>
      <c r="Y96" s="594" t="s">
        <v>642</v>
      </c>
      <c r="Z96" s="8"/>
      <c r="AA96" s="230"/>
      <c r="AB96" s="15">
        <f>AB32/AA32-1</f>
        <v>-1.228113226834926E-2</v>
      </c>
      <c r="AC96" s="15">
        <f t="shared" ref="AC96:BA96" si="212">AC32/AB32-1</f>
        <v>-1.5095140065133572E-2</v>
      </c>
      <c r="AD96" s="15">
        <f t="shared" si="212"/>
        <v>2.2310672278713639E-2</v>
      </c>
      <c r="AE96" s="15">
        <f t="shared" si="212"/>
        <v>-8.732622494476594E-3</v>
      </c>
      <c r="AF96" s="15">
        <f t="shared" si="212"/>
        <v>2.7442945915493677E-2</v>
      </c>
      <c r="AG96" s="15">
        <f t="shared" si="212"/>
        <v>1.3361393085273843E-3</v>
      </c>
      <c r="AH96" s="15">
        <f t="shared" si="212"/>
        <v>-7.9148623104192017E-2</v>
      </c>
      <c r="AI96" s="15">
        <f t="shared" si="212"/>
        <v>-4.6088478573218961E-2</v>
      </c>
      <c r="AJ96" s="15">
        <f t="shared" si="212"/>
        <v>-5.398361041381361E-3</v>
      </c>
      <c r="AK96" s="15">
        <f t="shared" si="212"/>
        <v>4.1763833910437587E-3</v>
      </c>
      <c r="AL96" s="15">
        <f t="shared" si="212"/>
        <v>-4.8535959454351851E-2</v>
      </c>
      <c r="AM96" s="15">
        <f t="shared" si="212"/>
        <v>2.7619809157016784E-2</v>
      </c>
      <c r="AN96" s="15">
        <f t="shared" si="212"/>
        <v>1.4583074237493276E-2</v>
      </c>
      <c r="AO96" s="15">
        <f t="shared" si="212"/>
        <v>0.15015993369298042</v>
      </c>
      <c r="AP96" s="15">
        <f t="shared" si="212"/>
        <v>8.9870064501281988E-2</v>
      </c>
      <c r="AQ96" s="15">
        <f t="shared" si="212"/>
        <v>5.4065592934283258E-2</v>
      </c>
      <c r="AR96" s="15">
        <f t="shared" si="212"/>
        <v>2.0835655254722196E-2</v>
      </c>
      <c r="AS96" s="15">
        <f t="shared" si="212"/>
        <v>-3.0584404487354111E-2</v>
      </c>
      <c r="AT96" s="15">
        <f t="shared" si="212"/>
        <v>-7.4490944770793766E-2</v>
      </c>
      <c r="AU96" s="15">
        <f t="shared" si="212"/>
        <v>7.5561394386458369E-2</v>
      </c>
      <c r="AV96" s="15">
        <f t="shared" si="212"/>
        <v>-0.24929108067863015</v>
      </c>
      <c r="AW96" s="15">
        <f t="shared" si="212"/>
        <v>2.6274362670233975E-2</v>
      </c>
      <c r="AX96" s="15">
        <f t="shared" si="212"/>
        <v>-6.0025337927549161E-2</v>
      </c>
      <c r="AY96" s="15">
        <f t="shared" si="212"/>
        <v>-2.1672913655705561E-2</v>
      </c>
      <c r="AZ96" s="15">
        <f t="shared" si="212"/>
        <v>7.3434904363992137E-2</v>
      </c>
      <c r="BA96" s="15">
        <f t="shared" si="212"/>
        <v>0.10845766548842017</v>
      </c>
      <c r="BB96" s="15">
        <f t="shared" ref="BB96:BB108" si="213">BB32/BA32-1</f>
        <v>6.4631176459057693E-2</v>
      </c>
      <c r="BC96" s="15">
        <f t="shared" ref="BC96:BD108" si="214">BC32/BB32-1</f>
        <v>-2.7592246800807518E-2</v>
      </c>
      <c r="BD96" s="15">
        <f t="shared" si="214"/>
        <v>-2.5303624585291784E-2</v>
      </c>
      <c r="BE96" s="15">
        <f t="shared" ref="BE96:BE108" si="215">BE32/BD32-1</f>
        <v>-1</v>
      </c>
      <c r="BF96" s="41"/>
      <c r="BG96" s="41"/>
    </row>
    <row r="97" spans="22:60" ht="15" customHeight="1">
      <c r="V97" s="776" t="s">
        <v>281</v>
      </c>
      <c r="Y97" s="594" t="s">
        <v>643</v>
      </c>
      <c r="Z97" s="8"/>
      <c r="AA97" s="230"/>
      <c r="AB97" s="15">
        <f t="shared" ref="AB97:AB108" si="216">AB33/AA33-1</f>
        <v>2.4916491014269182E-2</v>
      </c>
      <c r="AC97" s="15">
        <f t="shared" ref="AC97:BA97" si="217">AC33/AB33-1</f>
        <v>1.2463463804070152E-2</v>
      </c>
      <c r="AD97" s="15">
        <f t="shared" si="217"/>
        <v>-1.2062603624135471E-2</v>
      </c>
      <c r="AE97" s="15">
        <f t="shared" si="217"/>
        <v>1.1606789339433599E-2</v>
      </c>
      <c r="AF97" s="15">
        <f t="shared" si="217"/>
        <v>2.2538246135341833E-2</v>
      </c>
      <c r="AG97" s="15">
        <f t="shared" si="217"/>
        <v>2.1982479688492429E-2</v>
      </c>
      <c r="AH97" s="15">
        <f t="shared" si="217"/>
        <v>9.4367714695957616E-3</v>
      </c>
      <c r="AI97" s="15">
        <f t="shared" si="217"/>
        <v>-1.520660476252389E-2</v>
      </c>
      <c r="AJ97" s="15">
        <f t="shared" si="217"/>
        <v>-4.418269885752002E-4</v>
      </c>
      <c r="AK97" s="15">
        <f t="shared" si="217"/>
        <v>-5.561243595855303E-3</v>
      </c>
      <c r="AL97" s="15">
        <f t="shared" si="217"/>
        <v>-1.8318379000509144E-2</v>
      </c>
      <c r="AM97" s="15">
        <f t="shared" si="217"/>
        <v>-3.1695734246587892E-2</v>
      </c>
      <c r="AN97" s="15">
        <f t="shared" si="217"/>
        <v>-4.9831051977372809E-2</v>
      </c>
      <c r="AO97" s="15">
        <f t="shared" si="217"/>
        <v>-6.4328364248879444E-2</v>
      </c>
      <c r="AP97" s="15">
        <f t="shared" si="217"/>
        <v>-6.2539884719232997E-2</v>
      </c>
      <c r="AQ97" s="15">
        <f t="shared" si="217"/>
        <v>-6.4285451728081866E-2</v>
      </c>
      <c r="AR97" s="15">
        <f t="shared" si="217"/>
        <v>-6.1283365357442499E-2</v>
      </c>
      <c r="AS97" s="15">
        <f t="shared" si="217"/>
        <v>-9.1131857654543347E-2</v>
      </c>
      <c r="AT97" s="15">
        <f t="shared" si="217"/>
        <v>-7.0199462584345063E-2</v>
      </c>
      <c r="AU97" s="15">
        <f t="shared" si="217"/>
        <v>-4.9839936407911067E-2</v>
      </c>
      <c r="AV97" s="15">
        <f t="shared" si="217"/>
        <v>-4.8353835913026444E-2</v>
      </c>
      <c r="AW97" s="15">
        <f t="shared" si="217"/>
        <v>-3.7747098638072796E-2</v>
      </c>
      <c r="AX97" s="15">
        <f t="shared" si="217"/>
        <v>-5.3581550333636985E-2</v>
      </c>
      <c r="AY97" s="15">
        <f t="shared" si="217"/>
        <v>-5.3577684254975222E-2</v>
      </c>
      <c r="AZ97" s="15">
        <f t="shared" si="217"/>
        <v>-4.1854396873020061E-2</v>
      </c>
      <c r="BA97" s="15">
        <f t="shared" si="217"/>
        <v>-3.3839073564251643E-2</v>
      </c>
      <c r="BB97" s="15">
        <f t="shared" si="213"/>
        <v>-3.6701595397309439E-2</v>
      </c>
      <c r="BC97" s="15">
        <f t="shared" si="214"/>
        <v>-2.6170821630947416E-2</v>
      </c>
      <c r="BD97" s="15">
        <f t="shared" si="214"/>
        <v>-3.5836881583387048E-2</v>
      </c>
      <c r="BE97" s="15">
        <f t="shared" si="215"/>
        <v>-1</v>
      </c>
      <c r="BF97" s="68"/>
      <c r="BG97" s="68"/>
    </row>
    <row r="98" spans="22:60" ht="15" customHeight="1">
      <c r="V98" s="776" t="s">
        <v>282</v>
      </c>
      <c r="Y98" s="594" t="s">
        <v>644</v>
      </c>
      <c r="Z98" s="8"/>
      <c r="AA98" s="230"/>
      <c r="AB98" s="15">
        <f t="shared" si="216"/>
        <v>-0.10099857671464518</v>
      </c>
      <c r="AC98" s="15">
        <f t="shared" ref="AC98:BA98" si="218">AC34/AB34-1</f>
        <v>-0.10322575368731601</v>
      </c>
      <c r="AD98" s="15">
        <f t="shared" si="218"/>
        <v>-0.15894682422016027</v>
      </c>
      <c r="AE98" s="15">
        <f t="shared" si="218"/>
        <v>-0.12625689348078306</v>
      </c>
      <c r="AF98" s="15">
        <f t="shared" si="218"/>
        <v>-9.8273983509897356E-2</v>
      </c>
      <c r="AG98" s="15">
        <f t="shared" si="218"/>
        <v>-0.12546318292360314</v>
      </c>
      <c r="AH98" s="15">
        <f t="shared" si="218"/>
        <v>-5.0918996361844604E-2</v>
      </c>
      <c r="AI98" s="15">
        <f t="shared" si="218"/>
        <v>-8.5393281405744426E-2</v>
      </c>
      <c r="AJ98" s="15">
        <f t="shared" si="218"/>
        <v>-2.5957294858186541E-2</v>
      </c>
      <c r="AK98" s="15">
        <f t="shared" si="218"/>
        <v>-6.0730415782684344E-2</v>
      </c>
      <c r="AL98" s="15">
        <f t="shared" si="218"/>
        <v>-0.12767856361531715</v>
      </c>
      <c r="AM98" s="15">
        <f t="shared" si="218"/>
        <v>-0.33676854270481704</v>
      </c>
      <c r="AN98" s="15">
        <f t="shared" si="218"/>
        <v>-3.8596435335857993E-2</v>
      </c>
      <c r="AO98" s="15">
        <f t="shared" si="218"/>
        <v>-4.0725345153377335E-2</v>
      </c>
      <c r="AP98" s="15">
        <f t="shared" si="218"/>
        <v>-7.8583927593123271E-4</v>
      </c>
      <c r="AQ98" s="15">
        <f t="shared" si="218"/>
        <v>5.3667472403799987E-3</v>
      </c>
      <c r="AR98" s="15">
        <f t="shared" si="218"/>
        <v>-8.2289221812226199E-3</v>
      </c>
      <c r="AS98" s="15">
        <f t="shared" si="218"/>
        <v>-2.9106933222621145E-2</v>
      </c>
      <c r="AT98" s="15">
        <f t="shared" si="218"/>
        <v>-3.2566684917452293E-2</v>
      </c>
      <c r="AU98" s="15">
        <f t="shared" si="218"/>
        <v>-3.4358235642284907E-2</v>
      </c>
      <c r="AV98" s="15">
        <f t="shared" si="218"/>
        <v>-2.0503042064578647E-2</v>
      </c>
      <c r="AW98" s="15">
        <f t="shared" si="218"/>
        <v>-1.9261629873852271E-2</v>
      </c>
      <c r="AX98" s="15">
        <f t="shared" si="218"/>
        <v>-4.0161663758026878E-2</v>
      </c>
      <c r="AY98" s="15">
        <f t="shared" si="218"/>
        <v>-1.2927633198121291E-2</v>
      </c>
      <c r="AZ98" s="15">
        <f t="shared" si="218"/>
        <v>-2.3386694526704166E-2</v>
      </c>
      <c r="BA98" s="15">
        <f t="shared" si="218"/>
        <v>7.7495929512638728E-3</v>
      </c>
      <c r="BB98" s="15">
        <f t="shared" si="213"/>
        <v>7.3956060532736068E-3</v>
      </c>
      <c r="BC98" s="15">
        <f t="shared" si="214"/>
        <v>-7.1033937660440527E-2</v>
      </c>
      <c r="BD98" s="15">
        <f t="shared" si="214"/>
        <v>-3.9837774992634856E-2</v>
      </c>
      <c r="BE98" s="15">
        <f t="shared" si="215"/>
        <v>-1</v>
      </c>
      <c r="BF98" s="46"/>
      <c r="BG98" s="46"/>
    </row>
    <row r="99" spans="22:60" ht="15" customHeight="1">
      <c r="V99" s="1402" t="s">
        <v>1006</v>
      </c>
      <c r="Y99" s="594" t="s">
        <v>1179</v>
      </c>
      <c r="Z99" s="8"/>
      <c r="AA99" s="230"/>
      <c r="AB99" s="15">
        <f t="shared" si="216"/>
        <v>-3.7604330087778082E-2</v>
      </c>
      <c r="AC99" s="15">
        <f t="shared" ref="AC99:BA99" si="219">AC35/AB35-1</f>
        <v>-5.7774936723812953E-2</v>
      </c>
      <c r="AD99" s="15">
        <f t="shared" si="219"/>
        <v>-4.9945441082617115E-2</v>
      </c>
      <c r="AE99" s="15">
        <f t="shared" si="219"/>
        <v>6.9271906371466407E-2</v>
      </c>
      <c r="AF99" s="15">
        <f t="shared" si="219"/>
        <v>4.7877043927034402E-2</v>
      </c>
      <c r="AG99" s="15">
        <f t="shared" si="219"/>
        <v>-4.9615031809656762E-2</v>
      </c>
      <c r="AH99" s="15">
        <f t="shared" si="219"/>
        <v>-9.289151286575148E-3</v>
      </c>
      <c r="AI99" s="15">
        <f t="shared" si="219"/>
        <v>-4.3689655950773787E-2</v>
      </c>
      <c r="AJ99" s="15">
        <f t="shared" si="219"/>
        <v>-1.2031889406838747E-2</v>
      </c>
      <c r="AK99" s="15">
        <f t="shared" si="219"/>
        <v>4.2489157308030157E-2</v>
      </c>
      <c r="AL99" s="15">
        <f t="shared" si="219"/>
        <v>-4.4272690088061339E-2</v>
      </c>
      <c r="AM99" s="15">
        <f t="shared" si="219"/>
        <v>2.0915387343400704E-2</v>
      </c>
      <c r="AN99" s="15">
        <f t="shared" si="219"/>
        <v>-5.0864781128817982E-2</v>
      </c>
      <c r="AO99" s="15">
        <f t="shared" si="219"/>
        <v>6.9560765972903615E-2</v>
      </c>
      <c r="AP99" s="15">
        <f t="shared" si="219"/>
        <v>2.1865695651686057E-3</v>
      </c>
      <c r="AQ99" s="15">
        <f t="shared" si="219"/>
        <v>1.4737184943223625E-2</v>
      </c>
      <c r="AR99" s="15">
        <f t="shared" si="219"/>
        <v>-6.7638039344581902E-2</v>
      </c>
      <c r="AS99" s="15">
        <f t="shared" si="219"/>
        <v>-2.4902057655177834E-2</v>
      </c>
      <c r="AT99" s="15">
        <f t="shared" si="219"/>
        <v>3.2903070393697886E-2</v>
      </c>
      <c r="AU99" s="15">
        <f t="shared" si="219"/>
        <v>5.2038716129204188E-2</v>
      </c>
      <c r="AV99" s="15">
        <f t="shared" si="219"/>
        <v>-4.7045943123567024E-3</v>
      </c>
      <c r="AW99" s="15">
        <f t="shared" si="219"/>
        <v>-0.14034897896596388</v>
      </c>
      <c r="AX99" s="15">
        <f t="shared" si="219"/>
        <v>4.7431221364420129E-3</v>
      </c>
      <c r="AY99" s="15">
        <f t="shared" si="219"/>
        <v>-7.4459646442167404E-2</v>
      </c>
      <c r="AZ99" s="15">
        <f t="shared" si="219"/>
        <v>0.12977238349502374</v>
      </c>
      <c r="BA99" s="15">
        <f t="shared" si="219"/>
        <v>-0.10759035014867013</v>
      </c>
      <c r="BB99" s="15">
        <f t="shared" si="213"/>
        <v>-1.3242073316094394E-2</v>
      </c>
      <c r="BC99" s="15">
        <f t="shared" si="214"/>
        <v>-5.1219704980726699E-2</v>
      </c>
      <c r="BD99" s="15">
        <f t="shared" si="214"/>
        <v>1.5412083565566892E-2</v>
      </c>
      <c r="BE99" s="15">
        <f t="shared" si="215"/>
        <v>-1</v>
      </c>
      <c r="BF99" s="46"/>
      <c r="BG99" s="46"/>
    </row>
    <row r="100" spans="22:60" ht="15" customHeight="1">
      <c r="V100" s="776" t="s">
        <v>283</v>
      </c>
      <c r="Y100" s="594" t="s">
        <v>645</v>
      </c>
      <c r="Z100" s="8"/>
      <c r="AA100" s="230"/>
      <c r="AB100" s="15">
        <f t="shared" si="216"/>
        <v>1.9863925412001437E-2</v>
      </c>
      <c r="AC100" s="15">
        <f t="shared" ref="AC100:BA100" si="220">AC36/AB36-1</f>
        <v>6.7050358649001218E-3</v>
      </c>
      <c r="AD100" s="15">
        <f t="shared" si="220"/>
        <v>-1.0641060037703376E-2</v>
      </c>
      <c r="AE100" s="15">
        <f t="shared" si="220"/>
        <v>-1.5383872000533594E-2</v>
      </c>
      <c r="AF100" s="15">
        <f t="shared" si="220"/>
        <v>-1.123370592043349E-2</v>
      </c>
      <c r="AG100" s="15">
        <f t="shared" si="220"/>
        <v>-1.0790653398434324E-2</v>
      </c>
      <c r="AH100" s="15">
        <f t="shared" si="220"/>
        <v>-4.4427265975445218E-3</v>
      </c>
      <c r="AI100" s="15">
        <f t="shared" si="220"/>
        <v>-6.491599079917143E-3</v>
      </c>
      <c r="AJ100" s="15">
        <f t="shared" si="220"/>
        <v>-4.846928434260156E-3</v>
      </c>
      <c r="AK100" s="15">
        <f t="shared" si="220"/>
        <v>-1.1775550856730876E-2</v>
      </c>
      <c r="AL100" s="15">
        <f t="shared" si="220"/>
        <v>5.2724774078207748E-3</v>
      </c>
      <c r="AM100" s="15">
        <f t="shared" si="220"/>
        <v>-7.0678851459721193E-3</v>
      </c>
      <c r="AN100" s="15">
        <f t="shared" si="220"/>
        <v>-1.1038307153679927E-2</v>
      </c>
      <c r="AO100" s="15">
        <f t="shared" si="220"/>
        <v>-2.0593679626301542E-2</v>
      </c>
      <c r="AP100" s="15">
        <f t="shared" si="220"/>
        <v>-2.0912582891279285E-3</v>
      </c>
      <c r="AQ100" s="15">
        <f t="shared" si="220"/>
        <v>-2.8187496125167133E-3</v>
      </c>
      <c r="AR100" s="15">
        <f t="shared" si="220"/>
        <v>5.4433368463040477E-3</v>
      </c>
      <c r="AS100" s="15">
        <f t="shared" si="220"/>
        <v>-9.9652956186681019E-3</v>
      </c>
      <c r="AT100" s="15">
        <f t="shared" si="220"/>
        <v>-1.2471267862530611E-2</v>
      </c>
      <c r="AU100" s="15">
        <f t="shared" si="220"/>
        <v>-3.2742723034086096E-2</v>
      </c>
      <c r="AV100" s="15">
        <f t="shared" si="220"/>
        <v>-5.8332473567923593E-3</v>
      </c>
      <c r="AW100" s="15">
        <f t="shared" si="220"/>
        <v>-2.4666262062959854E-2</v>
      </c>
      <c r="AX100" s="15">
        <f t="shared" si="220"/>
        <v>-2.7194663705480626E-2</v>
      </c>
      <c r="AY100" s="15">
        <f t="shared" si="220"/>
        <v>-2.4995456369681257E-2</v>
      </c>
      <c r="AZ100" s="15">
        <f t="shared" si="220"/>
        <v>-1.2634250501764033E-3</v>
      </c>
      <c r="BA100" s="15">
        <f t="shared" si="220"/>
        <v>-7.0579269996003946E-3</v>
      </c>
      <c r="BB100" s="15">
        <f t="shared" si="213"/>
        <v>1.7870306080285392E-3</v>
      </c>
      <c r="BC100" s="15">
        <f t="shared" si="214"/>
        <v>-3.8935414918535027E-3</v>
      </c>
      <c r="BD100" s="15">
        <f t="shared" si="214"/>
        <v>1.3140759010066505E-2</v>
      </c>
      <c r="BE100" s="15">
        <f t="shared" si="215"/>
        <v>-1</v>
      </c>
      <c r="BF100" s="46"/>
      <c r="BG100" s="46"/>
    </row>
    <row r="101" spans="22:60" ht="15" customHeight="1">
      <c r="V101" s="776" t="s">
        <v>284</v>
      </c>
      <c r="Y101" s="594" t="s">
        <v>646</v>
      </c>
      <c r="Z101" s="8"/>
      <c r="AA101" s="230"/>
      <c r="AB101" s="15">
        <f t="shared" si="216"/>
        <v>-2.916334044184099E-2</v>
      </c>
      <c r="AC101" s="15">
        <f t="shared" ref="AC101:BA101" si="221">AC37/AB37-1</f>
        <v>6.9992141645478068E-2</v>
      </c>
      <c r="AD101" s="15">
        <f t="shared" si="221"/>
        <v>8.9593249638890704E-3</v>
      </c>
      <c r="AE101" s="15">
        <f t="shared" si="221"/>
        <v>6.0165493129793912E-2</v>
      </c>
      <c r="AF101" s="15">
        <f t="shared" si="221"/>
        <v>-2.8593055900601683E-2</v>
      </c>
      <c r="AG101" s="15">
        <f t="shared" si="221"/>
        <v>-3.4989498989562384E-2</v>
      </c>
      <c r="AH101" s="15">
        <f t="shared" si="221"/>
        <v>1.7595722567598227E-2</v>
      </c>
      <c r="AI101" s="15">
        <f t="shared" si="221"/>
        <v>-7.0315749706738151E-2</v>
      </c>
      <c r="AJ101" s="15">
        <f t="shared" si="221"/>
        <v>1.4365645356409829E-2</v>
      </c>
      <c r="AK101" s="15">
        <f t="shared" si="221"/>
        <v>4.2409681140944677E-3</v>
      </c>
      <c r="AL101" s="15">
        <f t="shared" si="221"/>
        <v>-3.8465601489637513E-2</v>
      </c>
      <c r="AM101" s="15">
        <f t="shared" si="221"/>
        <v>1.8796931102805559E-2</v>
      </c>
      <c r="AN101" s="15">
        <f t="shared" si="221"/>
        <v>-2.5755173744209436E-2</v>
      </c>
      <c r="AO101" s="15">
        <f t="shared" si="221"/>
        <v>2.2149255090335052E-2</v>
      </c>
      <c r="AP101" s="15">
        <f t="shared" si="221"/>
        <v>2.8522878865267831E-2</v>
      </c>
      <c r="AQ101" s="15">
        <f t="shared" si="221"/>
        <v>-7.0231586737002916E-3</v>
      </c>
      <c r="AR101" s="15">
        <f t="shared" si="221"/>
        <v>-1.6730451426821724E-2</v>
      </c>
      <c r="AS101" s="15">
        <f t="shared" si="221"/>
        <v>-1.3514240494540086E-2</v>
      </c>
      <c r="AT101" s="15">
        <f t="shared" si="221"/>
        <v>1.5225885937952377E-2</v>
      </c>
      <c r="AU101" s="15">
        <f t="shared" si="221"/>
        <v>2.0166091293777111E-2</v>
      </c>
      <c r="AV101" s="15">
        <f t="shared" si="221"/>
        <v>-4.5198065398411202E-2</v>
      </c>
      <c r="AW101" s="15">
        <f t="shared" si="221"/>
        <v>-1.0704521727403882E-2</v>
      </c>
      <c r="AX101" s="15">
        <f t="shared" si="221"/>
        <v>4.9247901282066797E-2</v>
      </c>
      <c r="AY101" s="15">
        <f t="shared" si="221"/>
        <v>1.9567061803509311E-3</v>
      </c>
      <c r="AZ101" s="15">
        <f t="shared" si="221"/>
        <v>-1.1602567424678467E-2</v>
      </c>
      <c r="BA101" s="15">
        <f t="shared" si="221"/>
        <v>1.5708992351646467E-2</v>
      </c>
      <c r="BB101" s="15">
        <f t="shared" si="213"/>
        <v>-6.5795298270039382E-3</v>
      </c>
      <c r="BC101" s="15">
        <f t="shared" si="214"/>
        <v>-4.476392758356651E-3</v>
      </c>
      <c r="BD101" s="15">
        <f t="shared" si="214"/>
        <v>-5.736590209244663E-3</v>
      </c>
      <c r="BE101" s="15">
        <f t="shared" si="215"/>
        <v>-1</v>
      </c>
      <c r="BF101" s="46"/>
      <c r="BG101" s="46"/>
    </row>
    <row r="102" spans="22:60" ht="15" customHeight="1">
      <c r="V102" s="777" t="s">
        <v>285</v>
      </c>
      <c r="Y102" s="735" t="s">
        <v>647</v>
      </c>
      <c r="Z102" s="8"/>
      <c r="AA102" s="230"/>
      <c r="AB102" s="15">
        <f t="shared" si="216"/>
        <v>4.3980863631400968E-3</v>
      </c>
      <c r="AC102" s="15">
        <f t="shared" ref="AC102:BA102" si="222">AC38/AB38-1</f>
        <v>1.6549853815879256E-3</v>
      </c>
      <c r="AD102" s="15">
        <f t="shared" si="222"/>
        <v>-2.4220595936169986E-2</v>
      </c>
      <c r="AE102" s="15">
        <f t="shared" si="222"/>
        <v>-2.4283536939473827E-2</v>
      </c>
      <c r="AF102" s="15">
        <f t="shared" si="222"/>
        <v>-5.9416538110533823E-3</v>
      </c>
      <c r="AG102" s="15">
        <f t="shared" si="222"/>
        <v>-7.4460711277800629E-3</v>
      </c>
      <c r="AH102" s="15">
        <f t="shared" si="222"/>
        <v>-1.2184513198408409E-2</v>
      </c>
      <c r="AI102" s="15">
        <f t="shared" si="222"/>
        <v>-1.7290201232282976E-2</v>
      </c>
      <c r="AJ102" s="15">
        <f t="shared" si="222"/>
        <v>-9.4748516670301042E-3</v>
      </c>
      <c r="AK102" s="15">
        <f t="shared" si="222"/>
        <v>-1.9451315851084061E-2</v>
      </c>
      <c r="AL102" s="15">
        <f t="shared" si="222"/>
        <v>-1.2665766919376376E-3</v>
      </c>
      <c r="AM102" s="15">
        <f t="shared" si="222"/>
        <v>-6.8615771979452234E-4</v>
      </c>
      <c r="AN102" s="15">
        <f t="shared" si="222"/>
        <v>-1.2469751271503959E-2</v>
      </c>
      <c r="AO102" s="15">
        <f t="shared" si="222"/>
        <v>-2.1141325113241294E-2</v>
      </c>
      <c r="AP102" s="15">
        <f t="shared" si="222"/>
        <v>-1.022050004432673E-3</v>
      </c>
      <c r="AQ102" s="15">
        <f t="shared" si="222"/>
        <v>-2.0240355849705405E-2</v>
      </c>
      <c r="AR102" s="15">
        <f t="shared" si="222"/>
        <v>-1.5703825460391951E-2</v>
      </c>
      <c r="AS102" s="15">
        <f t="shared" si="222"/>
        <v>-1.4560904569555833E-2</v>
      </c>
      <c r="AT102" s="15">
        <f t="shared" si="222"/>
        <v>-1.1423509150511046E-2</v>
      </c>
      <c r="AU102" s="15">
        <f t="shared" si="222"/>
        <v>-2.4159674661564212E-2</v>
      </c>
      <c r="AV102" s="1561">
        <f t="shared" si="222"/>
        <v>-3.5181577021182742E-3</v>
      </c>
      <c r="AW102" s="15">
        <f t="shared" si="222"/>
        <v>-1.7773168593575139E-2</v>
      </c>
      <c r="AX102" s="15">
        <f t="shared" si="222"/>
        <v>-2.4074378704964206E-2</v>
      </c>
      <c r="AY102" s="15">
        <f t="shared" si="222"/>
        <v>-1.8222329888969546E-2</v>
      </c>
      <c r="AZ102" s="15">
        <f t="shared" si="222"/>
        <v>-2.4967875537601492E-3</v>
      </c>
      <c r="BA102" s="15">
        <f t="shared" si="222"/>
        <v>-1.6958662137852798E-2</v>
      </c>
      <c r="BB102" s="15">
        <f t="shared" si="213"/>
        <v>2.4278693939858709E-3</v>
      </c>
      <c r="BC102" s="15">
        <f t="shared" si="214"/>
        <v>3.9192354862405132E-4</v>
      </c>
      <c r="BD102" s="15">
        <f t="shared" si="214"/>
        <v>1.5596854228886681E-2</v>
      </c>
      <c r="BE102" s="15">
        <f t="shared" si="215"/>
        <v>-1</v>
      </c>
      <c r="BF102" s="14"/>
      <c r="BG102" s="14"/>
    </row>
    <row r="103" spans="22:60" ht="15" customHeight="1">
      <c r="V103" s="1653" t="s">
        <v>1170</v>
      </c>
      <c r="Y103" s="735" t="s">
        <v>648</v>
      </c>
      <c r="Z103" s="90"/>
      <c r="AA103" s="1752"/>
      <c r="AB103" s="15">
        <f t="shared" si="216"/>
        <v>-7.2805139296786558E-3</v>
      </c>
      <c r="AC103" s="15">
        <f t="shared" ref="AC103:BA103" si="223">AC39/AB39-1</f>
        <v>-8.1672709913926944E-4</v>
      </c>
      <c r="AD103" s="15">
        <f t="shared" si="223"/>
        <v>-1.5560101383611191E-2</v>
      </c>
      <c r="AE103" s="15">
        <f t="shared" si="223"/>
        <v>-1.195763161347374E-2</v>
      </c>
      <c r="AF103" s="15">
        <f t="shared" si="223"/>
        <v>-2.6142183996068824E-2</v>
      </c>
      <c r="AG103" s="15">
        <f t="shared" si="223"/>
        <v>-2.5986928527506281E-2</v>
      </c>
      <c r="AH103" s="15">
        <f t="shared" si="223"/>
        <v>-3.106923381600879E-2</v>
      </c>
      <c r="AI103" s="15">
        <f t="shared" si="223"/>
        <v>-3.7249646063028385E-2</v>
      </c>
      <c r="AJ103" s="15">
        <f t="shared" si="223"/>
        <v>-3.69541093956407E-2</v>
      </c>
      <c r="AK103" s="15">
        <f t="shared" si="223"/>
        <v>-3.5972228279373075E-2</v>
      </c>
      <c r="AL103" s="15">
        <f t="shared" si="223"/>
        <v>-3.6518946023602061E-2</v>
      </c>
      <c r="AM103" s="15">
        <f t="shared" si="223"/>
        <v>-3.8847149355583421E-2</v>
      </c>
      <c r="AN103" s="15">
        <f t="shared" si="223"/>
        <v>-4.189068416503805E-2</v>
      </c>
      <c r="AO103" s="15">
        <f t="shared" si="223"/>
        <v>-4.7166445570353988E-2</v>
      </c>
      <c r="AP103" s="15">
        <f t="shared" si="223"/>
        <v>-4.7504783720354493E-2</v>
      </c>
      <c r="AQ103" s="15">
        <f t="shared" si="223"/>
        <v>-5.1458502639975312E-2</v>
      </c>
      <c r="AR103" s="15">
        <f t="shared" si="223"/>
        <v>-5.0790086936685297E-2</v>
      </c>
      <c r="AS103" s="15">
        <f t="shared" si="223"/>
        <v>-6.1986138806565227E-2</v>
      </c>
      <c r="AT103" s="15">
        <f t="shared" si="223"/>
        <v>-5.9360850888266703E-2</v>
      </c>
      <c r="AU103" s="15">
        <f t="shared" si="223"/>
        <v>-6.5006175119399767E-2</v>
      </c>
      <c r="AV103" s="15">
        <f t="shared" si="223"/>
        <v>-5.5173270480153969E-2</v>
      </c>
      <c r="AW103" s="15">
        <f t="shared" si="223"/>
        <v>-5.0071540422527372E-2</v>
      </c>
      <c r="AX103" s="15">
        <f t="shared" si="223"/>
        <v>-5.0218413965545827E-2</v>
      </c>
      <c r="AY103" s="15">
        <f t="shared" si="223"/>
        <v>-5.7333026063698056E-2</v>
      </c>
      <c r="AZ103" s="15">
        <f t="shared" si="223"/>
        <v>-5.2542621294011549E-2</v>
      </c>
      <c r="BA103" s="15">
        <f t="shared" si="223"/>
        <v>-5.7542145546338852E-2</v>
      </c>
      <c r="BB103" s="15">
        <f t="shared" si="213"/>
        <v>-4.7490053378659747E-2</v>
      </c>
      <c r="BC103" s="15">
        <f t="shared" si="214"/>
        <v>-5.222444131307713E-2</v>
      </c>
      <c r="BD103" s="15">
        <f t="shared" si="214"/>
        <v>-4.7004414843304199E-2</v>
      </c>
      <c r="BE103" s="15">
        <f t="shared" si="215"/>
        <v>-1</v>
      </c>
      <c r="BF103" s="769"/>
      <c r="BG103" s="46"/>
    </row>
    <row r="104" spans="22:60" ht="15" customHeight="1">
      <c r="V104" s="768" t="s">
        <v>286</v>
      </c>
      <c r="Y104" s="735" t="s">
        <v>649</v>
      </c>
      <c r="Z104" s="90"/>
      <c r="AA104" s="1752"/>
      <c r="AB104" s="15">
        <f t="shared" si="216"/>
        <v>-1.1303458798341048E-2</v>
      </c>
      <c r="AC104" s="15">
        <f t="shared" ref="AC104:BA104" si="224">AC40/AB40-1</f>
        <v>2.1653213317482933E-3</v>
      </c>
      <c r="AD104" s="15">
        <f t="shared" si="224"/>
        <v>2.4277414569526812E-3</v>
      </c>
      <c r="AE104" s="15">
        <f t="shared" si="224"/>
        <v>-5.1101753406264105E-3</v>
      </c>
      <c r="AF104" s="15">
        <f t="shared" si="224"/>
        <v>2.2767046755793885E-3</v>
      </c>
      <c r="AG104" s="15">
        <f t="shared" si="224"/>
        <v>2.5077985531998248E-3</v>
      </c>
      <c r="AH104" s="15">
        <f t="shared" si="224"/>
        <v>4.7373963591348378E-3</v>
      </c>
      <c r="AI104" s="15">
        <f t="shared" si="224"/>
        <v>-5.1169322857175237E-3</v>
      </c>
      <c r="AJ104" s="15">
        <f t="shared" si="224"/>
        <v>3.9356846715801197E-3</v>
      </c>
      <c r="AK104" s="15">
        <f t="shared" si="224"/>
        <v>5.1591444790752838E-3</v>
      </c>
      <c r="AL104" s="15">
        <f t="shared" si="224"/>
        <v>9.1343561548187235E-3</v>
      </c>
      <c r="AM104" s="15">
        <f t="shared" si="224"/>
        <v>0.26853619706058285</v>
      </c>
      <c r="AN104" s="15">
        <f t="shared" si="224"/>
        <v>0.17562847999706954</v>
      </c>
      <c r="AO104" s="15">
        <f t="shared" si="224"/>
        <v>3.2421401678013773E-2</v>
      </c>
      <c r="AP104" s="15">
        <f t="shared" si="224"/>
        <v>0.13581951644846502</v>
      </c>
      <c r="AQ104" s="15">
        <f t="shared" si="224"/>
        <v>3.2330687768097111E-2</v>
      </c>
      <c r="AR104" s="15">
        <f t="shared" si="224"/>
        <v>-3.4070169112375481E-2</v>
      </c>
      <c r="AS104" s="15">
        <f t="shared" si="224"/>
        <v>0.12389921384929092</v>
      </c>
      <c r="AT104" s="15">
        <f t="shared" si="224"/>
        <v>-8.3291004214722797E-3</v>
      </c>
      <c r="AU104" s="15">
        <f t="shared" si="224"/>
        <v>-0.12660665880655309</v>
      </c>
      <c r="AV104" s="15">
        <f t="shared" si="224"/>
        <v>0.10478832585369524</v>
      </c>
      <c r="AW104" s="15">
        <f t="shared" si="224"/>
        <v>-1.015968524439248E-2</v>
      </c>
      <c r="AX104" s="15">
        <f t="shared" si="224"/>
        <v>-1.0739424976895839E-2</v>
      </c>
      <c r="AY104" s="15">
        <f t="shared" si="224"/>
        <v>-3.1988627544438097E-3</v>
      </c>
      <c r="AZ104" s="15">
        <f t="shared" si="224"/>
        <v>1.9062911012062367E-2</v>
      </c>
      <c r="BA104" s="15">
        <f t="shared" si="224"/>
        <v>1.3042703997313776E-2</v>
      </c>
      <c r="BB104" s="15">
        <f t="shared" si="213"/>
        <v>-0.13053368632293161</v>
      </c>
      <c r="BC104" s="15">
        <f t="shared" si="214"/>
        <v>-8.5565099590118043E-3</v>
      </c>
      <c r="BD104" s="15">
        <f t="shared" si="214"/>
        <v>-2.6627798672719249E-3</v>
      </c>
      <c r="BE104" s="15">
        <f t="shared" si="215"/>
        <v>-1</v>
      </c>
      <c r="BF104" s="46"/>
      <c r="BG104" s="69"/>
    </row>
    <row r="105" spans="22:60" ht="28.5">
      <c r="V105" s="1583" t="s">
        <v>1108</v>
      </c>
      <c r="Y105" s="40" t="s">
        <v>1104</v>
      </c>
      <c r="Z105" s="8"/>
      <c r="AA105" s="230"/>
      <c r="AB105" s="15">
        <f t="shared" si="216"/>
        <v>-1.7104252020045618E-2</v>
      </c>
      <c r="AC105" s="15">
        <f t="shared" ref="AC105:BA105" si="225">AC41/AB41-1</f>
        <v>1.5283462449446672E-2</v>
      </c>
      <c r="AD105" s="15">
        <f t="shared" si="225"/>
        <v>-3.2286329111442802E-3</v>
      </c>
      <c r="AE105" s="15">
        <f t="shared" si="225"/>
        <v>4.8770325740065346E-2</v>
      </c>
      <c r="AF105" s="15">
        <f t="shared" si="225"/>
        <v>1.5553518913699937E-2</v>
      </c>
      <c r="AG105" s="15">
        <f t="shared" si="225"/>
        <v>1.4996641210385242E-2</v>
      </c>
      <c r="AH105" s="15">
        <f t="shared" si="225"/>
        <v>-0.16455255378157541</v>
      </c>
      <c r="AI105" s="15">
        <f t="shared" si="225"/>
        <v>-4.6657560959159183E-2</v>
      </c>
      <c r="AJ105" s="15">
        <f t="shared" si="225"/>
        <v>-7.3935405842753266E-3</v>
      </c>
      <c r="AK105" s="15">
        <f t="shared" si="225"/>
        <v>-0.12928284209757179</v>
      </c>
      <c r="AL105" s="15">
        <f t="shared" si="225"/>
        <v>-0.19135204601471845</v>
      </c>
      <c r="AM105" s="15">
        <f t="shared" si="225"/>
        <v>0.45242559220596945</v>
      </c>
      <c r="AN105" s="15">
        <f t="shared" si="225"/>
        <v>-0.13839452888446535</v>
      </c>
      <c r="AO105" s="15">
        <f t="shared" si="225"/>
        <v>-9.3611669047981794E-2</v>
      </c>
      <c r="AP105" s="15">
        <f t="shared" si="225"/>
        <v>-6.9774757261551468E-2</v>
      </c>
      <c r="AQ105" s="15">
        <f t="shared" si="225"/>
        <v>-7.5014941733649976E-2</v>
      </c>
      <c r="AR105" s="15">
        <f t="shared" si="225"/>
        <v>-7.4210590305520796E-2</v>
      </c>
      <c r="AS105" s="15">
        <f t="shared" si="225"/>
        <v>-5.3254930088284858E-2</v>
      </c>
      <c r="AT105" s="15">
        <f t="shared" si="225"/>
        <v>-0.11041355245886431</v>
      </c>
      <c r="AU105" s="15">
        <f t="shared" si="225"/>
        <v>-8.7441596140347633E-2</v>
      </c>
      <c r="AV105" s="15">
        <f t="shared" si="225"/>
        <v>-7.4608361863358619E-2</v>
      </c>
      <c r="AW105" s="15">
        <f t="shared" si="225"/>
        <v>5.3404595995492521E-2</v>
      </c>
      <c r="AX105" s="15">
        <f t="shared" si="225"/>
        <v>5.5477717333743959E-2</v>
      </c>
      <c r="AY105" s="15">
        <f t="shared" si="225"/>
        <v>-0.13607904066328524</v>
      </c>
      <c r="AZ105" s="15">
        <f t="shared" si="225"/>
        <v>-5.5512982754928331E-3</v>
      </c>
      <c r="BA105" s="15">
        <f t="shared" si="225"/>
        <v>-8.9347685709608937E-2</v>
      </c>
      <c r="BB105" s="15">
        <f t="shared" si="213"/>
        <v>0.10185662051108846</v>
      </c>
      <c r="BC105" s="15">
        <f t="shared" si="214"/>
        <v>3.3821874908143368E-2</v>
      </c>
      <c r="BD105" s="15">
        <f t="shared" si="214"/>
        <v>5.5070529167402515E-3</v>
      </c>
      <c r="BE105" s="15">
        <f t="shared" si="215"/>
        <v>-1</v>
      </c>
      <c r="BF105" s="769"/>
      <c r="BG105" s="769"/>
    </row>
    <row r="106" spans="22:60" ht="15" customHeight="1">
      <c r="V106" s="1402" t="s">
        <v>1110</v>
      </c>
      <c r="Y106" s="594" t="s">
        <v>650</v>
      </c>
      <c r="Z106" s="8"/>
      <c r="AA106" s="230"/>
      <c r="AB106" s="15">
        <f t="shared" si="216"/>
        <v>-8.2603360696764661E-3</v>
      </c>
      <c r="AC106" s="15">
        <f t="shared" ref="AC106:BA106" si="226">AC42/AB42-1</f>
        <v>-8.0989977371616062E-3</v>
      </c>
      <c r="AD106" s="15">
        <f t="shared" si="226"/>
        <v>-1.7763726989934558E-2</v>
      </c>
      <c r="AE106" s="15">
        <f t="shared" si="226"/>
        <v>-2.0975773769792094E-2</v>
      </c>
      <c r="AF106" s="15">
        <f t="shared" si="226"/>
        <v>-1.170631747835349E-2</v>
      </c>
      <c r="AG106" s="15">
        <f t="shared" si="226"/>
        <v>-1.4094405218931572E-2</v>
      </c>
      <c r="AH106" s="15">
        <f t="shared" si="226"/>
        <v>-1.283317311238541E-2</v>
      </c>
      <c r="AI106" s="15">
        <f t="shared" si="226"/>
        <v>-1.9378256417800999E-2</v>
      </c>
      <c r="AJ106" s="15">
        <f t="shared" si="226"/>
        <v>-1.2610490037993416E-2</v>
      </c>
      <c r="AK106" s="15">
        <f t="shared" si="226"/>
        <v>-1.3647925432624719E-2</v>
      </c>
      <c r="AL106" s="15">
        <f t="shared" si="226"/>
        <v>-2.5713665314937906E-2</v>
      </c>
      <c r="AM106" s="15">
        <f t="shared" si="226"/>
        <v>-2.845015789080596E-2</v>
      </c>
      <c r="AN106" s="15">
        <f t="shared" si="226"/>
        <v>-2.187907741483508E-2</v>
      </c>
      <c r="AO106" s="15">
        <f t="shared" si="226"/>
        <v>-1.9287980462489918E-2</v>
      </c>
      <c r="AP106" s="15">
        <f t="shared" si="226"/>
        <v>-1.7834930131009674E-2</v>
      </c>
      <c r="AQ106" s="15">
        <f t="shared" si="226"/>
        <v>-3.029818850938093E-2</v>
      </c>
      <c r="AR106" s="15">
        <f t="shared" si="226"/>
        <v>-2.7669423272102089E-2</v>
      </c>
      <c r="AS106" s="15">
        <f t="shared" si="226"/>
        <v>-2.3085610817759505E-2</v>
      </c>
      <c r="AT106" s="15">
        <f t="shared" si="226"/>
        <v>-4.8717108333654946E-2</v>
      </c>
      <c r="AU106" s="15">
        <f t="shared" si="226"/>
        <v>-2.1926466732588912E-2</v>
      </c>
      <c r="AV106" s="15">
        <f t="shared" si="226"/>
        <v>-2.3315145447279861E-2</v>
      </c>
      <c r="AW106" s="15">
        <f t="shared" si="226"/>
        <v>-2.7566266929842986E-2</v>
      </c>
      <c r="AX106" s="15">
        <f t="shared" si="226"/>
        <v>-2.3827960735325338E-2</v>
      </c>
      <c r="AY106" s="15">
        <f t="shared" si="226"/>
        <v>-1.7618013468053029E-2</v>
      </c>
      <c r="AZ106" s="15">
        <f t="shared" si="226"/>
        <v>-1.6803894193139435E-2</v>
      </c>
      <c r="BA106" s="15">
        <f t="shared" si="226"/>
        <v>-2.0168188381006202E-2</v>
      </c>
      <c r="BB106" s="15">
        <f t="shared" si="213"/>
        <v>-3.8502037406586642E-2</v>
      </c>
      <c r="BC106" s="15">
        <f t="shared" si="214"/>
        <v>-1.1927433610222971E-2</v>
      </c>
      <c r="BD106" s="15">
        <f t="shared" si="214"/>
        <v>-1.1685640962155297E-2</v>
      </c>
      <c r="BE106" s="15">
        <f t="shared" si="215"/>
        <v>-1</v>
      </c>
      <c r="BF106" s="46"/>
      <c r="BG106" s="46"/>
      <c r="BH106" s="26"/>
    </row>
    <row r="107" spans="22:60" ht="15" customHeight="1" thickBot="1">
      <c r="V107" s="778" t="s">
        <v>279</v>
      </c>
      <c r="Y107" s="1129" t="s">
        <v>651</v>
      </c>
      <c r="Z107" s="19"/>
      <c r="AA107" s="237"/>
      <c r="AB107" s="16">
        <f>AB43/AA43-1</f>
        <v>9.1356338434371853E-3</v>
      </c>
      <c r="AC107" s="16">
        <f t="shared" ref="AC107:BA107" si="227">AC43/AB43-1</f>
        <v>-1.1231551782997506E-4</v>
      </c>
      <c r="AD107" s="16">
        <f t="shared" si="227"/>
        <v>1.7435879502774032E-3</v>
      </c>
      <c r="AE107" s="16">
        <f t="shared" si="227"/>
        <v>2.6774052713958163E-3</v>
      </c>
      <c r="AF107" s="16">
        <f t="shared" si="227"/>
        <v>9.0190386249870969E-3</v>
      </c>
      <c r="AG107" s="16">
        <f t="shared" si="227"/>
        <v>1.0744935916318088E-3</v>
      </c>
      <c r="AH107" s="16">
        <f t="shared" si="227"/>
        <v>4.3839343143814435E-3</v>
      </c>
      <c r="AI107" s="16">
        <f t="shared" si="227"/>
        <v>-5.5863890149809636E-2</v>
      </c>
      <c r="AJ107" s="16">
        <f t="shared" si="227"/>
        <v>6.8300000066033206E-2</v>
      </c>
      <c r="AK107" s="16">
        <f t="shared" si="227"/>
        <v>0.22313641715906929</v>
      </c>
      <c r="AL107" s="16">
        <f t="shared" si="227"/>
        <v>-0.21432932534252713</v>
      </c>
      <c r="AM107" s="16">
        <f t="shared" si="227"/>
        <v>-0.13639322178324076</v>
      </c>
      <c r="AN107" s="16">
        <f t="shared" si="227"/>
        <v>0.43796976330033255</v>
      </c>
      <c r="AO107" s="16">
        <f t="shared" si="227"/>
        <v>5.7614907059000631E-2</v>
      </c>
      <c r="AP107" s="16">
        <f t="shared" si="227"/>
        <v>6.1576130756410219E-2</v>
      </c>
      <c r="AQ107" s="16">
        <f t="shared" si="227"/>
        <v>5.7660667575810232E-2</v>
      </c>
      <c r="AR107" s="16">
        <f t="shared" si="227"/>
        <v>6.7399100037906612E-2</v>
      </c>
      <c r="AS107" s="16">
        <f t="shared" si="227"/>
        <v>0.20107828419569262</v>
      </c>
      <c r="AT107" s="16">
        <f t="shared" si="227"/>
        <v>4.3744878824392153E-2</v>
      </c>
      <c r="AU107" s="16">
        <f t="shared" si="227"/>
        <v>-7.0488735883899034E-3</v>
      </c>
      <c r="AV107" s="16">
        <f t="shared" si="227"/>
        <v>4.5243106943734679E-2</v>
      </c>
      <c r="AW107" s="16">
        <f t="shared" si="227"/>
        <v>1.9786825206151271E-2</v>
      </c>
      <c r="AX107" s="16">
        <f t="shared" si="227"/>
        <v>5.9060723510312663E-2</v>
      </c>
      <c r="AY107" s="16">
        <f t="shared" si="227"/>
        <v>9.8833966581208799E-2</v>
      </c>
      <c r="AZ107" s="16">
        <f t="shared" si="227"/>
        <v>-4.9334230787433153E-2</v>
      </c>
      <c r="BA107" s="16">
        <f t="shared" si="227"/>
        <v>-9.1980738867060152E-3</v>
      </c>
      <c r="BB107" s="16">
        <f t="shared" si="213"/>
        <v>5.7939751755564428E-2</v>
      </c>
      <c r="BC107" s="16">
        <f t="shared" si="214"/>
        <v>-2.4424749234275511E-2</v>
      </c>
      <c r="BD107" s="16">
        <f t="shared" si="214"/>
        <v>8.9144023488185731E-3</v>
      </c>
      <c r="BE107" s="16">
        <f t="shared" si="215"/>
        <v>-1</v>
      </c>
      <c r="BF107" s="140"/>
      <c r="BG107" s="140"/>
      <c r="BH107" s="26"/>
    </row>
    <row r="108" spans="22:60" ht="15" customHeight="1" thickTop="1">
      <c r="V108" s="779" t="s">
        <v>55</v>
      </c>
      <c r="Y108" s="596" t="s">
        <v>0</v>
      </c>
      <c r="Z108" s="20"/>
      <c r="AA108" s="238"/>
      <c r="AB108" s="17">
        <f t="shared" si="216"/>
        <v>-1.7312872524304912E-2</v>
      </c>
      <c r="AC108" s="17">
        <f t="shared" ref="AC108:BA108" si="228">AC44/AB44-1</f>
        <v>8.9412047015822171E-3</v>
      </c>
      <c r="AD108" s="17">
        <f t="shared" si="228"/>
        <v>-2.0557811491681899E-2</v>
      </c>
      <c r="AE108" s="17">
        <f t="shared" si="228"/>
        <v>-1.3965400944757622E-3</v>
      </c>
      <c r="AF108" s="17">
        <f t="shared" si="228"/>
        <v>-2.4415276928957508E-2</v>
      </c>
      <c r="AG108" s="17">
        <f t="shared" si="228"/>
        <v>-2.8549791329553487E-2</v>
      </c>
      <c r="AH108" s="17">
        <f t="shared" si="228"/>
        <v>-9.0578408624554241E-3</v>
      </c>
      <c r="AI108" s="17">
        <f t="shared" si="228"/>
        <v>-4.0816908434851196E-2</v>
      </c>
      <c r="AJ108" s="17">
        <f t="shared" si="228"/>
        <v>-7.6012386111238284E-3</v>
      </c>
      <c r="AK108" s="17">
        <f t="shared" si="228"/>
        <v>-1.4134790789443241E-2</v>
      </c>
      <c r="AL108" s="17">
        <f t="shared" si="228"/>
        <v>-2.8717270072336487E-2</v>
      </c>
      <c r="AM108" s="17">
        <f t="shared" si="228"/>
        <v>-1.970324443882765E-2</v>
      </c>
      <c r="AN108" s="17">
        <f t="shared" si="228"/>
        <v>-2.2583465174576767E-2</v>
      </c>
      <c r="AO108" s="17">
        <f t="shared" si="228"/>
        <v>-7.7069147480989253E-3</v>
      </c>
      <c r="AP108" s="17">
        <f t="shared" si="228"/>
        <v>1.720421154888685E-3</v>
      </c>
      <c r="AQ108" s="17">
        <f t="shared" si="228"/>
        <v>-1.4274493313375936E-2</v>
      </c>
      <c r="AR108" s="17">
        <f t="shared" si="228"/>
        <v>-1.6273564847493982E-2</v>
      </c>
      <c r="AS108" s="17">
        <f t="shared" si="228"/>
        <v>-2.1877456620842839E-2</v>
      </c>
      <c r="AT108" s="17">
        <f t="shared" si="228"/>
        <v>-1.5051880630560621E-2</v>
      </c>
      <c r="AU108" s="17">
        <f t="shared" si="228"/>
        <v>-1.3386171073218156E-2</v>
      </c>
      <c r="AV108" s="17">
        <f t="shared" si="228"/>
        <v>-3.7684041967062099E-2</v>
      </c>
      <c r="AW108" s="17">
        <f t="shared" si="228"/>
        <v>-2.0987722288624888E-2</v>
      </c>
      <c r="AX108" s="17">
        <f t="shared" si="228"/>
        <v>-1.6006045134945301E-3</v>
      </c>
      <c r="AY108" s="17">
        <f t="shared" si="228"/>
        <v>-1.6578374870053425E-2</v>
      </c>
      <c r="AZ108" s="17">
        <f t="shared" si="228"/>
        <v>-1.1607925243444006E-2</v>
      </c>
      <c r="BA108" s="17">
        <f t="shared" si="228"/>
        <v>-1.7256974657051671E-3</v>
      </c>
      <c r="BB108" s="17">
        <f t="shared" si="213"/>
        <v>-7.6758940553954824E-3</v>
      </c>
      <c r="BC108" s="17">
        <f t="shared" si="214"/>
        <v>-1.2430443426733162E-2</v>
      </c>
      <c r="BD108" s="17">
        <f t="shared" si="214"/>
        <v>-5.2412391999899777E-3</v>
      </c>
      <c r="BE108" s="17">
        <f t="shared" si="215"/>
        <v>-1</v>
      </c>
      <c r="BF108" s="48"/>
      <c r="BG108" s="48"/>
    </row>
  </sheetData>
  <mergeCells count="3">
    <mergeCell ref="X1:Y1"/>
    <mergeCell ref="U1:V1"/>
    <mergeCell ref="U2:V2"/>
  </mergeCells>
  <phoneticPr fontId="9"/>
  <pageMargins left="0.78740157480314965" right="0.78740157480314965" top="0.98425196850393704" bottom="0.98425196850393704" header="0.51181102362204722" footer="0.51181102362204722"/>
  <pageSetup paperSize="9" scale="3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F49"/>
  <sheetViews>
    <sheetView zoomScale="85" zoomScaleNormal="85" workbookViewId="0">
      <pane xSplit="24" ySplit="4" topLeftCell="AX5" activePane="bottomRight" state="frozen"/>
      <selection pane="topRight" activeCell="Y1" sqref="Y1"/>
      <selection pane="bottomLeft" activeCell="A5" sqref="A5"/>
      <selection pane="bottomRight"/>
    </sheetView>
  </sheetViews>
  <sheetFormatPr defaultColWidth="9.625" defaultRowHeight="14.25"/>
  <cols>
    <col min="1" max="1" width="1.5" style="196" customWidth="1"/>
    <col min="2" max="21" width="1.625" style="9" hidden="1" customWidth="1"/>
    <col min="22" max="22" width="1.625" style="9" customWidth="1"/>
    <col min="23" max="23" width="31.125" style="9" bestFit="1" customWidth="1"/>
    <col min="24" max="24" width="1" style="196" customWidth="1"/>
    <col min="25" max="25" width="41.5" style="9" bestFit="1" customWidth="1"/>
    <col min="26" max="26" width="10.625" style="9" hidden="1" customWidth="1"/>
    <col min="27" max="42" width="8.625" style="9" bestFit="1" customWidth="1"/>
    <col min="43" max="43" width="9" style="9" bestFit="1" customWidth="1"/>
    <col min="44" max="50" width="8.625" style="9" bestFit="1" customWidth="1"/>
    <col min="51" max="53" width="8.625" style="9" customWidth="1"/>
    <col min="54" max="54" width="8.5" style="9" customWidth="1"/>
    <col min="55" max="56" width="8.625" style="9" customWidth="1"/>
    <col min="57" max="57" width="8.625" style="9" hidden="1" customWidth="1"/>
    <col min="58" max="58" width="8.625" style="196" customWidth="1"/>
    <col min="59" max="59" width="4.375" style="9" customWidth="1"/>
    <col min="60" max="61" width="9" style="9" customWidth="1"/>
    <col min="62" max="16384" width="9.625" style="9"/>
  </cols>
  <sheetData>
    <row r="1" spans="23:58" ht="53.25" customHeight="1">
      <c r="W1" s="1393" t="s">
        <v>914</v>
      </c>
      <c r="Y1" s="1322" t="s">
        <v>915</v>
      </c>
      <c r="AC1" s="79"/>
      <c r="AD1" s="78"/>
    </row>
    <row r="2" spans="23:58" ht="14.25" customHeight="1">
      <c r="W2" s="2047" t="str">
        <f>'0.Contents'!$C2</f>
        <v>＜確報値＞</v>
      </c>
      <c r="X2" s="2047"/>
    </row>
    <row r="3" spans="23:58" ht="18.75">
      <c r="W3" s="196" t="s">
        <v>1307</v>
      </c>
      <c r="Y3" s="9" t="s">
        <v>890</v>
      </c>
    </row>
    <row r="4" spans="23:58">
      <c r="W4" s="10"/>
      <c r="Y4" s="10"/>
      <c r="Z4" s="195"/>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19"/>
    </row>
    <row r="5" spans="23:58">
      <c r="W5" s="594" t="s">
        <v>287</v>
      </c>
      <c r="Y5" s="594" t="s">
        <v>737</v>
      </c>
      <c r="Z5" s="11"/>
      <c r="AA5" s="11">
        <v>11325.927601381649</v>
      </c>
      <c r="AB5" s="11">
        <v>11187.750389519319</v>
      </c>
      <c r="AC5" s="11">
        <v>11128.779884975065</v>
      </c>
      <c r="AD5" s="11">
        <v>11140.72498296947</v>
      </c>
      <c r="AE5" s="11">
        <v>10934.204199230704</v>
      </c>
      <c r="AF5" s="11">
        <v>10563.557557826478</v>
      </c>
      <c r="AG5" s="11">
        <v>10400.67693450669</v>
      </c>
      <c r="AH5" s="11">
        <v>10304.25904708396</v>
      </c>
      <c r="AI5" s="11">
        <v>10180.901660340292</v>
      </c>
      <c r="AJ5" s="11">
        <v>10121.11027563827</v>
      </c>
      <c r="AK5" s="11">
        <v>10169.593768158713</v>
      </c>
      <c r="AL5" s="11">
        <v>9979.6001986488336</v>
      </c>
      <c r="AM5" s="11">
        <v>9985.9026487980536</v>
      </c>
      <c r="AN5" s="11">
        <v>9975.2653257675647</v>
      </c>
      <c r="AO5" s="11">
        <v>9866.472541120087</v>
      </c>
      <c r="AP5" s="11">
        <v>9925.5439511738095</v>
      </c>
      <c r="AQ5" s="11">
        <v>9960.7044089765004</v>
      </c>
      <c r="AR5" s="11">
        <v>10344.165429239431</v>
      </c>
      <c r="AS5" s="11">
        <v>9651.3444013087246</v>
      </c>
      <c r="AT5" s="11">
        <v>9414.648583453396</v>
      </c>
      <c r="AU5" s="11">
        <v>9641.2912499705344</v>
      </c>
      <c r="AV5" s="11">
        <v>9458.9980256826784</v>
      </c>
      <c r="AW5" s="11">
        <v>9373.1969307391391</v>
      </c>
      <c r="AX5" s="11">
        <v>9305.8262337095748</v>
      </c>
      <c r="AY5" s="11">
        <v>9159.6670128759979</v>
      </c>
      <c r="AZ5" s="11">
        <v>9164.7474970676558</v>
      </c>
      <c r="BA5" s="11">
        <v>9099.467044310446</v>
      </c>
      <c r="BB5" s="11">
        <v>9254.2832175886106</v>
      </c>
      <c r="BC5" s="11">
        <v>9258.5065751078419</v>
      </c>
      <c r="BD5" s="11">
        <v>9291.0184419533216</v>
      </c>
      <c r="BE5" s="11">
        <f>'12.N2O_detail'!BE15</f>
        <v>0</v>
      </c>
      <c r="BF5" s="416"/>
    </row>
    <row r="6" spans="23:58">
      <c r="W6" s="594" t="s">
        <v>288</v>
      </c>
      <c r="Y6" s="594" t="s">
        <v>738</v>
      </c>
      <c r="Z6" s="11"/>
      <c r="AA6" s="11">
        <v>6201.1909639353198</v>
      </c>
      <c r="AB6" s="11">
        <v>6448.3235366244162</v>
      </c>
      <c r="AC6" s="11">
        <v>6568.5672940112881</v>
      </c>
      <c r="AD6" s="11">
        <v>6690.7312803686409</v>
      </c>
      <c r="AE6" s="11">
        <v>6937.6614232527354</v>
      </c>
      <c r="AF6" s="11">
        <v>7511.6024702446948</v>
      </c>
      <c r="AG6" s="11">
        <v>7690.0224603824818</v>
      </c>
      <c r="AH6" s="11">
        <v>7881.9889448183712</v>
      </c>
      <c r="AI6" s="11">
        <v>7716.1806001249424</v>
      </c>
      <c r="AJ6" s="11">
        <v>7839.1677750587232</v>
      </c>
      <c r="AK6" s="11">
        <v>7842.7348803041468</v>
      </c>
      <c r="AL6" s="11">
        <v>7843.9199159007949</v>
      </c>
      <c r="AM6" s="11">
        <v>7658.8901373846857</v>
      </c>
      <c r="AN6" s="11">
        <v>7407.8083241429795</v>
      </c>
      <c r="AO6" s="11">
        <v>7182.2607503259305</v>
      </c>
      <c r="AP6" s="11">
        <v>7173.5781193572575</v>
      </c>
      <c r="AQ6" s="11">
        <v>6945.26183423577</v>
      </c>
      <c r="AR6" s="11">
        <v>6925.4047491477422</v>
      </c>
      <c r="AS6" s="11">
        <v>6640.750351511002</v>
      </c>
      <c r="AT6" s="11">
        <v>6351.0374876783117</v>
      </c>
      <c r="AU6" s="11">
        <v>6169.1238816933983</v>
      </c>
      <c r="AV6" s="11">
        <v>6189.1940890486076</v>
      </c>
      <c r="AW6" s="11">
        <v>6150.5445241326188</v>
      </c>
      <c r="AX6" s="11">
        <v>6192.3782741514924</v>
      </c>
      <c r="AY6" s="11">
        <v>6086.5945092264592</v>
      </c>
      <c r="AZ6" s="11">
        <v>6133.8749838427011</v>
      </c>
      <c r="BA6" s="11">
        <v>5931.062567087055</v>
      </c>
      <c r="BB6" s="11">
        <v>6136.3343350692394</v>
      </c>
      <c r="BC6" s="11">
        <v>5905.8461919100309</v>
      </c>
      <c r="BD6" s="11">
        <v>5451.5168404507058</v>
      </c>
      <c r="BE6" s="11">
        <f>'12.N2O_detail'!BE5+'12.N2O_detail'!BE11</f>
        <v>0</v>
      </c>
      <c r="BF6" s="416"/>
    </row>
    <row r="7" spans="23:58">
      <c r="W7" s="594" t="s">
        <v>289</v>
      </c>
      <c r="Y7" s="594" t="s">
        <v>739</v>
      </c>
      <c r="Z7" s="11"/>
      <c r="AA7" s="11">
        <v>4387.350089581033</v>
      </c>
      <c r="AB7" s="11">
        <v>4460.7065180828231</v>
      </c>
      <c r="AC7" s="11">
        <v>4604.1513803673452</v>
      </c>
      <c r="AD7" s="11">
        <v>4604.0987895704893</v>
      </c>
      <c r="AE7" s="11">
        <v>4744.0872089677368</v>
      </c>
      <c r="AF7" s="11">
        <v>4945.8527808408198</v>
      </c>
      <c r="AG7" s="11">
        <v>5058.4069899842498</v>
      </c>
      <c r="AH7" s="11">
        <v>5166.5006800353403</v>
      </c>
      <c r="AI7" s="11">
        <v>5167.6920367170369</v>
      </c>
      <c r="AJ7" s="11">
        <v>5168.8712460307315</v>
      </c>
      <c r="AK7" s="11">
        <v>5131.8270226337436</v>
      </c>
      <c r="AL7" s="11">
        <v>5063.1179747262322</v>
      </c>
      <c r="AM7" s="11">
        <v>4820.9150009936611</v>
      </c>
      <c r="AN7" s="11">
        <v>4875.3917172767187</v>
      </c>
      <c r="AO7" s="11">
        <v>4880.5187799006417</v>
      </c>
      <c r="AP7" s="11">
        <v>4945.3219268625235</v>
      </c>
      <c r="AQ7" s="11">
        <v>4795.3371333445202</v>
      </c>
      <c r="AR7" s="11">
        <v>4594.8824500586315</v>
      </c>
      <c r="AS7" s="11">
        <v>4556.1521943512525</v>
      </c>
      <c r="AT7" s="11">
        <v>4358.4850340244911</v>
      </c>
      <c r="AU7" s="11">
        <v>4275.650130529858</v>
      </c>
      <c r="AV7" s="11">
        <v>4319.6483912032609</v>
      </c>
      <c r="AW7" s="11">
        <v>4280.349329509042</v>
      </c>
      <c r="AX7" s="11">
        <v>4289.6530259373676</v>
      </c>
      <c r="AY7" s="11">
        <v>4139.4682366172538</v>
      </c>
      <c r="AZ7" s="11">
        <v>4187.5827889713992</v>
      </c>
      <c r="BA7" s="11">
        <v>4043.3977931056861</v>
      </c>
      <c r="BB7" s="11">
        <v>4079.5240964423124</v>
      </c>
      <c r="BC7" s="11">
        <v>4088.4600991420971</v>
      </c>
      <c r="BD7" s="11">
        <v>4128.041377954718</v>
      </c>
      <c r="BE7" s="11">
        <f>'12.N2O_detail'!BE19</f>
        <v>0</v>
      </c>
      <c r="BF7" s="416"/>
    </row>
    <row r="8" spans="23:58" ht="13.5" customHeight="1" thickBot="1">
      <c r="W8" s="1399" t="s">
        <v>1004</v>
      </c>
      <c r="Y8" s="595" t="s">
        <v>1182</v>
      </c>
      <c r="Z8" s="12"/>
      <c r="AA8" s="12">
        <v>9910.6586158148075</v>
      </c>
      <c r="AB8" s="12">
        <v>9433.1295624956929</v>
      </c>
      <c r="AC8" s="12">
        <v>9398.8544222426717</v>
      </c>
      <c r="AD8" s="12">
        <v>9131.1318698893083</v>
      </c>
      <c r="AE8" s="12">
        <v>10208.630427212322</v>
      </c>
      <c r="AF8" s="12">
        <v>10114.044334040294</v>
      </c>
      <c r="AG8" s="12">
        <v>11117.329105593026</v>
      </c>
      <c r="AH8" s="12">
        <v>11721.06177592275</v>
      </c>
      <c r="AI8" s="12">
        <v>10428.204222230408</v>
      </c>
      <c r="AJ8" s="12">
        <v>4218.5895017867424</v>
      </c>
      <c r="AK8" s="12">
        <v>6719.7584773469416</v>
      </c>
      <c r="AL8" s="12">
        <v>3358.1568536531995</v>
      </c>
      <c r="AM8" s="12">
        <v>3222.2053164553804</v>
      </c>
      <c r="AN8" s="12">
        <v>3267.600592395062</v>
      </c>
      <c r="AO8" s="12">
        <v>3423.3922951847712</v>
      </c>
      <c r="AP8" s="12">
        <v>2926.0395015680419</v>
      </c>
      <c r="AQ8" s="12">
        <v>3142.8002818294981</v>
      </c>
      <c r="AR8" s="12">
        <v>2342.3071168743591</v>
      </c>
      <c r="AS8" s="12">
        <v>2541.343930866442</v>
      </c>
      <c r="AT8" s="12">
        <v>2618.690873776256</v>
      </c>
      <c r="AU8" s="12">
        <v>2088.0104847180719</v>
      </c>
      <c r="AV8" s="12">
        <v>1777.151565658281</v>
      </c>
      <c r="AW8" s="12">
        <v>1600.334984627242</v>
      </c>
      <c r="AX8" s="12">
        <v>1617.7588718757988</v>
      </c>
      <c r="AY8" s="12">
        <v>1605.6848886001922</v>
      </c>
      <c r="AZ8" s="12">
        <v>1199.3696117404465</v>
      </c>
      <c r="BA8" s="12">
        <v>1104.6021747670275</v>
      </c>
      <c r="BB8" s="12">
        <v>1019.6588200937098</v>
      </c>
      <c r="BC8" s="12">
        <v>875.75574343863479</v>
      </c>
      <c r="BD8" s="12">
        <v>924.56791718084514</v>
      </c>
      <c r="BE8" s="12">
        <f>'12.N2O_detail'!BE12</f>
        <v>0</v>
      </c>
      <c r="BF8" s="416"/>
    </row>
    <row r="9" spans="23:58" ht="15" thickTop="1">
      <c r="W9" s="596" t="s">
        <v>57</v>
      </c>
      <c r="Y9" s="596" t="s">
        <v>740</v>
      </c>
      <c r="Z9" s="13"/>
      <c r="AA9" s="13">
        <f t="shared" ref="AA9:AX9" si="1">SUM(AA5:AA8)</f>
        <v>31825.127270712808</v>
      </c>
      <c r="AB9" s="13">
        <f t="shared" si="1"/>
        <v>31529.910006722246</v>
      </c>
      <c r="AC9" s="13">
        <f t="shared" si="1"/>
        <v>31700.35298159637</v>
      </c>
      <c r="AD9" s="13">
        <f t="shared" si="1"/>
        <v>31566.686922797908</v>
      </c>
      <c r="AE9" s="13">
        <f t="shared" si="1"/>
        <v>32824.583258663501</v>
      </c>
      <c r="AF9" s="13">
        <f t="shared" si="1"/>
        <v>33135.057142952282</v>
      </c>
      <c r="AG9" s="13">
        <f t="shared" si="1"/>
        <v>34266.435490466451</v>
      </c>
      <c r="AH9" s="13">
        <f t="shared" si="1"/>
        <v>35073.810447860422</v>
      </c>
      <c r="AI9" s="13">
        <f t="shared" si="1"/>
        <v>33492.978519412682</v>
      </c>
      <c r="AJ9" s="13">
        <f t="shared" si="1"/>
        <v>27347.738798514467</v>
      </c>
      <c r="AK9" s="13">
        <f t="shared" si="1"/>
        <v>29863.914148443546</v>
      </c>
      <c r="AL9" s="13">
        <f t="shared" si="1"/>
        <v>26244.79494292906</v>
      </c>
      <c r="AM9" s="13">
        <f t="shared" si="1"/>
        <v>25687.913103631781</v>
      </c>
      <c r="AN9" s="13">
        <f t="shared" si="1"/>
        <v>25526.065959582324</v>
      </c>
      <c r="AO9" s="13">
        <f t="shared" si="1"/>
        <v>25352.644366531429</v>
      </c>
      <c r="AP9" s="13">
        <f t="shared" si="1"/>
        <v>24970.483498961628</v>
      </c>
      <c r="AQ9" s="13">
        <f t="shared" si="1"/>
        <v>24844.103658386291</v>
      </c>
      <c r="AR9" s="13">
        <f t="shared" si="1"/>
        <v>24206.759745320163</v>
      </c>
      <c r="AS9" s="13">
        <f t="shared" si="1"/>
        <v>23389.590878037419</v>
      </c>
      <c r="AT9" s="13">
        <f t="shared" si="1"/>
        <v>22742.861978932455</v>
      </c>
      <c r="AU9" s="13">
        <f t="shared" si="1"/>
        <v>22174.075746911862</v>
      </c>
      <c r="AV9" s="13">
        <f t="shared" si="1"/>
        <v>21744.992071592827</v>
      </c>
      <c r="AW9" s="13">
        <f t="shared" si="1"/>
        <v>21404.425769008041</v>
      </c>
      <c r="AX9" s="13">
        <f t="shared" si="1"/>
        <v>21405.616405674235</v>
      </c>
      <c r="AY9" s="13">
        <f>SUM(AY5:AY8)</f>
        <v>20991.414647319903</v>
      </c>
      <c r="AZ9" s="13">
        <f>SUM(AZ5:AZ8)</f>
        <v>20685.574881622204</v>
      </c>
      <c r="BA9" s="13">
        <f>SUM(BA5:BA8)</f>
        <v>20178.529579270216</v>
      </c>
      <c r="BB9" s="13">
        <f t="shared" ref="BB9" si="2">SUM(BB5:BB8)</f>
        <v>20489.800469193873</v>
      </c>
      <c r="BC9" s="13">
        <f t="shared" ref="BC9:BD9" si="3">SUM(BC5:BC8)</f>
        <v>20128.568609598606</v>
      </c>
      <c r="BD9" s="13">
        <f t="shared" si="3"/>
        <v>19795.144577539591</v>
      </c>
      <c r="BE9" s="13">
        <f>SUM(BE5:BE8)</f>
        <v>0</v>
      </c>
      <c r="BF9" s="416"/>
    </row>
    <row r="10" spans="23:58">
      <c r="Z10" s="79"/>
      <c r="AA10" s="79"/>
      <c r="AB10" s="79"/>
      <c r="AC10" s="79"/>
      <c r="AD10" s="79"/>
      <c r="AE10" s="79"/>
      <c r="AF10" s="79"/>
      <c r="AG10" s="79"/>
      <c r="AH10" s="79"/>
      <c r="AI10" s="79"/>
      <c r="AJ10" s="79"/>
      <c r="AK10" s="79"/>
      <c r="AL10" s="79"/>
    </row>
    <row r="11" spans="23:58">
      <c r="W11" s="9" t="s">
        <v>888</v>
      </c>
      <c r="Y11" s="9" t="s">
        <v>916</v>
      </c>
      <c r="Z11" s="78"/>
      <c r="AA11" s="78"/>
    </row>
    <row r="12" spans="23:58">
      <c r="W12" s="10"/>
      <c r="Y12" s="10"/>
      <c r="Z12" s="195"/>
      <c r="AA12" s="10">
        <v>1990</v>
      </c>
      <c r="AB12" s="10">
        <f t="shared" ref="AB12:AP12" si="4">AA12+1</f>
        <v>1991</v>
      </c>
      <c r="AC12" s="10">
        <f t="shared" si="4"/>
        <v>1992</v>
      </c>
      <c r="AD12" s="10">
        <f t="shared" si="4"/>
        <v>1993</v>
      </c>
      <c r="AE12" s="10">
        <f t="shared" si="4"/>
        <v>1994</v>
      </c>
      <c r="AF12" s="10">
        <f t="shared" si="4"/>
        <v>1995</v>
      </c>
      <c r="AG12" s="10">
        <f t="shared" si="4"/>
        <v>1996</v>
      </c>
      <c r="AH12" s="10">
        <f t="shared" si="4"/>
        <v>1997</v>
      </c>
      <c r="AI12" s="10">
        <f t="shared" si="4"/>
        <v>1998</v>
      </c>
      <c r="AJ12" s="10">
        <f t="shared" si="4"/>
        <v>1999</v>
      </c>
      <c r="AK12" s="10">
        <f t="shared" si="4"/>
        <v>2000</v>
      </c>
      <c r="AL12" s="10">
        <f t="shared" si="4"/>
        <v>2001</v>
      </c>
      <c r="AM12" s="10">
        <f t="shared" si="4"/>
        <v>2002</v>
      </c>
      <c r="AN12" s="10">
        <f t="shared" si="4"/>
        <v>2003</v>
      </c>
      <c r="AO12" s="10">
        <f t="shared" si="4"/>
        <v>2004</v>
      </c>
      <c r="AP12" s="10">
        <f t="shared" si="4"/>
        <v>2005</v>
      </c>
      <c r="AQ12" s="10">
        <f t="shared" ref="AQ12:AZ12" si="5">AP12+1</f>
        <v>2006</v>
      </c>
      <c r="AR12" s="10">
        <f t="shared" si="5"/>
        <v>2007</v>
      </c>
      <c r="AS12" s="10">
        <f t="shared" si="5"/>
        <v>2008</v>
      </c>
      <c r="AT12" s="10">
        <f t="shared" si="5"/>
        <v>2009</v>
      </c>
      <c r="AU12" s="10">
        <f t="shared" si="5"/>
        <v>2010</v>
      </c>
      <c r="AV12" s="10">
        <f t="shared" si="5"/>
        <v>2011</v>
      </c>
      <c r="AW12" s="10">
        <f t="shared" si="5"/>
        <v>2012</v>
      </c>
      <c r="AX12" s="10">
        <f t="shared" si="5"/>
        <v>2013</v>
      </c>
      <c r="AY12" s="10">
        <f t="shared" si="5"/>
        <v>2014</v>
      </c>
      <c r="AZ12" s="10">
        <f t="shared" si="5"/>
        <v>2015</v>
      </c>
      <c r="BA12" s="10">
        <f>AZ12+1</f>
        <v>2016</v>
      </c>
      <c r="BB12" s="10">
        <f>BA12+1</f>
        <v>2017</v>
      </c>
      <c r="BC12" s="10">
        <f>BB12+1</f>
        <v>2018</v>
      </c>
      <c r="BD12" s="10">
        <f>BC12+1</f>
        <v>2019</v>
      </c>
      <c r="BE12" s="10">
        <f>BD12+1</f>
        <v>2020</v>
      </c>
      <c r="BF12" s="1419"/>
    </row>
    <row r="13" spans="23:58">
      <c r="W13" s="594" t="s">
        <v>287</v>
      </c>
      <c r="Y13" s="594" t="s">
        <v>737</v>
      </c>
      <c r="Z13" s="32"/>
      <c r="AA13" s="6">
        <f t="shared" ref="AA13:AX13" si="6">AA5/AA$9</f>
        <v>0.35588004110840982</v>
      </c>
      <c r="AB13" s="6">
        <f t="shared" si="6"/>
        <v>0.35482975965152025</v>
      </c>
      <c r="AC13" s="6">
        <f t="shared" si="6"/>
        <v>0.35106170241813633</v>
      </c>
      <c r="AD13" s="6">
        <f t="shared" si="6"/>
        <v>0.3529266473297038</v>
      </c>
      <c r="AE13" s="6">
        <f t="shared" si="6"/>
        <v>0.33311022147843428</v>
      </c>
      <c r="AF13" s="6">
        <f t="shared" si="6"/>
        <v>0.31880305841190654</v>
      </c>
      <c r="AG13" s="6">
        <f t="shared" si="6"/>
        <v>0.30352374811206578</v>
      </c>
      <c r="AH13" s="6">
        <f t="shared" si="6"/>
        <v>0.29378784099896799</v>
      </c>
      <c r="AI13" s="6">
        <f t="shared" si="6"/>
        <v>0.30397122353389372</v>
      </c>
      <c r="AJ13" s="6">
        <f t="shared" si="6"/>
        <v>0.3700894743147119</v>
      </c>
      <c r="AK13" s="6">
        <f t="shared" si="6"/>
        <v>0.34053117476862066</v>
      </c>
      <c r="AL13" s="6">
        <f t="shared" si="6"/>
        <v>0.38025064476023135</v>
      </c>
      <c r="AM13" s="6">
        <f t="shared" si="6"/>
        <v>0.3887393502349647</v>
      </c>
      <c r="AN13" s="6">
        <f t="shared" si="6"/>
        <v>0.39078741477681223</v>
      </c>
      <c r="AO13" s="6">
        <f t="shared" si="6"/>
        <v>0.38916936625928572</v>
      </c>
      <c r="AP13" s="6">
        <f t="shared" si="6"/>
        <v>0.39749105985819427</v>
      </c>
      <c r="AQ13" s="6">
        <f t="shared" si="6"/>
        <v>0.40092830660904921</v>
      </c>
      <c r="AR13" s="6">
        <f t="shared" si="6"/>
        <v>0.42732548833758077</v>
      </c>
      <c r="AS13" s="6">
        <f t="shared" si="6"/>
        <v>0.41263416926079011</v>
      </c>
      <c r="AT13" s="6">
        <f t="shared" si="6"/>
        <v>0.41396059089548753</v>
      </c>
      <c r="AU13" s="6">
        <f t="shared" si="6"/>
        <v>0.43480014048897875</v>
      </c>
      <c r="AV13" s="6">
        <f t="shared" si="6"/>
        <v>0.43499661874053763</v>
      </c>
      <c r="AW13" s="6">
        <f t="shared" si="6"/>
        <v>0.43790929183957861</v>
      </c>
      <c r="AX13" s="6">
        <f t="shared" si="6"/>
        <v>0.43473759677589907</v>
      </c>
      <c r="AY13" s="6">
        <f t="shared" ref="AY13:BC16" si="7">AY5/AY$9</f>
        <v>0.43635301225615425</v>
      </c>
      <c r="AZ13" s="6">
        <f t="shared" si="7"/>
        <v>0.44305017141244363</v>
      </c>
      <c r="BA13" s="6">
        <f t="shared" si="7"/>
        <v>0.45094797460655905</v>
      </c>
      <c r="BB13" s="6">
        <f t="shared" si="7"/>
        <v>0.45165316429031582</v>
      </c>
      <c r="BC13" s="6">
        <f t="shared" si="7"/>
        <v>0.45996845352892041</v>
      </c>
      <c r="BD13" s="6">
        <f t="shared" ref="BD13" si="8">BD5/BD$9</f>
        <v>0.46935845330957088</v>
      </c>
      <c r="BE13" s="177" t="e">
        <f t="shared" ref="BE13" si="9">BE5/BE$9</f>
        <v>#DIV/0!</v>
      </c>
      <c r="BF13" s="1429"/>
    </row>
    <row r="14" spans="23:58">
      <c r="W14" s="594" t="s">
        <v>288</v>
      </c>
      <c r="Y14" s="594" t="s">
        <v>741</v>
      </c>
      <c r="Z14" s="32"/>
      <c r="AA14" s="6">
        <f t="shared" ref="AA14:AX14" si="10">AA6/AA$9</f>
        <v>0.19485203974791293</v>
      </c>
      <c r="AB14" s="6">
        <f t="shared" si="10"/>
        <v>0.20451449227890658</v>
      </c>
      <c r="AC14" s="6">
        <f t="shared" si="10"/>
        <v>0.20720801745723991</v>
      </c>
      <c r="AD14" s="6">
        <f t="shared" si="10"/>
        <v>0.21195544837290162</v>
      </c>
      <c r="AE14" s="6">
        <f t="shared" si="10"/>
        <v>0.21135565891523256</v>
      </c>
      <c r="AF14" s="6">
        <f t="shared" si="10"/>
        <v>0.22669652983659899</v>
      </c>
      <c r="AG14" s="6">
        <f t="shared" si="10"/>
        <v>0.22441851188525247</v>
      </c>
      <c r="AH14" s="6">
        <f t="shared" si="10"/>
        <v>0.22472576672373473</v>
      </c>
      <c r="AI14" s="6">
        <f t="shared" si="10"/>
        <v>0.23038203651110364</v>
      </c>
      <c r="AJ14" s="6">
        <f t="shared" si="10"/>
        <v>0.28664774930074099</v>
      </c>
      <c r="AK14" s="6">
        <f t="shared" si="10"/>
        <v>0.26261577237734246</v>
      </c>
      <c r="AL14" s="6">
        <f t="shared" si="10"/>
        <v>0.29887526014045401</v>
      </c>
      <c r="AM14" s="6">
        <f t="shared" si="10"/>
        <v>0.29815151221069275</v>
      </c>
      <c r="AN14" s="6">
        <f t="shared" si="10"/>
        <v>0.29020564061349746</v>
      </c>
      <c r="AO14" s="6">
        <f t="shared" si="10"/>
        <v>0.28329434383607682</v>
      </c>
      <c r="AP14" s="6">
        <f t="shared" si="10"/>
        <v>0.28728230751541367</v>
      </c>
      <c r="AQ14" s="6">
        <f t="shared" si="10"/>
        <v>0.27955372951808433</v>
      </c>
      <c r="AR14" s="6">
        <f t="shared" si="10"/>
        <v>0.28609383585453291</v>
      </c>
      <c r="AS14" s="6">
        <f t="shared" si="10"/>
        <v>0.28391904698711928</v>
      </c>
      <c r="AT14" s="6">
        <f t="shared" si="10"/>
        <v>0.2792541015093663</v>
      </c>
      <c r="AU14" s="6">
        <f t="shared" si="10"/>
        <v>0.2782133493231419</v>
      </c>
      <c r="AV14" s="6">
        <f t="shared" si="10"/>
        <v>0.28462618283195573</v>
      </c>
      <c r="AW14" s="6">
        <f t="shared" si="10"/>
        <v>0.28734919546583365</v>
      </c>
      <c r="AX14" s="6">
        <f t="shared" si="10"/>
        <v>0.28928754756672209</v>
      </c>
      <c r="AY14" s="6">
        <f t="shared" si="7"/>
        <v>0.28995637557012244</v>
      </c>
      <c r="AZ14" s="6">
        <f t="shared" si="7"/>
        <v>0.29652910392605297</v>
      </c>
      <c r="BA14" s="6">
        <f t="shared" si="7"/>
        <v>0.29392937398075564</v>
      </c>
      <c r="BB14" s="6">
        <f t="shared" si="7"/>
        <v>0.2994823860922966</v>
      </c>
      <c r="BC14" s="6">
        <f t="shared" si="7"/>
        <v>0.29340616843930672</v>
      </c>
      <c r="BD14" s="6">
        <f t="shared" ref="BD14" si="11">BD6/BD$9</f>
        <v>0.27539666705118321</v>
      </c>
      <c r="BE14" s="177" t="e">
        <f t="shared" ref="BE14" si="12">BE6/BE$9</f>
        <v>#DIV/0!</v>
      </c>
      <c r="BF14" s="1429"/>
    </row>
    <row r="15" spans="23:58">
      <c r="W15" s="594" t="s">
        <v>289</v>
      </c>
      <c r="Y15" s="594" t="s">
        <v>739</v>
      </c>
      <c r="Z15" s="32"/>
      <c r="AA15" s="6">
        <f t="shared" ref="AA15:AX15" si="13">AA7/AA$9</f>
        <v>0.13785805323765377</v>
      </c>
      <c r="AB15" s="6">
        <f t="shared" si="13"/>
        <v>0.14147539644520998</v>
      </c>
      <c r="AC15" s="6">
        <f t="shared" si="13"/>
        <v>0.14523975121161217</v>
      </c>
      <c r="AD15" s="6">
        <f t="shared" si="13"/>
        <v>0.14585308875874914</v>
      </c>
      <c r="AE15" s="6">
        <f t="shared" si="13"/>
        <v>0.14452848255782849</v>
      </c>
      <c r="AF15" s="6">
        <f t="shared" si="13"/>
        <v>0.1492634450426106</v>
      </c>
      <c r="AG15" s="6">
        <f t="shared" si="13"/>
        <v>0.14761987693151193</v>
      </c>
      <c r="AH15" s="6">
        <f t="shared" si="13"/>
        <v>0.14730366088154839</v>
      </c>
      <c r="AI15" s="6">
        <f t="shared" si="13"/>
        <v>0.15429180279448182</v>
      </c>
      <c r="AJ15" s="6">
        <f t="shared" si="13"/>
        <v>0.18900543420107205</v>
      </c>
      <c r="AK15" s="6">
        <f t="shared" si="13"/>
        <v>0.17184040233725376</v>
      </c>
      <c r="AL15" s="6">
        <f t="shared" si="13"/>
        <v>0.19291893824037479</v>
      </c>
      <c r="AM15" s="6">
        <f t="shared" si="13"/>
        <v>0.18767250502385402</v>
      </c>
      <c r="AN15" s="6">
        <f t="shared" si="13"/>
        <v>0.19099659638098396</v>
      </c>
      <c r="AO15" s="6">
        <f t="shared" si="13"/>
        <v>0.19250531460708373</v>
      </c>
      <c r="AP15" s="6">
        <f t="shared" si="13"/>
        <v>0.19804670290297621</v>
      </c>
      <c r="AQ15" s="6">
        <f t="shared" si="13"/>
        <v>0.19301711179770506</v>
      </c>
      <c r="AR15" s="6">
        <f t="shared" si="13"/>
        <v>0.18981815403637198</v>
      </c>
      <c r="AS15" s="6">
        <f t="shared" si="13"/>
        <v>0.19479400978447348</v>
      </c>
      <c r="AT15" s="6">
        <f t="shared" si="13"/>
        <v>0.19164188913699232</v>
      </c>
      <c r="AU15" s="6">
        <f t="shared" si="13"/>
        <v>0.19282202240719409</v>
      </c>
      <c r="AV15" s="6">
        <f t="shared" si="13"/>
        <v>0.19865026287346194</v>
      </c>
      <c r="AW15" s="6">
        <f t="shared" si="13"/>
        <v>0.19997496665884201</v>
      </c>
      <c r="AX15" s="6">
        <f t="shared" si="13"/>
        <v>0.20039848162467583</v>
      </c>
      <c r="AY15" s="6">
        <f t="shared" si="7"/>
        <v>0.19719815487260473</v>
      </c>
      <c r="AZ15" s="6">
        <f t="shared" si="7"/>
        <v>0.20243975876598894</v>
      </c>
      <c r="BA15" s="6">
        <f t="shared" si="7"/>
        <v>0.20038119116764311</v>
      </c>
      <c r="BB15" s="6">
        <f t="shared" si="7"/>
        <v>0.19910023538666566</v>
      </c>
      <c r="BC15" s="6">
        <f t="shared" si="7"/>
        <v>0.20311727964563037</v>
      </c>
      <c r="BD15" s="6">
        <f t="shared" ref="BD15" si="14">BD7/BD$9</f>
        <v>0.20853807668768271</v>
      </c>
      <c r="BE15" s="177" t="e">
        <f t="shared" ref="BE15" si="15">BE7/BE$9</f>
        <v>#DIV/0!</v>
      </c>
      <c r="BF15" s="1429"/>
    </row>
    <row r="16" spans="23:58" ht="15" thickBot="1">
      <c r="W16" s="1399" t="s">
        <v>1004</v>
      </c>
      <c r="Y16" s="595" t="s">
        <v>1182</v>
      </c>
      <c r="Z16" s="233"/>
      <c r="AA16" s="7">
        <f t="shared" ref="AA16:AX16" si="16">AA8/AA$9</f>
        <v>0.31140986590602349</v>
      </c>
      <c r="AB16" s="7">
        <f t="shared" si="16"/>
        <v>0.29918035162436329</v>
      </c>
      <c r="AC16" s="7">
        <f t="shared" si="16"/>
        <v>0.29649052891301159</v>
      </c>
      <c r="AD16" s="7">
        <f t="shared" si="16"/>
        <v>0.28926481553864547</v>
      </c>
      <c r="AE16" s="7">
        <f t="shared" si="16"/>
        <v>0.31100563704850459</v>
      </c>
      <c r="AF16" s="7">
        <f t="shared" si="16"/>
        <v>0.30523696670888401</v>
      </c>
      <c r="AG16" s="7">
        <f t="shared" si="16"/>
        <v>0.32443786307116973</v>
      </c>
      <c r="AH16" s="7">
        <f t="shared" si="16"/>
        <v>0.33418273139574889</v>
      </c>
      <c r="AI16" s="7">
        <f t="shared" si="16"/>
        <v>0.31135493716052076</v>
      </c>
      <c r="AJ16" s="7">
        <f t="shared" si="16"/>
        <v>0.15425734218347503</v>
      </c>
      <c r="AK16" s="7">
        <f t="shared" si="16"/>
        <v>0.2250126505167831</v>
      </c>
      <c r="AL16" s="7">
        <f t="shared" si="16"/>
        <v>0.12795515685893985</v>
      </c>
      <c r="AM16" s="7">
        <f t="shared" si="16"/>
        <v>0.12543663253048851</v>
      </c>
      <c r="AN16" s="7">
        <f t="shared" si="16"/>
        <v>0.12801034822870641</v>
      </c>
      <c r="AO16" s="7">
        <f t="shared" si="16"/>
        <v>0.13503097529755378</v>
      </c>
      <c r="AP16" s="7">
        <f t="shared" si="16"/>
        <v>0.11717992972341598</v>
      </c>
      <c r="AQ16" s="7">
        <f t="shared" si="16"/>
        <v>0.12650085207516132</v>
      </c>
      <c r="AR16" s="7">
        <f t="shared" si="16"/>
        <v>9.6762521771514329E-2</v>
      </c>
      <c r="AS16" s="7">
        <f t="shared" si="16"/>
        <v>0.10865277396761724</v>
      </c>
      <c r="AT16" s="7">
        <f t="shared" si="16"/>
        <v>0.11514341845815382</v>
      </c>
      <c r="AU16" s="7">
        <f t="shared" si="16"/>
        <v>9.4164487780685285E-2</v>
      </c>
      <c r="AV16" s="7">
        <f t="shared" si="16"/>
        <v>8.1726935554044755E-2</v>
      </c>
      <c r="AW16" s="7">
        <f t="shared" si="16"/>
        <v>7.4766546035745729E-2</v>
      </c>
      <c r="AX16" s="7">
        <f t="shared" si="16"/>
        <v>7.5576374032702967E-2</v>
      </c>
      <c r="AY16" s="7">
        <f t="shared" si="7"/>
        <v>7.6492457301118547E-2</v>
      </c>
      <c r="AZ16" s="7">
        <f t="shared" si="7"/>
        <v>5.7980965895514408E-2</v>
      </c>
      <c r="BA16" s="7">
        <f t="shared" si="7"/>
        <v>5.4741460245042138E-2</v>
      </c>
      <c r="BB16" s="7">
        <f t="shared" si="7"/>
        <v>4.9764214230721887E-2</v>
      </c>
      <c r="BC16" s="7">
        <f t="shared" si="7"/>
        <v>4.3508098386142453E-2</v>
      </c>
      <c r="BD16" s="7">
        <f t="shared" ref="BD16" si="17">BD8/BD$9</f>
        <v>4.6706802951563132E-2</v>
      </c>
      <c r="BE16" s="178" t="e">
        <f t="shared" ref="BE16" si="18">BE8/BE$9</f>
        <v>#DIV/0!</v>
      </c>
      <c r="BF16" s="1429"/>
    </row>
    <row r="17" spans="23:58" ht="15" thickTop="1">
      <c r="W17" s="596" t="s">
        <v>57</v>
      </c>
      <c r="Y17" s="596" t="s">
        <v>740</v>
      </c>
      <c r="Z17" s="1205"/>
      <c r="AA17" s="1206">
        <f>SUM(AA13:AA16)</f>
        <v>1</v>
      </c>
      <c r="AB17" s="1206">
        <f t="shared" ref="AB17:BA17" si="19">SUM(AB13:AB16)</f>
        <v>1</v>
      </c>
      <c r="AC17" s="1206">
        <f t="shared" si="19"/>
        <v>1</v>
      </c>
      <c r="AD17" s="1206">
        <f t="shared" si="19"/>
        <v>1</v>
      </c>
      <c r="AE17" s="1206">
        <f t="shared" si="19"/>
        <v>0.99999999999999989</v>
      </c>
      <c r="AF17" s="1206">
        <f t="shared" si="19"/>
        <v>1</v>
      </c>
      <c r="AG17" s="1206">
        <f t="shared" si="19"/>
        <v>0.99999999999999989</v>
      </c>
      <c r="AH17" s="1206">
        <f t="shared" si="19"/>
        <v>1</v>
      </c>
      <c r="AI17" s="1206">
        <f t="shared" si="19"/>
        <v>1</v>
      </c>
      <c r="AJ17" s="1206">
        <f t="shared" si="19"/>
        <v>1</v>
      </c>
      <c r="AK17" s="1206">
        <f t="shared" si="19"/>
        <v>1</v>
      </c>
      <c r="AL17" s="1206">
        <f t="shared" si="19"/>
        <v>1</v>
      </c>
      <c r="AM17" s="1206">
        <f t="shared" si="19"/>
        <v>1</v>
      </c>
      <c r="AN17" s="1206">
        <f t="shared" si="19"/>
        <v>1</v>
      </c>
      <c r="AO17" s="1206">
        <f t="shared" si="19"/>
        <v>1</v>
      </c>
      <c r="AP17" s="1206">
        <f t="shared" si="19"/>
        <v>1.0000000000000002</v>
      </c>
      <c r="AQ17" s="1206">
        <f t="shared" si="19"/>
        <v>1</v>
      </c>
      <c r="AR17" s="1206">
        <f t="shared" si="19"/>
        <v>0.99999999999999989</v>
      </c>
      <c r="AS17" s="1206">
        <f t="shared" si="19"/>
        <v>1</v>
      </c>
      <c r="AT17" s="1206">
        <f t="shared" si="19"/>
        <v>1</v>
      </c>
      <c r="AU17" s="1206">
        <f t="shared" si="19"/>
        <v>1</v>
      </c>
      <c r="AV17" s="1206">
        <f t="shared" si="19"/>
        <v>1</v>
      </c>
      <c r="AW17" s="1206">
        <f t="shared" si="19"/>
        <v>0.99999999999999989</v>
      </c>
      <c r="AX17" s="1206">
        <f t="shared" si="19"/>
        <v>0.99999999999999989</v>
      </c>
      <c r="AY17" s="1206">
        <f t="shared" si="19"/>
        <v>1</v>
      </c>
      <c r="AZ17" s="1206">
        <f t="shared" si="19"/>
        <v>1</v>
      </c>
      <c r="BA17" s="1206">
        <f t="shared" si="19"/>
        <v>0.99999999999999989</v>
      </c>
      <c r="BB17" s="1206">
        <f t="shared" ref="BB17:BE17" si="20">SUM(BB13:BB16)</f>
        <v>1</v>
      </c>
      <c r="BC17" s="1206">
        <f t="shared" si="20"/>
        <v>1</v>
      </c>
      <c r="BD17" s="1206">
        <f t="shared" ref="BD17" si="21">SUM(BD13:BD16)</f>
        <v>1</v>
      </c>
      <c r="BE17" s="1206" t="e">
        <f t="shared" si="20"/>
        <v>#DIV/0!</v>
      </c>
      <c r="BF17" s="1429"/>
    </row>
    <row r="19" spans="23:58">
      <c r="W19" s="196" t="s">
        <v>261</v>
      </c>
      <c r="Y19" s="1" t="s">
        <v>917</v>
      </c>
    </row>
    <row r="20" spans="23:58">
      <c r="W20" s="10"/>
      <c r="Y20" s="10"/>
      <c r="Z20" s="195"/>
      <c r="AA20" s="10">
        <v>1990</v>
      </c>
      <c r="AB20" s="10">
        <f t="shared" ref="AB20:AP20" si="22">AA20+1</f>
        <v>1991</v>
      </c>
      <c r="AC20" s="10">
        <f t="shared" si="22"/>
        <v>1992</v>
      </c>
      <c r="AD20" s="10">
        <f t="shared" si="22"/>
        <v>1993</v>
      </c>
      <c r="AE20" s="10">
        <f t="shared" si="22"/>
        <v>1994</v>
      </c>
      <c r="AF20" s="10">
        <f t="shared" si="22"/>
        <v>1995</v>
      </c>
      <c r="AG20" s="10">
        <f t="shared" si="22"/>
        <v>1996</v>
      </c>
      <c r="AH20" s="10">
        <f t="shared" si="22"/>
        <v>1997</v>
      </c>
      <c r="AI20" s="10">
        <f t="shared" si="22"/>
        <v>1998</v>
      </c>
      <c r="AJ20" s="10">
        <f t="shared" si="22"/>
        <v>1999</v>
      </c>
      <c r="AK20" s="10">
        <f t="shared" si="22"/>
        <v>2000</v>
      </c>
      <c r="AL20" s="10">
        <f t="shared" si="22"/>
        <v>2001</v>
      </c>
      <c r="AM20" s="10">
        <f t="shared" si="22"/>
        <v>2002</v>
      </c>
      <c r="AN20" s="10">
        <f t="shared" si="22"/>
        <v>2003</v>
      </c>
      <c r="AO20" s="10">
        <f t="shared" si="22"/>
        <v>2004</v>
      </c>
      <c r="AP20" s="10">
        <f t="shared" si="22"/>
        <v>2005</v>
      </c>
      <c r="AQ20" s="10">
        <f t="shared" ref="AQ20:AZ20" si="23">AP20+1</f>
        <v>2006</v>
      </c>
      <c r="AR20" s="10">
        <f t="shared" si="23"/>
        <v>2007</v>
      </c>
      <c r="AS20" s="10">
        <f t="shared" si="23"/>
        <v>2008</v>
      </c>
      <c r="AT20" s="10">
        <f t="shared" si="23"/>
        <v>2009</v>
      </c>
      <c r="AU20" s="10">
        <f t="shared" si="23"/>
        <v>2010</v>
      </c>
      <c r="AV20" s="10">
        <f t="shared" si="23"/>
        <v>2011</v>
      </c>
      <c r="AW20" s="10">
        <f t="shared" si="23"/>
        <v>2012</v>
      </c>
      <c r="AX20" s="10">
        <f t="shared" si="23"/>
        <v>2013</v>
      </c>
      <c r="AY20" s="10">
        <f t="shared" si="23"/>
        <v>2014</v>
      </c>
      <c r="AZ20" s="10">
        <f t="shared" si="23"/>
        <v>2015</v>
      </c>
      <c r="BA20" s="10">
        <f>AZ20+1</f>
        <v>2016</v>
      </c>
      <c r="BB20" s="10">
        <f>BA20+1</f>
        <v>2017</v>
      </c>
      <c r="BC20" s="10">
        <f>BB20+1</f>
        <v>2018</v>
      </c>
      <c r="BD20" s="10">
        <f>BC20+1</f>
        <v>2019</v>
      </c>
      <c r="BE20" s="10">
        <f>BD20+1</f>
        <v>2020</v>
      </c>
      <c r="BF20" s="1419"/>
    </row>
    <row r="21" spans="23:58">
      <c r="W21" s="594" t="s">
        <v>287</v>
      </c>
      <c r="Y21" s="594" t="s">
        <v>737</v>
      </c>
      <c r="Z21" s="8"/>
      <c r="AA21" s="230"/>
      <c r="AB21" s="15">
        <f>AB5/$AA5-1</f>
        <v>-1.2200079033303557E-2</v>
      </c>
      <c r="AC21" s="15">
        <f>AC5/$AA5-1</f>
        <v>-1.7406761136503635E-2</v>
      </c>
      <c r="AD21" s="15">
        <f t="shared" ref="AD21:AH21" si="24">AD5/$AA5-1</f>
        <v>-1.6352092731864665E-2</v>
      </c>
      <c r="AE21" s="15">
        <f t="shared" si="24"/>
        <v>-3.4586429998295087E-2</v>
      </c>
      <c r="AF21" s="15">
        <f t="shared" si="24"/>
        <v>-6.7311929793915426E-2</v>
      </c>
      <c r="AG21" s="15">
        <f t="shared" si="24"/>
        <v>-8.1693146860844168E-2</v>
      </c>
      <c r="AH21" s="15">
        <f t="shared" si="24"/>
        <v>-9.0206170324897306E-2</v>
      </c>
      <c r="AI21" s="15">
        <f>AI5/$AA5-1</f>
        <v>-0.10109776270348703</v>
      </c>
      <c r="AJ21" s="15">
        <f>AJ5/$AA5-1</f>
        <v>-0.10637692276934596</v>
      </c>
      <c r="AK21" s="15">
        <f>AK5/$AA5-1</f>
        <v>-0.10209617030236662</v>
      </c>
      <c r="AL21" s="15">
        <f t="shared" ref="AL21:AP21" si="25">AL5/$AA5-1</f>
        <v>-0.11887127042632495</v>
      </c>
      <c r="AM21" s="15">
        <f t="shared" si="25"/>
        <v>-0.11831480826525198</v>
      </c>
      <c r="AN21" s="15">
        <f t="shared" si="25"/>
        <v>-0.11925400930951713</v>
      </c>
      <c r="AO21" s="15">
        <f t="shared" si="25"/>
        <v>-0.12885964943688344</v>
      </c>
      <c r="AP21" s="15">
        <f t="shared" si="25"/>
        <v>-0.12364405808465584</v>
      </c>
      <c r="AQ21" s="15">
        <f>AQ5/$AA5-1</f>
        <v>-0.12053963617413599</v>
      </c>
      <c r="AR21" s="15">
        <f>AR5/$AA5-1</f>
        <v>-8.6682716568173501E-2</v>
      </c>
      <c r="AS21" s="15">
        <f>AS5/$AA5-1</f>
        <v>-0.14785395589749684</v>
      </c>
      <c r="AT21" s="15">
        <f t="shared" ref="AT21:AX21" si="26">AT5/$AA5-1</f>
        <v>-0.16875253711626204</v>
      </c>
      <c r="AU21" s="15">
        <f t="shared" si="26"/>
        <v>-0.14874157867701765</v>
      </c>
      <c r="AV21" s="15">
        <f t="shared" si="26"/>
        <v>-0.16483679230575554</v>
      </c>
      <c r="AW21" s="15">
        <f t="shared" si="26"/>
        <v>-0.17241242742928153</v>
      </c>
      <c r="AX21" s="15">
        <f t="shared" si="26"/>
        <v>-0.1783607876343517</v>
      </c>
      <c r="AY21" s="15">
        <f>AY5/$AA5-1</f>
        <v>-0.19126562209715958</v>
      </c>
      <c r="AZ21" s="15">
        <f>AZ5/$AA5-1</f>
        <v>-0.19081705096281487</v>
      </c>
      <c r="BA21" s="15">
        <f>BA5/$AA5-1</f>
        <v>-0.19658085725354602</v>
      </c>
      <c r="BB21" s="15">
        <f t="shared" ref="BB21:BC21" si="27">BB5/$AA5-1</f>
        <v>-0.18291167458463342</v>
      </c>
      <c r="BC21" s="15">
        <f t="shared" si="27"/>
        <v>-0.18253878172606386</v>
      </c>
      <c r="BD21" s="15">
        <f t="shared" ref="BD21" si="28">BD5/$AA5-1</f>
        <v>-0.17966821182753179</v>
      </c>
      <c r="BE21" s="15">
        <f>BE5/$AA5-1</f>
        <v>-1</v>
      </c>
      <c r="BF21" s="1029"/>
    </row>
    <row r="22" spans="23:58">
      <c r="W22" s="594" t="s">
        <v>288</v>
      </c>
      <c r="Y22" s="594" t="s">
        <v>741</v>
      </c>
      <c r="Z22" s="8"/>
      <c r="AA22" s="230"/>
      <c r="AB22" s="15">
        <f t="shared" ref="AB22:AB23" si="29">AB6/$AA6-1</f>
        <v>3.9852437076419944E-2</v>
      </c>
      <c r="AC22" s="15">
        <f t="shared" ref="AC22:AE22" si="30">AC6/$AA6-1</f>
        <v>5.9242866767455382E-2</v>
      </c>
      <c r="AD22" s="15">
        <f t="shared" si="30"/>
        <v>7.8942951326668176E-2</v>
      </c>
      <c r="AE22" s="15">
        <f t="shared" si="30"/>
        <v>0.11876274470509873</v>
      </c>
      <c r="AF22" s="15">
        <f t="shared" ref="AF22:AM22" si="31">AF6/$AA6-1</f>
        <v>0.21131610265357459</v>
      </c>
      <c r="AG22" s="15">
        <f t="shared" si="31"/>
        <v>0.24008799359765876</v>
      </c>
      <c r="AH22" s="15">
        <f t="shared" si="31"/>
        <v>0.27104438335445247</v>
      </c>
      <c r="AI22" s="15">
        <f t="shared" si="31"/>
        <v>0.24430623810820351</v>
      </c>
      <c r="AJ22" s="15">
        <f t="shared" si="31"/>
        <v>0.26413906951898336</v>
      </c>
      <c r="AK22" s="15">
        <f t="shared" si="31"/>
        <v>0.26471429857839635</v>
      </c>
      <c r="AL22" s="15">
        <f t="shared" si="31"/>
        <v>0.26490539664383883</v>
      </c>
      <c r="AM22" s="15">
        <f t="shared" si="31"/>
        <v>0.23506761554788502</v>
      </c>
      <c r="AN22" s="15">
        <f t="shared" ref="AN22:BA22" si="32">AN6/$AA6-1</f>
        <v>0.19457832652228646</v>
      </c>
      <c r="AO22" s="15">
        <f t="shared" si="32"/>
        <v>0.15820667224994089</v>
      </c>
      <c r="AP22" s="15">
        <f t="shared" si="32"/>
        <v>0.1568065168573447</v>
      </c>
      <c r="AQ22" s="15">
        <f t="shared" si="32"/>
        <v>0.11998838201045459</v>
      </c>
      <c r="AR22" s="15">
        <f t="shared" si="32"/>
        <v>0.11678624145334027</v>
      </c>
      <c r="AS22" s="15">
        <f t="shared" si="32"/>
        <v>7.0883059420691508E-2</v>
      </c>
      <c r="AT22" s="15">
        <f t="shared" si="32"/>
        <v>2.4164152436921382E-2</v>
      </c>
      <c r="AU22" s="15">
        <f t="shared" si="32"/>
        <v>-5.171116714259627E-3</v>
      </c>
      <c r="AV22" s="15">
        <f t="shared" si="32"/>
        <v>-1.9346081996963749E-3</v>
      </c>
      <c r="AW22" s="15">
        <f t="shared" si="32"/>
        <v>-8.1672117658122545E-3</v>
      </c>
      <c r="AX22" s="15">
        <f t="shared" si="32"/>
        <v>-1.4211285920849859E-3</v>
      </c>
      <c r="AY22" s="15">
        <f t="shared" si="32"/>
        <v>-1.847974935384622E-2</v>
      </c>
      <c r="AZ22" s="15">
        <f t="shared" si="32"/>
        <v>-1.0855330933059903E-2</v>
      </c>
      <c r="BA22" s="15">
        <f t="shared" si="32"/>
        <v>-4.3560728643782909E-2</v>
      </c>
      <c r="BB22" s="15">
        <f t="shared" ref="BB22:BE22" si="33">BB6/$AA6-1</f>
        <v>-1.0458737562392684E-2</v>
      </c>
      <c r="BC22" s="15">
        <f t="shared" si="33"/>
        <v>-4.7627104816307941E-2</v>
      </c>
      <c r="BD22" s="15">
        <f t="shared" ref="BD22" si="34">BD6/$AA6-1</f>
        <v>-0.1208919589550691</v>
      </c>
      <c r="BE22" s="15">
        <f t="shared" si="33"/>
        <v>-1</v>
      </c>
      <c r="BF22" s="1029"/>
    </row>
    <row r="23" spans="23:58">
      <c r="W23" s="594" t="s">
        <v>289</v>
      </c>
      <c r="Y23" s="594" t="s">
        <v>739</v>
      </c>
      <c r="Z23" s="8"/>
      <c r="AA23" s="230"/>
      <c r="AB23" s="15">
        <f t="shared" si="29"/>
        <v>1.6719985185589703E-2</v>
      </c>
      <c r="AC23" s="15">
        <f t="shared" ref="AC23:AE23" si="35">AC7/$AA7-1</f>
        <v>4.9415088005209773E-2</v>
      </c>
      <c r="AD23" s="15">
        <f t="shared" si="35"/>
        <v>4.9403101089239732E-2</v>
      </c>
      <c r="AE23" s="15">
        <f t="shared" si="35"/>
        <v>8.1310383740261338E-2</v>
      </c>
      <c r="AF23" s="15">
        <f t="shared" ref="AF23:AM23" si="36">AF7/$AA7-1</f>
        <v>0.12729841016929666</v>
      </c>
      <c r="AG23" s="15">
        <f t="shared" si="36"/>
        <v>0.15295266771549088</v>
      </c>
      <c r="AH23" s="15">
        <f t="shared" si="36"/>
        <v>0.17759024799607714</v>
      </c>
      <c r="AI23" s="15">
        <f t="shared" si="36"/>
        <v>0.1778617915605003</v>
      </c>
      <c r="AJ23" s="15">
        <f t="shared" si="36"/>
        <v>0.17813056639943903</v>
      </c>
      <c r="AK23" s="15">
        <f t="shared" si="36"/>
        <v>0.16968715006825552</v>
      </c>
      <c r="AL23" s="15">
        <f t="shared" si="36"/>
        <v>0.15402643311961706</v>
      </c>
      <c r="AM23" s="15">
        <f t="shared" si="36"/>
        <v>9.8821589925601527E-2</v>
      </c>
      <c r="AN23" s="15">
        <f t="shared" ref="AN23:BA23" si="37">AN7/$AA7-1</f>
        <v>0.11123835976861618</v>
      </c>
      <c r="AO23" s="15">
        <f t="shared" si="37"/>
        <v>0.11240696097874037</v>
      </c>
      <c r="AP23" s="15">
        <f t="shared" si="37"/>
        <v>0.12717741367540913</v>
      </c>
      <c r="AQ23" s="15">
        <f t="shared" si="37"/>
        <v>9.299167730707536E-2</v>
      </c>
      <c r="AR23" s="15">
        <f t="shared" si="37"/>
        <v>4.7302439112493211E-2</v>
      </c>
      <c r="AS23" s="15">
        <f t="shared" si="37"/>
        <v>3.847472878243452E-2</v>
      </c>
      <c r="AT23" s="15">
        <f t="shared" si="37"/>
        <v>-6.5791548354187102E-3</v>
      </c>
      <c r="AU23" s="15">
        <f t="shared" si="37"/>
        <v>-2.5459550017774335E-2</v>
      </c>
      <c r="AV23" s="15">
        <f t="shared" si="37"/>
        <v>-1.5431113769231342E-2</v>
      </c>
      <c r="AW23" s="15">
        <f t="shared" si="37"/>
        <v>-2.4388470919175953E-2</v>
      </c>
      <c r="AX23" s="15">
        <f t="shared" si="37"/>
        <v>-2.2267897853803342E-2</v>
      </c>
      <c r="AY23" s="15">
        <f t="shared" si="37"/>
        <v>-5.6499218868456103E-2</v>
      </c>
      <c r="AZ23" s="15">
        <f t="shared" si="37"/>
        <v>-4.5532564425172284E-2</v>
      </c>
      <c r="BA23" s="15">
        <f t="shared" si="37"/>
        <v>-7.8396364423289566E-2</v>
      </c>
      <c r="BB23" s="15">
        <f t="shared" ref="BB23:BE23" si="38">BB7/$AA7-1</f>
        <v>-7.0162167790014718E-2</v>
      </c>
      <c r="BC23" s="15">
        <f t="shared" si="38"/>
        <v>-6.8125402426565507E-2</v>
      </c>
      <c r="BD23" s="15">
        <f t="shared" ref="BD23" si="39">BD7/$AA7-1</f>
        <v>-5.9103720088833245E-2</v>
      </c>
      <c r="BE23" s="15">
        <f t="shared" si="38"/>
        <v>-1</v>
      </c>
      <c r="BF23" s="1029"/>
    </row>
    <row r="24" spans="23:58" ht="15" thickBot="1">
      <c r="W24" s="1400" t="s">
        <v>1004</v>
      </c>
      <c r="Y24" s="595" t="s">
        <v>1182</v>
      </c>
      <c r="Z24" s="19"/>
      <c r="AA24" s="237"/>
      <c r="AB24" s="16">
        <f t="shared" ref="AB24:AC25" si="40">AB8/$AA8-1</f>
        <v>-4.8183382339202385E-2</v>
      </c>
      <c r="AC24" s="16">
        <f t="shared" si="40"/>
        <v>-5.1641794295631427E-2</v>
      </c>
      <c r="AD24" s="16">
        <f t="shared" ref="AD24:AH24" si="41">AD8/$AA8-1</f>
        <v>-7.8655392758820164E-2</v>
      </c>
      <c r="AE24" s="16">
        <f t="shared" si="41"/>
        <v>3.0065793096942128E-2</v>
      </c>
      <c r="AF24" s="16">
        <f t="shared" si="41"/>
        <v>2.0521917473873774E-2</v>
      </c>
      <c r="AG24" s="16">
        <f t="shared" si="41"/>
        <v>0.12175482342340893</v>
      </c>
      <c r="AH24" s="16">
        <f t="shared" si="41"/>
        <v>0.18267233594536436</v>
      </c>
      <c r="AI24" s="16">
        <f t="shared" ref="AI24:AK25" si="42">AI8/$AA8-1</f>
        <v>5.2221111278087484E-2</v>
      </c>
      <c r="AJ24" s="16">
        <f t="shared" si="42"/>
        <v>-0.57433812773502435</v>
      </c>
      <c r="AK24" s="16">
        <f t="shared" si="42"/>
        <v>-0.32196650718813258</v>
      </c>
      <c r="AL24" s="16">
        <f t="shared" ref="AL24:AP24" si="43">AL8/$AA8-1</f>
        <v>-0.66115704477051973</v>
      </c>
      <c r="AM24" s="16">
        <f t="shared" si="43"/>
        <v>-0.67487475440697886</v>
      </c>
      <c r="AN24" s="16">
        <f t="shared" si="43"/>
        <v>-0.67029430443897753</v>
      </c>
      <c r="AO24" s="16">
        <f t="shared" si="43"/>
        <v>-0.65457469297530468</v>
      </c>
      <c r="AP24" s="16">
        <f t="shared" si="43"/>
        <v>-0.70475831980542125</v>
      </c>
      <c r="AQ24" s="16">
        <f t="shared" ref="AQ24:AS25" si="44">AQ8/$AA8-1</f>
        <v>-0.68288683894182223</v>
      </c>
      <c r="AR24" s="16">
        <f t="shared" si="44"/>
        <v>-0.76365777415270342</v>
      </c>
      <c r="AS24" s="16">
        <f t="shared" si="44"/>
        <v>-0.7435746674987751</v>
      </c>
      <c r="AT24" s="16">
        <f t="shared" ref="AT24:AX24" si="45">AT8/$AA8-1</f>
        <v>-0.73577024743870068</v>
      </c>
      <c r="AU24" s="16">
        <f t="shared" si="45"/>
        <v>-0.78931667756306778</v>
      </c>
      <c r="AV24" s="16">
        <f t="shared" si="45"/>
        <v>-0.82068279873726913</v>
      </c>
      <c r="AW24" s="16">
        <f t="shared" si="45"/>
        <v>-0.83852385127326179</v>
      </c>
      <c r="AX24" s="16">
        <f t="shared" si="45"/>
        <v>-0.8367657554772111</v>
      </c>
      <c r="AY24" s="16">
        <f t="shared" ref="AY24:BC25" si="46">AY8/$AA8-1</f>
        <v>-0.83798403811044997</v>
      </c>
      <c r="AZ24" s="16">
        <f t="shared" si="46"/>
        <v>-0.87898184588594674</v>
      </c>
      <c r="BA24" s="16">
        <f t="shared" si="46"/>
        <v>-0.88854401936472993</v>
      </c>
      <c r="BB24" s="16">
        <f t="shared" si="46"/>
        <v>-0.89711492852083485</v>
      </c>
      <c r="BC24" s="16">
        <f t="shared" si="46"/>
        <v>-0.9116349601588376</v>
      </c>
      <c r="BD24" s="16">
        <f t="shared" ref="BD24" si="47">BD8/$AA8-1</f>
        <v>-0.90670974018765238</v>
      </c>
      <c r="BE24" s="16">
        <f t="shared" ref="BE24" si="48">BE8/$AA8-1</f>
        <v>-1</v>
      </c>
      <c r="BF24" s="1029"/>
    </row>
    <row r="25" spans="23:58" ht="15" thickTop="1">
      <c r="W25" s="596" t="s">
        <v>57</v>
      </c>
      <c r="Y25" s="596" t="s">
        <v>740</v>
      </c>
      <c r="Z25" s="1204"/>
      <c r="AA25" s="238"/>
      <c r="AB25" s="17">
        <f t="shared" si="40"/>
        <v>-9.2762319999341036E-3</v>
      </c>
      <c r="AC25" s="17">
        <f t="shared" si="40"/>
        <v>-3.9206218424541195E-3</v>
      </c>
      <c r="AD25" s="17">
        <f t="shared" ref="AD25:AH25" si="49">AD9/$AA9-1</f>
        <v>-8.1206383156472439E-3</v>
      </c>
      <c r="AE25" s="17">
        <f t="shared" si="49"/>
        <v>3.140461872937883E-2</v>
      </c>
      <c r="AF25" s="17">
        <f t="shared" si="49"/>
        <v>4.1160239866344206E-2</v>
      </c>
      <c r="AG25" s="17">
        <f t="shared" si="49"/>
        <v>7.6710085052833943E-2</v>
      </c>
      <c r="AH25" s="17">
        <f t="shared" si="49"/>
        <v>0.10207918885959111</v>
      </c>
      <c r="AI25" s="17">
        <f t="shared" si="42"/>
        <v>5.2406742462102196E-2</v>
      </c>
      <c r="AJ25" s="17">
        <f t="shared" si="42"/>
        <v>-0.14068721341198454</v>
      </c>
      <c r="AK25" s="17">
        <f t="shared" si="42"/>
        <v>-6.16246749176107E-2</v>
      </c>
      <c r="AL25" s="17">
        <f t="shared" ref="AL25:AP25" si="50">AL9/$AA9-1</f>
        <v>-0.17534359816744771</v>
      </c>
      <c r="AM25" s="17">
        <f t="shared" si="50"/>
        <v>-0.19284177922923251</v>
      </c>
      <c r="AN25" s="17">
        <f t="shared" si="50"/>
        <v>-0.19792729366167283</v>
      </c>
      <c r="AO25" s="17">
        <f t="shared" si="50"/>
        <v>-0.20337649710320893</v>
      </c>
      <c r="AP25" s="17">
        <f t="shared" si="50"/>
        <v>-0.21538464602022789</v>
      </c>
      <c r="AQ25" s="17">
        <f t="shared" si="44"/>
        <v>-0.21935571703905898</v>
      </c>
      <c r="AR25" s="17">
        <f t="shared" si="44"/>
        <v>-0.2393821542515393</v>
      </c>
      <c r="AS25" s="17">
        <f t="shared" si="44"/>
        <v>-0.26505899947926437</v>
      </c>
      <c r="AT25" s="17">
        <f t="shared" ref="AT25:AX25" si="51">AT9/$AA9-1</f>
        <v>-0.28538032902505761</v>
      </c>
      <c r="AU25" s="17">
        <f t="shared" si="51"/>
        <v>-0.30325256649271481</v>
      </c>
      <c r="AV25" s="17">
        <f t="shared" si="51"/>
        <v>-0.31673511038544255</v>
      </c>
      <c r="AW25" s="17">
        <f t="shared" si="51"/>
        <v>-0.32743628683912462</v>
      </c>
      <c r="AX25" s="17">
        <f t="shared" si="51"/>
        <v>-0.32739887499608422</v>
      </c>
      <c r="AY25" s="17">
        <f t="shared" si="46"/>
        <v>-0.34041380357220663</v>
      </c>
      <c r="AZ25" s="17">
        <f t="shared" si="46"/>
        <v>-0.35002381276702133</v>
      </c>
      <c r="BA25" s="17">
        <f t="shared" si="46"/>
        <v>-0.36595604449193886</v>
      </c>
      <c r="BB25" s="17">
        <f t="shared" si="46"/>
        <v>-0.35617538007303784</v>
      </c>
      <c r="BC25" s="17">
        <f t="shared" si="46"/>
        <v>-0.36752590371816063</v>
      </c>
      <c r="BD25" s="17">
        <f t="shared" ref="BD25" si="52">BD9/$AA9-1</f>
        <v>-0.37800265780064457</v>
      </c>
      <c r="BE25" s="17">
        <f t="shared" ref="BE25" si="53">BE9/$AA9-1</f>
        <v>-1</v>
      </c>
      <c r="BF25" s="1029"/>
    </row>
    <row r="27" spans="23:58">
      <c r="W27" s="196" t="s">
        <v>262</v>
      </c>
      <c r="Y27" s="1" t="s">
        <v>906</v>
      </c>
    </row>
    <row r="28" spans="23:58">
      <c r="W28" s="10"/>
      <c r="Y28" s="10"/>
      <c r="Z28" s="195"/>
      <c r="AA28" s="10">
        <v>1990</v>
      </c>
      <c r="AB28" s="10">
        <f t="shared" ref="AB28:AZ28" si="54">AA28+1</f>
        <v>1991</v>
      </c>
      <c r="AC28" s="10">
        <f t="shared" si="54"/>
        <v>1992</v>
      </c>
      <c r="AD28" s="10">
        <f t="shared" si="54"/>
        <v>1993</v>
      </c>
      <c r="AE28" s="10">
        <f t="shared" si="54"/>
        <v>1994</v>
      </c>
      <c r="AF28" s="10">
        <f t="shared" si="54"/>
        <v>1995</v>
      </c>
      <c r="AG28" s="10">
        <f t="shared" si="54"/>
        <v>1996</v>
      </c>
      <c r="AH28" s="10">
        <f t="shared" si="54"/>
        <v>1997</v>
      </c>
      <c r="AI28" s="10">
        <f t="shared" si="54"/>
        <v>1998</v>
      </c>
      <c r="AJ28" s="10">
        <f t="shared" si="54"/>
        <v>1999</v>
      </c>
      <c r="AK28" s="10">
        <f t="shared" si="54"/>
        <v>2000</v>
      </c>
      <c r="AL28" s="10">
        <f t="shared" si="54"/>
        <v>2001</v>
      </c>
      <c r="AM28" s="10">
        <f t="shared" si="54"/>
        <v>2002</v>
      </c>
      <c r="AN28" s="10">
        <f t="shared" si="54"/>
        <v>2003</v>
      </c>
      <c r="AO28" s="10">
        <f t="shared" si="54"/>
        <v>2004</v>
      </c>
      <c r="AP28" s="10">
        <f t="shared" si="54"/>
        <v>2005</v>
      </c>
      <c r="AQ28" s="10">
        <f t="shared" si="54"/>
        <v>2006</v>
      </c>
      <c r="AR28" s="10">
        <f t="shared" si="54"/>
        <v>2007</v>
      </c>
      <c r="AS28" s="10">
        <f t="shared" si="54"/>
        <v>2008</v>
      </c>
      <c r="AT28" s="10">
        <f t="shared" si="54"/>
        <v>2009</v>
      </c>
      <c r="AU28" s="10">
        <f t="shared" si="54"/>
        <v>2010</v>
      </c>
      <c r="AV28" s="10">
        <f t="shared" si="54"/>
        <v>2011</v>
      </c>
      <c r="AW28" s="10">
        <f t="shared" si="54"/>
        <v>2012</v>
      </c>
      <c r="AX28" s="10">
        <f t="shared" si="54"/>
        <v>2013</v>
      </c>
      <c r="AY28" s="10">
        <f t="shared" si="54"/>
        <v>2014</v>
      </c>
      <c r="AZ28" s="10">
        <f t="shared" si="54"/>
        <v>2015</v>
      </c>
      <c r="BA28" s="10">
        <f>AZ28+1</f>
        <v>2016</v>
      </c>
      <c r="BB28" s="10">
        <f>BA28+1</f>
        <v>2017</v>
      </c>
      <c r="BC28" s="10">
        <f>BB28+1</f>
        <v>2018</v>
      </c>
      <c r="BD28" s="10">
        <f>BC28+1</f>
        <v>2019</v>
      </c>
      <c r="BE28" s="10">
        <f>BD28+1</f>
        <v>2020</v>
      </c>
      <c r="BF28" s="1419"/>
    </row>
    <row r="29" spans="23:58">
      <c r="W29" s="594" t="s">
        <v>287</v>
      </c>
      <c r="Y29" s="594" t="s">
        <v>737</v>
      </c>
      <c r="Z29" s="8"/>
      <c r="AA29" s="230"/>
      <c r="AB29" s="230"/>
      <c r="AC29" s="230"/>
      <c r="AD29" s="230"/>
      <c r="AE29" s="230"/>
      <c r="AF29" s="230"/>
      <c r="AG29" s="230"/>
      <c r="AH29" s="230"/>
      <c r="AI29" s="230"/>
      <c r="AJ29" s="230"/>
      <c r="AK29" s="230"/>
      <c r="AL29" s="230"/>
      <c r="AM29" s="230"/>
      <c r="AN29" s="230"/>
      <c r="AO29" s="230"/>
      <c r="AP29" s="230"/>
      <c r="AQ29" s="15">
        <f t="shared" ref="AQ29:AS29" si="55">AQ5/$AP5-1</f>
        <v>3.5424212492185525E-3</v>
      </c>
      <c r="AR29" s="15">
        <f t="shared" si="55"/>
        <v>4.2176174940630196E-2</v>
      </c>
      <c r="AS29" s="15">
        <f t="shared" si="55"/>
        <v>-2.7625644620983936E-2</v>
      </c>
      <c r="AT29" s="15">
        <f t="shared" ref="AT29:BA29" si="56">AT5/$AP5-1</f>
        <v>-5.1472782774791281E-2</v>
      </c>
      <c r="AU29" s="15">
        <f t="shared" si="56"/>
        <v>-2.863850108382815E-2</v>
      </c>
      <c r="AV29" s="15">
        <f t="shared" si="56"/>
        <v>-4.7004570005048096E-2</v>
      </c>
      <c r="AW29" s="15">
        <f t="shared" si="56"/>
        <v>-5.5649042828463724E-2</v>
      </c>
      <c r="AX29" s="15">
        <f t="shared" si="56"/>
        <v>-6.2436650375312319E-2</v>
      </c>
      <c r="AY29" s="15">
        <f t="shared" si="56"/>
        <v>-7.7162213180995254E-2</v>
      </c>
      <c r="AZ29" s="15">
        <f t="shared" si="56"/>
        <v>-7.6650353658066384E-2</v>
      </c>
      <c r="BA29" s="15">
        <f t="shared" si="56"/>
        <v>-8.3227368789764999E-2</v>
      </c>
      <c r="BB29" s="15">
        <f t="shared" ref="BB29:BE29" si="57">BB5/$AP5-1</f>
        <v>-6.7629616763302369E-2</v>
      </c>
      <c r="BC29" s="15">
        <f t="shared" si="57"/>
        <v>-6.720411287757011E-2</v>
      </c>
      <c r="BD29" s="15">
        <f t="shared" ref="BD29" si="58">BD5/$AP5-1</f>
        <v>-6.3928537553395004E-2</v>
      </c>
      <c r="BE29" s="15">
        <f t="shared" si="57"/>
        <v>-1</v>
      </c>
      <c r="BF29" s="1029"/>
    </row>
    <row r="30" spans="23:58">
      <c r="W30" s="594" t="s">
        <v>288</v>
      </c>
      <c r="Y30" s="594" t="s">
        <v>738</v>
      </c>
      <c r="Z30" s="8"/>
      <c r="AA30" s="230"/>
      <c r="AB30" s="230"/>
      <c r="AC30" s="230"/>
      <c r="AD30" s="230"/>
      <c r="AE30" s="230"/>
      <c r="AF30" s="230"/>
      <c r="AG30" s="230"/>
      <c r="AH30" s="230"/>
      <c r="AI30" s="230"/>
      <c r="AJ30" s="230"/>
      <c r="AK30" s="230"/>
      <c r="AL30" s="230"/>
      <c r="AM30" s="230"/>
      <c r="AN30" s="230"/>
      <c r="AO30" s="230"/>
      <c r="AP30" s="230"/>
      <c r="AQ30" s="15">
        <f t="shared" ref="AQ30:AR31" si="59">AQ6/$AP6-1</f>
        <v>-3.182739231700793E-2</v>
      </c>
      <c r="AR30" s="15">
        <f t="shared" si="59"/>
        <v>-3.4595478864284157E-2</v>
      </c>
      <c r="AS30" s="15">
        <f t="shared" ref="AS30:BA30" si="60">AS6/$AP6-1</f>
        <v>-7.427642927710898E-2</v>
      </c>
      <c r="AT30" s="15">
        <f t="shared" si="60"/>
        <v>-0.11466253214130251</v>
      </c>
      <c r="AU30" s="15">
        <f t="shared" si="60"/>
        <v>-0.14002137022156758</v>
      </c>
      <c r="AV30" s="15">
        <f t="shared" si="60"/>
        <v>-0.13722357433487453</v>
      </c>
      <c r="AW30" s="15">
        <f t="shared" si="60"/>
        <v>-0.14261134097976491</v>
      </c>
      <c r="AX30" s="15">
        <f t="shared" si="60"/>
        <v>-0.136779697506616</v>
      </c>
      <c r="AY30" s="15">
        <f t="shared" si="60"/>
        <v>-0.15152600167518504</v>
      </c>
      <c r="AZ30" s="15">
        <f t="shared" si="60"/>
        <v>-0.1449350823557648</v>
      </c>
      <c r="BA30" s="15">
        <f t="shared" si="60"/>
        <v>-0.17320722400964528</v>
      </c>
      <c r="BB30" s="15">
        <f t="shared" ref="BB30:BE30" si="61">BB6/$AP6-1</f>
        <v>-0.14459224769423074</v>
      </c>
      <c r="BC30" s="15">
        <f t="shared" si="61"/>
        <v>-0.17672239799359901</v>
      </c>
      <c r="BD30" s="15">
        <f t="shared" ref="BD30" si="62">BD6/$AP6-1</f>
        <v>-0.24005611289848838</v>
      </c>
      <c r="BE30" s="15">
        <f t="shared" si="61"/>
        <v>-1</v>
      </c>
      <c r="BF30" s="1029"/>
    </row>
    <row r="31" spans="23:58">
      <c r="W31" s="594" t="s">
        <v>289</v>
      </c>
      <c r="Y31" s="594" t="s">
        <v>739</v>
      </c>
      <c r="Z31" s="8"/>
      <c r="AA31" s="230"/>
      <c r="AB31" s="230"/>
      <c r="AC31" s="230"/>
      <c r="AD31" s="230"/>
      <c r="AE31" s="230"/>
      <c r="AF31" s="230"/>
      <c r="AG31" s="230"/>
      <c r="AH31" s="230"/>
      <c r="AI31" s="230"/>
      <c r="AJ31" s="230"/>
      <c r="AK31" s="230"/>
      <c r="AL31" s="230"/>
      <c r="AM31" s="230"/>
      <c r="AN31" s="230"/>
      <c r="AO31" s="230"/>
      <c r="AP31" s="230"/>
      <c r="AQ31" s="15">
        <f t="shared" si="59"/>
        <v>-3.0328620812995033E-2</v>
      </c>
      <c r="AR31" s="15">
        <f t="shared" si="59"/>
        <v>-7.086282389430254E-2</v>
      </c>
      <c r="AS31" s="15">
        <f t="shared" ref="AS31:BA31" si="63">AS7/$AP7-1</f>
        <v>-7.8694519440147603E-2</v>
      </c>
      <c r="AT31" s="15">
        <f t="shared" si="63"/>
        <v>-0.11866505386644088</v>
      </c>
      <c r="AU31" s="15">
        <f t="shared" si="63"/>
        <v>-0.13541520779366689</v>
      </c>
      <c r="AV31" s="15">
        <f t="shared" si="63"/>
        <v>-0.12651826208940264</v>
      </c>
      <c r="AW31" s="15">
        <f t="shared" si="63"/>
        <v>-0.1344649766360837</v>
      </c>
      <c r="AX31" s="15">
        <f t="shared" si="63"/>
        <v>-0.13258366404088362</v>
      </c>
      <c r="AY31" s="15">
        <f t="shared" si="63"/>
        <v>-0.16295272626599866</v>
      </c>
      <c r="AZ31" s="15">
        <f t="shared" si="63"/>
        <v>-0.15322341984960708</v>
      </c>
      <c r="BA31" s="15">
        <f t="shared" si="63"/>
        <v>-0.18237925601115479</v>
      </c>
      <c r="BB31" s="15">
        <f t="shared" ref="BB31:BE31" si="64">BB7/$AP7-1</f>
        <v>-0.17507410907210685</v>
      </c>
      <c r="BC31" s="15">
        <f t="shared" si="64"/>
        <v>-0.17326714830556</v>
      </c>
      <c r="BD31" s="15">
        <f t="shared" ref="BD31" si="65">BD7/$AP7-1</f>
        <v>-0.1652633662671007</v>
      </c>
      <c r="BE31" s="15">
        <f t="shared" si="64"/>
        <v>-1</v>
      </c>
      <c r="BF31" s="1029"/>
    </row>
    <row r="32" spans="23:58" ht="15" thickBot="1">
      <c r="W32" s="1400" t="s">
        <v>1004</v>
      </c>
      <c r="Y32" s="595" t="s">
        <v>1182</v>
      </c>
      <c r="Z32" s="8"/>
      <c r="AA32" s="237"/>
      <c r="AB32" s="237"/>
      <c r="AC32" s="237"/>
      <c r="AD32" s="237"/>
      <c r="AE32" s="237"/>
      <c r="AF32" s="237"/>
      <c r="AG32" s="237"/>
      <c r="AH32" s="237"/>
      <c r="AI32" s="237"/>
      <c r="AJ32" s="237"/>
      <c r="AK32" s="237"/>
      <c r="AL32" s="237"/>
      <c r="AM32" s="237"/>
      <c r="AN32" s="237"/>
      <c r="AO32" s="237"/>
      <c r="AP32" s="237"/>
      <c r="AQ32" s="16">
        <f t="shared" ref="AQ32:AS32" si="66">AQ8/$AP8-1</f>
        <v>7.4079922757466443E-2</v>
      </c>
      <c r="AR32" s="16">
        <f t="shared" si="66"/>
        <v>-0.1994957294256845</v>
      </c>
      <c r="AS32" s="16">
        <f t="shared" si="66"/>
        <v>-0.13147312963322766</v>
      </c>
      <c r="AT32" s="16">
        <f t="shared" ref="AT32:BA32" si="67">AT8/$AP8-1</f>
        <v>-0.10503912460070353</v>
      </c>
      <c r="AU32" s="16">
        <f t="shared" si="67"/>
        <v>-0.28640386310604382</v>
      </c>
      <c r="AV32" s="16">
        <f t="shared" si="67"/>
        <v>-0.39264266093949884</v>
      </c>
      <c r="AW32" s="16">
        <f t="shared" si="67"/>
        <v>-0.45307129867193019</v>
      </c>
      <c r="AX32" s="16">
        <f t="shared" si="67"/>
        <v>-0.44711653037874088</v>
      </c>
      <c r="AY32" s="16">
        <f t="shared" si="67"/>
        <v>-0.45124292145074663</v>
      </c>
      <c r="AZ32" s="16">
        <f t="shared" si="67"/>
        <v>-0.59010477777292014</v>
      </c>
      <c r="BA32" s="16">
        <f t="shared" si="67"/>
        <v>-0.622492391447525</v>
      </c>
      <c r="BB32" s="16">
        <f t="shared" ref="BB32:BE32" si="68">BB8/$AP8-1</f>
        <v>-0.65152253770077873</v>
      </c>
      <c r="BC32" s="16">
        <f t="shared" si="68"/>
        <v>-0.7007026928483624</v>
      </c>
      <c r="BD32" s="16">
        <f t="shared" ref="BD32" si="69">BD8/$AP8-1</f>
        <v>-0.68402069873445792</v>
      </c>
      <c r="BE32" s="16">
        <f t="shared" si="68"/>
        <v>-1</v>
      </c>
      <c r="BF32" s="1029"/>
    </row>
    <row r="33" spans="23:58" ht="15" thickTop="1">
      <c r="W33" s="596" t="s">
        <v>57</v>
      </c>
      <c r="Y33" s="596" t="s">
        <v>740</v>
      </c>
      <c r="Z33" s="20"/>
      <c r="AA33" s="238"/>
      <c r="AB33" s="238"/>
      <c r="AC33" s="238"/>
      <c r="AD33" s="238"/>
      <c r="AE33" s="238"/>
      <c r="AF33" s="238"/>
      <c r="AG33" s="238"/>
      <c r="AH33" s="238"/>
      <c r="AI33" s="238"/>
      <c r="AJ33" s="238"/>
      <c r="AK33" s="238"/>
      <c r="AL33" s="238"/>
      <c r="AM33" s="238"/>
      <c r="AN33" s="238"/>
      <c r="AO33" s="238"/>
      <c r="AP33" s="238"/>
      <c r="AQ33" s="17">
        <f t="shared" ref="AQ33:AS33" si="70">AQ9/$AP9-1</f>
        <v>-5.0611691431843298E-3</v>
      </c>
      <c r="AR33" s="17">
        <f t="shared" si="70"/>
        <v>-3.0585060704700573E-2</v>
      </c>
      <c r="AS33" s="17">
        <f t="shared" si="70"/>
        <v>-6.3310452958988517E-2</v>
      </c>
      <c r="AT33" s="17">
        <f t="shared" ref="AT33:BA33" si="71">AT9/$AP9-1</f>
        <v>-8.9210187705088151E-2</v>
      </c>
      <c r="AU33" s="17">
        <f t="shared" si="71"/>
        <v>-0.11198853046502089</v>
      </c>
      <c r="AV33" s="17">
        <f t="shared" si="71"/>
        <v>-0.12917216550904709</v>
      </c>
      <c r="AW33" s="17">
        <f t="shared" si="71"/>
        <v>-0.14281092034528997</v>
      </c>
      <c r="AX33" s="17">
        <f t="shared" si="71"/>
        <v>-0.14276323858269047</v>
      </c>
      <c r="AY33" s="17">
        <f t="shared" si="71"/>
        <v>-0.15935089329796881</v>
      </c>
      <c r="AZ33" s="17">
        <f t="shared" si="71"/>
        <v>-0.17159894471076653</v>
      </c>
      <c r="BA33" s="17">
        <f t="shared" si="71"/>
        <v>-0.19190473103537142</v>
      </c>
      <c r="BB33" s="17">
        <f t="shared" ref="BB33:BE33" si="72">BB9/$AP9-1</f>
        <v>-0.17943917785789287</v>
      </c>
      <c r="BC33" s="17">
        <f t="shared" si="72"/>
        <v>-0.19390553208808992</v>
      </c>
      <c r="BD33" s="17">
        <f t="shared" ref="BD33" si="73">BD9/$AP9-1</f>
        <v>-0.20725825840085343</v>
      </c>
      <c r="BE33" s="17">
        <f t="shared" si="72"/>
        <v>-1</v>
      </c>
      <c r="BF33" s="1029"/>
    </row>
    <row r="34" spans="23:58">
      <c r="Y34" s="83"/>
    </row>
    <row r="35" spans="23:58">
      <c r="W35" s="196" t="s">
        <v>263</v>
      </c>
      <c r="Y35" s="1" t="s">
        <v>907</v>
      </c>
    </row>
    <row r="36" spans="23:58">
      <c r="W36" s="10"/>
      <c r="Y36" s="10"/>
      <c r="Z36" s="195"/>
      <c r="AA36" s="10">
        <v>1990</v>
      </c>
      <c r="AB36" s="10">
        <f t="shared" ref="AB36:AZ36" si="74">AA36+1</f>
        <v>1991</v>
      </c>
      <c r="AC36" s="10">
        <f t="shared" si="74"/>
        <v>1992</v>
      </c>
      <c r="AD36" s="10">
        <f t="shared" si="74"/>
        <v>1993</v>
      </c>
      <c r="AE36" s="10">
        <f t="shared" si="74"/>
        <v>1994</v>
      </c>
      <c r="AF36" s="10">
        <f t="shared" si="74"/>
        <v>1995</v>
      </c>
      <c r="AG36" s="10">
        <f t="shared" si="74"/>
        <v>1996</v>
      </c>
      <c r="AH36" s="10">
        <f t="shared" si="74"/>
        <v>1997</v>
      </c>
      <c r="AI36" s="10">
        <f t="shared" si="74"/>
        <v>1998</v>
      </c>
      <c r="AJ36" s="10">
        <f t="shared" si="74"/>
        <v>1999</v>
      </c>
      <c r="AK36" s="10">
        <f t="shared" si="74"/>
        <v>2000</v>
      </c>
      <c r="AL36" s="10">
        <f t="shared" si="74"/>
        <v>2001</v>
      </c>
      <c r="AM36" s="10">
        <f t="shared" si="74"/>
        <v>2002</v>
      </c>
      <c r="AN36" s="10">
        <f t="shared" si="74"/>
        <v>2003</v>
      </c>
      <c r="AO36" s="10">
        <f t="shared" si="74"/>
        <v>2004</v>
      </c>
      <c r="AP36" s="10">
        <f t="shared" si="74"/>
        <v>2005</v>
      </c>
      <c r="AQ36" s="10">
        <f t="shared" si="74"/>
        <v>2006</v>
      </c>
      <c r="AR36" s="10">
        <f t="shared" si="74"/>
        <v>2007</v>
      </c>
      <c r="AS36" s="10">
        <f t="shared" si="74"/>
        <v>2008</v>
      </c>
      <c r="AT36" s="10">
        <f t="shared" si="74"/>
        <v>2009</v>
      </c>
      <c r="AU36" s="10">
        <f t="shared" si="74"/>
        <v>2010</v>
      </c>
      <c r="AV36" s="10">
        <f t="shared" si="74"/>
        <v>2011</v>
      </c>
      <c r="AW36" s="10">
        <f t="shared" si="74"/>
        <v>2012</v>
      </c>
      <c r="AX36" s="10">
        <f t="shared" si="74"/>
        <v>2013</v>
      </c>
      <c r="AY36" s="10">
        <f t="shared" si="74"/>
        <v>2014</v>
      </c>
      <c r="AZ36" s="10">
        <f t="shared" si="74"/>
        <v>2015</v>
      </c>
      <c r="BA36" s="10">
        <f>AZ36+1</f>
        <v>2016</v>
      </c>
      <c r="BB36" s="10">
        <f>BA36+1</f>
        <v>2017</v>
      </c>
      <c r="BC36" s="10">
        <f>BB36+1</f>
        <v>2018</v>
      </c>
      <c r="BD36" s="10">
        <f>BC36+1</f>
        <v>2019</v>
      </c>
      <c r="BE36" s="10">
        <f>BD36+1</f>
        <v>2020</v>
      </c>
      <c r="BF36" s="1419"/>
    </row>
    <row r="37" spans="23:58">
      <c r="W37" s="594" t="s">
        <v>287</v>
      </c>
      <c r="Y37" s="594" t="s">
        <v>737</v>
      </c>
      <c r="Z37" s="8"/>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15">
        <f t="shared" ref="AY37:BA41" si="75">AY5/$AX5-1</f>
        <v>-1.5706205678344576E-2</v>
      </c>
      <c r="AZ37" s="15">
        <f t="shared" si="75"/>
        <v>-1.5160259078433325E-2</v>
      </c>
      <c r="BA37" s="15">
        <f t="shared" si="75"/>
        <v>-2.2175267860860104E-2</v>
      </c>
      <c r="BB37" s="15">
        <f t="shared" ref="BB37:BE37" si="76">BB5/$AX5-1</f>
        <v>-5.5387898749122977E-3</v>
      </c>
      <c r="BC37" s="15">
        <f t="shared" si="76"/>
        <v>-5.0849497307742242E-3</v>
      </c>
      <c r="BD37" s="15">
        <f t="shared" ref="BD37" si="77">BD5/$AX5-1</f>
        <v>-1.5912387986155574E-3</v>
      </c>
      <c r="BE37" s="15">
        <f t="shared" si="76"/>
        <v>-1</v>
      </c>
      <c r="BF37" s="1029"/>
    </row>
    <row r="38" spans="23:58">
      <c r="W38" s="594" t="s">
        <v>288</v>
      </c>
      <c r="Y38" s="594" t="s">
        <v>741</v>
      </c>
      <c r="Z38" s="8"/>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15">
        <f t="shared" si="75"/>
        <v>-1.7082897756198201E-2</v>
      </c>
      <c r="AZ38" s="15">
        <f t="shared" si="75"/>
        <v>-9.4476286361572237E-3</v>
      </c>
      <c r="BA38" s="15">
        <f t="shared" si="75"/>
        <v>-4.2199571068717412E-2</v>
      </c>
      <c r="BB38" s="15">
        <f t="shared" ref="BB38:BE38" si="78">BB6/$AX6-1</f>
        <v>-9.0504708532090916E-3</v>
      </c>
      <c r="BC38" s="15">
        <f t="shared" si="78"/>
        <v>-4.6271734308854562E-2</v>
      </c>
      <c r="BD38" s="15">
        <f t="shared" ref="BD38" si="79">BD6/$AX6-1</f>
        <v>-0.11964085540337932</v>
      </c>
      <c r="BE38" s="15">
        <f t="shared" si="78"/>
        <v>-1</v>
      </c>
      <c r="BF38" s="1029"/>
    </row>
    <row r="39" spans="23:58">
      <c r="W39" s="594" t="s">
        <v>289</v>
      </c>
      <c r="Y39" s="594" t="s">
        <v>739</v>
      </c>
      <c r="Z39" s="8"/>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15">
        <f t="shared" si="75"/>
        <v>-3.5010941074259949E-2</v>
      </c>
      <c r="AZ39" s="15">
        <f t="shared" si="75"/>
        <v>-2.3794520523874874E-2</v>
      </c>
      <c r="BA39" s="15">
        <f t="shared" si="75"/>
        <v>-5.7406795221594975E-2</v>
      </c>
      <c r="BB39" s="15">
        <f t="shared" ref="BB39:BE39" si="80">BB7/$AX7-1</f>
        <v>-4.8985064345417162E-2</v>
      </c>
      <c r="BC39" s="15">
        <f t="shared" si="80"/>
        <v>-4.6901911548267061E-2</v>
      </c>
      <c r="BD39" s="15">
        <f t="shared" ref="BD39" si="81">BD7/$AX7-1</f>
        <v>-3.7674759941064173E-2</v>
      </c>
      <c r="BE39" s="15">
        <f t="shared" si="80"/>
        <v>-1</v>
      </c>
      <c r="BF39" s="1029"/>
    </row>
    <row r="40" spans="23:58" ht="15" thickBot="1">
      <c r="W40" s="1400" t="s">
        <v>1004</v>
      </c>
      <c r="Y40" s="595" t="s">
        <v>1182</v>
      </c>
      <c r="Z40" s="8"/>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16">
        <f t="shared" si="75"/>
        <v>-7.4634010577897536E-3</v>
      </c>
      <c r="AZ40" s="16">
        <f t="shared" si="75"/>
        <v>-0.25862275732738094</v>
      </c>
      <c r="BA40" s="16">
        <f t="shared" si="75"/>
        <v>-0.31720221476131594</v>
      </c>
      <c r="BB40" s="16">
        <f t="shared" ref="BB40:BE40" si="82">BB8/$AX8-1</f>
        <v>-0.36970902288336038</v>
      </c>
      <c r="BC40" s="16">
        <f t="shared" si="82"/>
        <v>-0.45866114001081504</v>
      </c>
      <c r="BD40" s="16">
        <f t="shared" ref="BD40" si="83">BD8/$AX8-1</f>
        <v>-0.42848842725936997</v>
      </c>
      <c r="BE40" s="16">
        <f t="shared" si="82"/>
        <v>-1</v>
      </c>
      <c r="BF40" s="1029"/>
    </row>
    <row r="41" spans="23:58" ht="15" thickTop="1">
      <c r="W41" s="596" t="s">
        <v>57</v>
      </c>
      <c r="Y41" s="596" t="s">
        <v>742</v>
      </c>
      <c r="Z41" s="20"/>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17">
        <f t="shared" si="75"/>
        <v>-1.9350143929727448E-2</v>
      </c>
      <c r="AZ41" s="17">
        <f t="shared" si="75"/>
        <v>-3.3637971941847922E-2</v>
      </c>
      <c r="BA41" s="17">
        <f t="shared" si="75"/>
        <v>-5.7325460904678271E-2</v>
      </c>
      <c r="BB41" s="17">
        <f t="shared" ref="BB41:BE41" si="84">BB9/$AX9-1</f>
        <v>-4.2783908630521617E-2</v>
      </c>
      <c r="BC41" s="17">
        <f t="shared" si="84"/>
        <v>-5.9659473096841387E-2</v>
      </c>
      <c r="BD41" s="17">
        <f t="shared" ref="BD41" si="85">BD9/$AX9-1</f>
        <v>-7.5235947314637341E-2</v>
      </c>
      <c r="BE41" s="17">
        <f t="shared" si="84"/>
        <v>-1</v>
      </c>
      <c r="BF41" s="1029"/>
    </row>
    <row r="43" spans="23:58">
      <c r="W43" s="196" t="s">
        <v>90</v>
      </c>
      <c r="Y43" s="9" t="s">
        <v>899</v>
      </c>
    </row>
    <row r="44" spans="23:58">
      <c r="W44" s="10"/>
      <c r="Y44" s="10"/>
      <c r="Z44" s="195"/>
      <c r="AA44" s="10">
        <v>1990</v>
      </c>
      <c r="AB44" s="10">
        <f t="shared" ref="AB44:AP44" si="86">AA44+1</f>
        <v>1991</v>
      </c>
      <c r="AC44" s="10">
        <f t="shared" si="86"/>
        <v>1992</v>
      </c>
      <c r="AD44" s="10">
        <f t="shared" si="86"/>
        <v>1993</v>
      </c>
      <c r="AE44" s="10">
        <f t="shared" si="86"/>
        <v>1994</v>
      </c>
      <c r="AF44" s="10">
        <f t="shared" si="86"/>
        <v>1995</v>
      </c>
      <c r="AG44" s="10">
        <f t="shared" si="86"/>
        <v>1996</v>
      </c>
      <c r="AH44" s="10">
        <f t="shared" si="86"/>
        <v>1997</v>
      </c>
      <c r="AI44" s="10">
        <f t="shared" si="86"/>
        <v>1998</v>
      </c>
      <c r="AJ44" s="10">
        <f t="shared" si="86"/>
        <v>1999</v>
      </c>
      <c r="AK44" s="10">
        <f t="shared" si="86"/>
        <v>2000</v>
      </c>
      <c r="AL44" s="10">
        <f t="shared" si="86"/>
        <v>2001</v>
      </c>
      <c r="AM44" s="10">
        <f t="shared" si="86"/>
        <v>2002</v>
      </c>
      <c r="AN44" s="10">
        <f t="shared" si="86"/>
        <v>2003</v>
      </c>
      <c r="AO44" s="10">
        <f t="shared" si="86"/>
        <v>2004</v>
      </c>
      <c r="AP44" s="10">
        <f t="shared" si="86"/>
        <v>2005</v>
      </c>
      <c r="AQ44" s="10">
        <f t="shared" ref="AQ44:AZ44" si="87">AP44+1</f>
        <v>2006</v>
      </c>
      <c r="AR44" s="10">
        <f t="shared" si="87"/>
        <v>2007</v>
      </c>
      <c r="AS44" s="10">
        <f t="shared" si="87"/>
        <v>2008</v>
      </c>
      <c r="AT44" s="10">
        <f t="shared" si="87"/>
        <v>2009</v>
      </c>
      <c r="AU44" s="10">
        <f t="shared" si="87"/>
        <v>2010</v>
      </c>
      <c r="AV44" s="10">
        <f t="shared" si="87"/>
        <v>2011</v>
      </c>
      <c r="AW44" s="10">
        <f t="shared" si="87"/>
        <v>2012</v>
      </c>
      <c r="AX44" s="10">
        <f t="shared" si="87"/>
        <v>2013</v>
      </c>
      <c r="AY44" s="10">
        <f t="shared" si="87"/>
        <v>2014</v>
      </c>
      <c r="AZ44" s="10">
        <f t="shared" si="87"/>
        <v>2015</v>
      </c>
      <c r="BA44" s="10">
        <f>AZ44+1</f>
        <v>2016</v>
      </c>
      <c r="BB44" s="10">
        <f>BA44+1</f>
        <v>2017</v>
      </c>
      <c r="BC44" s="10">
        <f>BB44+1</f>
        <v>2018</v>
      </c>
      <c r="BD44" s="10">
        <f>BC44+1</f>
        <v>2019</v>
      </c>
      <c r="BE44" s="10">
        <f>BD44+1</f>
        <v>2020</v>
      </c>
      <c r="BF44" s="1419"/>
    </row>
    <row r="45" spans="23:58">
      <c r="W45" s="594" t="s">
        <v>287</v>
      </c>
      <c r="Y45" s="594" t="s">
        <v>737</v>
      </c>
      <c r="Z45" s="8"/>
      <c r="AA45" s="230"/>
      <c r="AB45" s="15">
        <f t="shared" ref="AB45:AY45" si="88">AB5/AA5-1</f>
        <v>-1.2200079033303557E-2</v>
      </c>
      <c r="AC45" s="15">
        <f t="shared" si="88"/>
        <v>-5.2709885804653744E-3</v>
      </c>
      <c r="AD45" s="15">
        <f t="shared" si="88"/>
        <v>1.0733519862795582E-3</v>
      </c>
      <c r="AE45" s="15">
        <f t="shared" si="88"/>
        <v>-1.8537463590068803E-2</v>
      </c>
      <c r="AF45" s="15">
        <f t="shared" si="88"/>
        <v>-3.3897907396891691E-2</v>
      </c>
      <c r="AG45" s="15">
        <f t="shared" si="88"/>
        <v>-1.541910690864845E-2</v>
      </c>
      <c r="AH45" s="15">
        <f t="shared" si="88"/>
        <v>-9.2703473081487964E-3</v>
      </c>
      <c r="AI45" s="15">
        <f t="shared" si="88"/>
        <v>-1.1971495105082552E-2</v>
      </c>
      <c r="AJ45" s="15">
        <f t="shared" si="88"/>
        <v>-5.8728967921318764E-3</v>
      </c>
      <c r="AK45" s="15">
        <f t="shared" si="88"/>
        <v>4.7903333922902913E-3</v>
      </c>
      <c r="AL45" s="15">
        <f t="shared" si="88"/>
        <v>-1.8682513170265924E-2</v>
      </c>
      <c r="AM45" s="15">
        <f t="shared" si="88"/>
        <v>6.3153333037058168E-4</v>
      </c>
      <c r="AN45" s="15">
        <f t="shared" si="88"/>
        <v>-1.0652340008311389E-3</v>
      </c>
      <c r="AO45" s="15">
        <f t="shared" si="88"/>
        <v>-1.0906254730533305E-2</v>
      </c>
      <c r="AP45" s="15">
        <f t="shared" si="88"/>
        <v>5.9870850303929135E-3</v>
      </c>
      <c r="AQ45" s="15">
        <f t="shared" si="88"/>
        <v>3.5424212492185525E-3</v>
      </c>
      <c r="AR45" s="15">
        <f t="shared" si="88"/>
        <v>3.8497379755327188E-2</v>
      </c>
      <c r="AS45" s="15">
        <f t="shared" si="88"/>
        <v>-6.6976986463532118E-2</v>
      </c>
      <c r="AT45" s="15">
        <f t="shared" si="88"/>
        <v>-2.4524647345838479E-2</v>
      </c>
      <c r="AU45" s="15">
        <f t="shared" si="88"/>
        <v>2.4073406936873987E-2</v>
      </c>
      <c r="AV45" s="15">
        <f t="shared" si="88"/>
        <v>-1.8907552895304658E-2</v>
      </c>
      <c r="AW45" s="15">
        <f t="shared" si="88"/>
        <v>-9.0708439425164489E-3</v>
      </c>
      <c r="AX45" s="15">
        <f t="shared" si="88"/>
        <v>-7.1875900535732784E-3</v>
      </c>
      <c r="AY45" s="15">
        <f t="shared" si="88"/>
        <v>-1.5706205678344576E-2</v>
      </c>
      <c r="AZ45" s="1561">
        <f>AZ5/AY5-1</f>
        <v>5.5465817529354311E-4</v>
      </c>
      <c r="BA45" s="15">
        <f>BA5/AZ5-1</f>
        <v>-7.1229952356131054E-3</v>
      </c>
      <c r="BB45" s="15">
        <f t="shared" ref="BB45:BD49" si="89">BB5/BA5-1</f>
        <v>1.7013762731847626E-2</v>
      </c>
      <c r="BC45" s="15">
        <f t="shared" si="89"/>
        <v>4.5636786987501843E-4</v>
      </c>
      <c r="BD45" s="15">
        <f t="shared" si="89"/>
        <v>3.5115670742071892E-3</v>
      </c>
      <c r="BE45" s="15">
        <f t="shared" ref="BE45:BE49" si="90">BE5/BD5-1</f>
        <v>-1</v>
      </c>
      <c r="BF45" s="1029"/>
    </row>
    <row r="46" spans="23:58">
      <c r="W46" s="594" t="s">
        <v>288</v>
      </c>
      <c r="Y46" s="594" t="s">
        <v>738</v>
      </c>
      <c r="Z46" s="8"/>
      <c r="AA46" s="230"/>
      <c r="AB46" s="15">
        <f t="shared" ref="AB46:AZ46" si="91">AB6/AA6-1</f>
        <v>3.9852437076419944E-2</v>
      </c>
      <c r="AC46" s="15">
        <f t="shared" si="91"/>
        <v>1.8647289749642137E-2</v>
      </c>
      <c r="AD46" s="15">
        <f t="shared" si="91"/>
        <v>1.8598269742738704E-2</v>
      </c>
      <c r="AE46" s="15">
        <f t="shared" si="91"/>
        <v>3.6906301050920298E-2</v>
      </c>
      <c r="AF46" s="15">
        <f t="shared" si="91"/>
        <v>8.2728316067471885E-2</v>
      </c>
      <c r="AG46" s="15">
        <f t="shared" si="91"/>
        <v>2.3752586860733338E-2</v>
      </c>
      <c r="AH46" s="15">
        <f t="shared" si="91"/>
        <v>2.496305900598661E-2</v>
      </c>
      <c r="AI46" s="15">
        <f t="shared" si="91"/>
        <v>-2.1036358443820347E-2</v>
      </c>
      <c r="AJ46" s="15">
        <f t="shared" si="91"/>
        <v>1.5938866818616004E-2</v>
      </c>
      <c r="AK46" s="15">
        <f t="shared" si="91"/>
        <v>4.5503621657050353E-4</v>
      </c>
      <c r="AL46" s="15">
        <f t="shared" si="91"/>
        <v>1.5109979040905941E-4</v>
      </c>
      <c r="AM46" s="15">
        <f t="shared" si="91"/>
        <v>-2.3588942837244664E-2</v>
      </c>
      <c r="AN46" s="15">
        <f t="shared" si="91"/>
        <v>-3.278305455984043E-2</v>
      </c>
      <c r="AO46" s="15">
        <f t="shared" si="91"/>
        <v>-3.0447274544342706E-2</v>
      </c>
      <c r="AP46" s="15">
        <f t="shared" si="91"/>
        <v>-1.2088994357770666E-3</v>
      </c>
      <c r="AQ46" s="15">
        <f t="shared" si="91"/>
        <v>-3.182739231700793E-2</v>
      </c>
      <c r="AR46" s="15">
        <f t="shared" si="91"/>
        <v>-2.8590837267135072E-3</v>
      </c>
      <c r="AS46" s="15">
        <f t="shared" si="91"/>
        <v>-4.1102925814086255E-2</v>
      </c>
      <c r="AT46" s="15">
        <f t="shared" si="91"/>
        <v>-4.3626525392084781E-2</v>
      </c>
      <c r="AU46" s="15">
        <f t="shared" si="91"/>
        <v>-2.8643132139881899E-2</v>
      </c>
      <c r="AV46" s="15">
        <f t="shared" si="91"/>
        <v>3.2533318733907191E-3</v>
      </c>
      <c r="AW46" s="15">
        <f t="shared" si="91"/>
        <v>-6.2446845841168663E-3</v>
      </c>
      <c r="AX46" s="15">
        <f t="shared" si="91"/>
        <v>6.8016335553271468E-3</v>
      </c>
      <c r="AY46" s="15">
        <f t="shared" si="91"/>
        <v>-1.7082897756198201E-2</v>
      </c>
      <c r="AZ46" s="15">
        <f t="shared" si="91"/>
        <v>7.767968532250924E-3</v>
      </c>
      <c r="BA46" s="15">
        <f>BA6/AZ6-1</f>
        <v>-3.3064321866662749E-2</v>
      </c>
      <c r="BB46" s="15">
        <f t="shared" si="89"/>
        <v>3.4609610952561543E-2</v>
      </c>
      <c r="BC46" s="15">
        <f t="shared" si="89"/>
        <v>-3.7561210092801667E-2</v>
      </c>
      <c r="BD46" s="15">
        <f t="shared" si="89"/>
        <v>-7.6928747667298958E-2</v>
      </c>
      <c r="BE46" s="15">
        <f t="shared" si="90"/>
        <v>-1</v>
      </c>
      <c r="BF46" s="1029"/>
    </row>
    <row r="47" spans="23:58">
      <c r="W47" s="594" t="s">
        <v>289</v>
      </c>
      <c r="Y47" s="594" t="s">
        <v>739</v>
      </c>
      <c r="Z47" s="8"/>
      <c r="AA47" s="230"/>
      <c r="AB47" s="15">
        <f t="shared" ref="AB47:AZ47" si="92">AB7/AA7-1</f>
        <v>1.6719985185589703E-2</v>
      </c>
      <c r="AC47" s="15">
        <f t="shared" si="92"/>
        <v>3.2157431048876362E-2</v>
      </c>
      <c r="AD47" s="15">
        <f t="shared" si="92"/>
        <v>-1.1422473439992586E-5</v>
      </c>
      <c r="AE47" s="15">
        <f t="shared" si="92"/>
        <v>3.040517282434485E-2</v>
      </c>
      <c r="AF47" s="15">
        <f t="shared" si="92"/>
        <v>4.2529903643357514E-2</v>
      </c>
      <c r="AG47" s="15">
        <f t="shared" si="92"/>
        <v>2.275729062932097E-2</v>
      </c>
      <c r="AH47" s="15">
        <f t="shared" si="92"/>
        <v>2.1369116851435388E-2</v>
      </c>
      <c r="AI47" s="15">
        <f t="shared" si="92"/>
        <v>2.3059257231894392E-4</v>
      </c>
      <c r="AJ47" s="15">
        <f t="shared" si="92"/>
        <v>2.2818877466312948E-4</v>
      </c>
      <c r="AK47" s="15">
        <f t="shared" si="92"/>
        <v>-7.1667916714766022E-3</v>
      </c>
      <c r="AL47" s="15">
        <f t="shared" si="92"/>
        <v>-1.3388808236223237E-2</v>
      </c>
      <c r="AM47" s="15">
        <f t="shared" si="92"/>
        <v>-4.7836723327717268E-2</v>
      </c>
      <c r="AN47" s="15">
        <f t="shared" si="92"/>
        <v>1.1300078153593018E-2</v>
      </c>
      <c r="AO47" s="15">
        <f t="shared" si="92"/>
        <v>1.0516206535271522E-3</v>
      </c>
      <c r="AP47" s="15">
        <f t="shared" si="92"/>
        <v>1.3277921853053654E-2</v>
      </c>
      <c r="AQ47" s="15">
        <f t="shared" si="92"/>
        <v>-3.0328620812995033E-2</v>
      </c>
      <c r="AR47" s="15">
        <f t="shared" si="92"/>
        <v>-4.1802000091301417E-2</v>
      </c>
      <c r="AS47" s="15">
        <f t="shared" si="92"/>
        <v>-8.4289981579147577E-3</v>
      </c>
      <c r="AT47" s="15">
        <f t="shared" si="92"/>
        <v>-4.3384670198644892E-2</v>
      </c>
      <c r="AU47" s="15">
        <f t="shared" si="92"/>
        <v>-1.9005434881153138E-2</v>
      </c>
      <c r="AV47" s="15">
        <f t="shared" si="92"/>
        <v>1.0290425860441044E-2</v>
      </c>
      <c r="AW47" s="15">
        <f t="shared" si="92"/>
        <v>-9.0977454957328341E-3</v>
      </c>
      <c r="AX47" s="15">
        <f t="shared" si="92"/>
        <v>2.1735834419367439E-3</v>
      </c>
      <c r="AY47" s="15">
        <f t="shared" si="92"/>
        <v>-3.5010941074259949E-2</v>
      </c>
      <c r="AZ47" s="15">
        <f t="shared" si="92"/>
        <v>1.1623365515534001E-2</v>
      </c>
      <c r="BA47" s="15">
        <f>BA7/AZ7-1</f>
        <v>-3.4431557089556475E-2</v>
      </c>
      <c r="BB47" s="15">
        <f t="shared" si="89"/>
        <v>8.9346399204710547E-3</v>
      </c>
      <c r="BC47" s="15">
        <f t="shared" si="89"/>
        <v>2.1904522411273497E-3</v>
      </c>
      <c r="BD47" s="15">
        <f t="shared" si="89"/>
        <v>9.6812192984165879E-3</v>
      </c>
      <c r="BE47" s="15">
        <f t="shared" si="90"/>
        <v>-1</v>
      </c>
      <c r="BF47" s="1029"/>
    </row>
    <row r="48" spans="23:58" ht="15" thickBot="1">
      <c r="W48" s="1400" t="s">
        <v>1004</v>
      </c>
      <c r="Y48" s="595" t="s">
        <v>1182</v>
      </c>
      <c r="Z48" s="19"/>
      <c r="AA48" s="237"/>
      <c r="AB48" s="16">
        <f t="shared" ref="AB48:AZ48" si="93">AB8/AA8-1</f>
        <v>-4.8183382339202385E-2</v>
      </c>
      <c r="AC48" s="16">
        <f t="shared" si="93"/>
        <v>-3.6334855814227351E-3</v>
      </c>
      <c r="AD48" s="16">
        <f t="shared" si="93"/>
        <v>-2.8484594007519681E-2</v>
      </c>
      <c r="AE48" s="16">
        <f t="shared" si="93"/>
        <v>0.11800273752218571</v>
      </c>
      <c r="AF48" s="16">
        <f t="shared" si="93"/>
        <v>-9.2653068250856396E-3</v>
      </c>
      <c r="AG48" s="16">
        <f t="shared" si="93"/>
        <v>9.9197189414726106E-2</v>
      </c>
      <c r="AH48" s="16">
        <f t="shared" si="93"/>
        <v>5.4305549884818172E-2</v>
      </c>
      <c r="AI48" s="16">
        <f t="shared" si="93"/>
        <v>-0.11030208511895334</v>
      </c>
      <c r="AJ48" s="16">
        <f t="shared" si="93"/>
        <v>-0.59546347464180549</v>
      </c>
      <c r="AK48" s="16">
        <f t="shared" si="93"/>
        <v>0.59289223910049871</v>
      </c>
      <c r="AL48" s="16">
        <f t="shared" si="93"/>
        <v>-0.50025631650692182</v>
      </c>
      <c r="AM48" s="16">
        <f t="shared" si="93"/>
        <v>-4.0483974728554806E-2</v>
      </c>
      <c r="AN48" s="16">
        <f t="shared" si="93"/>
        <v>1.4088263000453072E-2</v>
      </c>
      <c r="AO48" s="16">
        <f t="shared" si="93"/>
        <v>4.7677706740626435E-2</v>
      </c>
      <c r="AP48" s="16">
        <f t="shared" si="93"/>
        <v>-0.14528068965870167</v>
      </c>
      <c r="AQ48" s="16">
        <f t="shared" si="93"/>
        <v>7.4079922757466443E-2</v>
      </c>
      <c r="AR48" s="16">
        <f t="shared" si="93"/>
        <v>-0.25470697886317906</v>
      </c>
      <c r="AS48" s="16">
        <f t="shared" si="93"/>
        <v>8.4974686947834277E-2</v>
      </c>
      <c r="AT48" s="16">
        <f t="shared" si="93"/>
        <v>3.0435448728674652E-2</v>
      </c>
      <c r="AU48" s="16">
        <f t="shared" si="93"/>
        <v>-0.20265102474387209</v>
      </c>
      <c r="AV48" s="16">
        <f t="shared" si="93"/>
        <v>-0.14887804507445457</v>
      </c>
      <c r="AW48" s="16">
        <f t="shared" si="93"/>
        <v>-9.9494373157499205E-2</v>
      </c>
      <c r="AX48" s="16">
        <f t="shared" si="93"/>
        <v>1.0887650033230667E-2</v>
      </c>
      <c r="AY48" s="16">
        <f t="shared" si="93"/>
        <v>-7.4634010577897536E-3</v>
      </c>
      <c r="AZ48" s="16">
        <f t="shared" si="93"/>
        <v>-0.2530479546419373</v>
      </c>
      <c r="BA48" s="16">
        <f>BA8/AZ8-1</f>
        <v>-7.9014372255020504E-2</v>
      </c>
      <c r="BB48" s="16">
        <f t="shared" si="89"/>
        <v>-7.6899499759932266E-2</v>
      </c>
      <c r="BC48" s="16">
        <f t="shared" si="89"/>
        <v>-0.14112865383918305</v>
      </c>
      <c r="BD48" s="16">
        <f t="shared" si="89"/>
        <v>5.5737200821030841E-2</v>
      </c>
      <c r="BE48" s="16">
        <f t="shared" si="90"/>
        <v>-1</v>
      </c>
      <c r="BF48" s="1029"/>
    </row>
    <row r="49" spans="23:58" ht="15" thickTop="1">
      <c r="W49" s="596" t="s">
        <v>57</v>
      </c>
      <c r="Y49" s="596" t="s">
        <v>742</v>
      </c>
      <c r="Z49" s="1204"/>
      <c r="AA49" s="1716"/>
      <c r="AB49" s="579">
        <f t="shared" ref="AB49:AZ49" si="94">AB9/AA9-1</f>
        <v>-9.2762319999341036E-3</v>
      </c>
      <c r="AC49" s="579">
        <f t="shared" si="94"/>
        <v>5.4057551968205164E-3</v>
      </c>
      <c r="AD49" s="579">
        <f t="shared" si="94"/>
        <v>-4.2165479632375602E-3</v>
      </c>
      <c r="AE49" s="579">
        <f t="shared" si="94"/>
        <v>3.9848855185278254E-2</v>
      </c>
      <c r="AF49" s="579">
        <f t="shared" si="94"/>
        <v>9.458578098073378E-3</v>
      </c>
      <c r="AG49" s="579">
        <f t="shared" si="94"/>
        <v>3.414445137767963E-2</v>
      </c>
      <c r="AH49" s="579">
        <f t="shared" si="94"/>
        <v>2.3561684950236472E-2</v>
      </c>
      <c r="AI49" s="579">
        <f t="shared" si="94"/>
        <v>-4.5071576434438265E-2</v>
      </c>
      <c r="AJ49" s="579">
        <f t="shared" si="94"/>
        <v>-0.18347844809730507</v>
      </c>
      <c r="AK49" s="579">
        <f t="shared" si="94"/>
        <v>9.2006705507431397E-2</v>
      </c>
      <c r="AL49" s="579">
        <f t="shared" si="94"/>
        <v>-0.12118703487845073</v>
      </c>
      <c r="AM49" s="579">
        <f t="shared" si="94"/>
        <v>-2.1218753680806168E-2</v>
      </c>
      <c r="AN49" s="579">
        <f t="shared" si="94"/>
        <v>-6.3005174222026117E-3</v>
      </c>
      <c r="AO49" s="579">
        <f t="shared" si="94"/>
        <v>-6.7939020969971509E-3</v>
      </c>
      <c r="AP49" s="579">
        <f t="shared" si="94"/>
        <v>-1.5073806978269322E-2</v>
      </c>
      <c r="AQ49" s="579">
        <f t="shared" si="94"/>
        <v>-5.0611691431843298E-3</v>
      </c>
      <c r="AR49" s="579">
        <f t="shared" si="94"/>
        <v>-2.5653729425291205E-2</v>
      </c>
      <c r="AS49" s="579">
        <f t="shared" si="94"/>
        <v>-3.3757879033798677E-2</v>
      </c>
      <c r="AT49" s="579">
        <f t="shared" si="94"/>
        <v>-2.7650286936495183E-2</v>
      </c>
      <c r="AU49" s="579">
        <f t="shared" si="94"/>
        <v>-2.500943955723256E-2</v>
      </c>
      <c r="AV49" s="579">
        <f t="shared" si="94"/>
        <v>-1.9350690428609707E-2</v>
      </c>
      <c r="AW49" s="579">
        <f t="shared" si="94"/>
        <v>-1.5661826937600654E-2</v>
      </c>
      <c r="AX49" s="579">
        <f t="shared" si="94"/>
        <v>5.5625723345276157E-5</v>
      </c>
      <c r="AY49" s="579">
        <f t="shared" si="94"/>
        <v>-1.9350143929727448E-2</v>
      </c>
      <c r="AZ49" s="579">
        <f t="shared" si="94"/>
        <v>-1.4569754865794482E-2</v>
      </c>
      <c r="BA49" s="579">
        <f>BA9/AZ9-1</f>
        <v>-2.4512023729273524E-2</v>
      </c>
      <c r="BB49" s="579">
        <f t="shared" si="89"/>
        <v>1.5425846006313026E-2</v>
      </c>
      <c r="BC49" s="579">
        <f t="shared" si="89"/>
        <v>-1.7629837837531581E-2</v>
      </c>
      <c r="BD49" s="579">
        <f t="shared" si="89"/>
        <v>-1.6564716474673502E-2</v>
      </c>
      <c r="BE49" s="579">
        <f t="shared" si="90"/>
        <v>-1</v>
      </c>
      <c r="BF49" s="1029"/>
    </row>
  </sheetData>
  <mergeCells count="1">
    <mergeCell ref="W2:X2"/>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BH146"/>
  <sheetViews>
    <sheetView zoomScale="85" zoomScaleNormal="85" workbookViewId="0">
      <pane xSplit="23" ySplit="4" topLeftCell="X5" activePane="bottomRight" state="frozen"/>
      <selection pane="topRight" activeCell="X1" sqref="X1"/>
      <selection pane="bottomLeft" activeCell="A5" sqref="A5"/>
      <selection pane="bottomRight" activeCell="Y8" sqref="Y8"/>
    </sheetView>
  </sheetViews>
  <sheetFormatPr defaultColWidth="9" defaultRowHeight="14.25"/>
  <cols>
    <col min="1" max="1" width="1.625" style="193" customWidth="1"/>
    <col min="2" max="2" width="1.75" style="1" hidden="1" customWidth="1"/>
    <col min="3" max="19" width="1.625" style="1" hidden="1" customWidth="1"/>
    <col min="20" max="21" width="1.625" style="1" customWidth="1"/>
    <col min="22" max="22" width="32.25" style="1" bestFit="1" customWidth="1"/>
    <col min="23" max="23" width="0.875" style="193" customWidth="1"/>
    <col min="24" max="24" width="1.625" style="1" customWidth="1"/>
    <col min="25" max="25" width="46.625" style="1" customWidth="1"/>
    <col min="26" max="26" width="10.625" style="1" hidden="1" customWidth="1"/>
    <col min="27" max="27" width="8.875" style="1" customWidth="1"/>
    <col min="28" max="45" width="8.75" style="1" bestFit="1" customWidth="1"/>
    <col min="46" max="47" width="8.75" style="1" customWidth="1"/>
    <col min="48" max="49" width="8.75" style="1" bestFit="1" customWidth="1"/>
    <col min="50" max="52" width="8.75" style="1" customWidth="1"/>
    <col min="53" max="54" width="8.625" style="1" customWidth="1"/>
    <col min="55" max="56" width="9" style="1" bestFit="1" customWidth="1"/>
    <col min="57" max="57" width="7.625" style="1" hidden="1" customWidth="1"/>
    <col min="58" max="58" width="26.125" style="1" customWidth="1"/>
    <col min="59" max="59" width="5.625" style="1" customWidth="1"/>
    <col min="60" max="16384" width="9" style="1"/>
  </cols>
  <sheetData>
    <row r="1" spans="1:59" ht="52.5" customHeight="1">
      <c r="U1" s="1981" t="s">
        <v>901</v>
      </c>
      <c r="V1" s="1981"/>
      <c r="X1" s="1981" t="s">
        <v>902</v>
      </c>
      <c r="Y1" s="1981"/>
      <c r="Z1" s="753"/>
      <c r="AA1" s="753"/>
    </row>
    <row r="2" spans="1:59" ht="14.25" customHeight="1">
      <c r="A2" s="602"/>
      <c r="U2" s="1388"/>
      <c r="W2" s="602"/>
      <c r="Z2" s="753"/>
      <c r="AA2" s="753"/>
    </row>
    <row r="3" spans="1:59" ht="18.75" customHeight="1" thickBot="1">
      <c r="U3" s="196" t="s">
        <v>1307</v>
      </c>
      <c r="X3" s="1" t="s">
        <v>903</v>
      </c>
    </row>
    <row r="4" spans="1:59" ht="15" thickBot="1">
      <c r="U4" s="620" t="s">
        <v>91</v>
      </c>
      <c r="V4" s="21"/>
      <c r="X4" s="620" t="s">
        <v>623</v>
      </c>
      <c r="Y4" s="21"/>
      <c r="Z4" s="198"/>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2">
        <f t="shared" si="0"/>
        <v>2001</v>
      </c>
      <c r="AM4" s="82">
        <f t="shared" si="0"/>
        <v>2002</v>
      </c>
      <c r="AN4" s="8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row>
    <row r="5" spans="1:59" ht="15" customHeight="1">
      <c r="U5" s="780" t="s">
        <v>264</v>
      </c>
      <c r="V5" s="756"/>
      <c r="X5" s="780" t="s">
        <v>743</v>
      </c>
      <c r="Y5" s="756"/>
      <c r="Z5" s="49"/>
      <c r="AA5" s="49">
        <f>SUM(AA6:AA10)</f>
        <v>6199.098290528088</v>
      </c>
      <c r="AB5" s="49">
        <f t="shared" ref="AB5:AX5" si="1">SUM(AB6:AB10)</f>
        <v>6446.2220080559973</v>
      </c>
      <c r="AC5" s="49">
        <f t="shared" si="1"/>
        <v>6566.366844932907</v>
      </c>
      <c r="AD5" s="49">
        <f t="shared" si="1"/>
        <v>6688.6123838119001</v>
      </c>
      <c r="AE5" s="49">
        <f t="shared" si="1"/>
        <v>6935.4671145984566</v>
      </c>
      <c r="AF5" s="49">
        <f t="shared" si="1"/>
        <v>7509.4914446707671</v>
      </c>
      <c r="AG5" s="49">
        <f t="shared" si="1"/>
        <v>7688.0218723950966</v>
      </c>
      <c r="AH5" s="49">
        <f t="shared" si="1"/>
        <v>7880.1369410029793</v>
      </c>
      <c r="AI5" s="49">
        <f t="shared" si="1"/>
        <v>7714.4191751379494</v>
      </c>
      <c r="AJ5" s="49">
        <f t="shared" si="1"/>
        <v>7837.2625643922911</v>
      </c>
      <c r="AK5" s="49">
        <f t="shared" si="1"/>
        <v>7841.0194947002074</v>
      </c>
      <c r="AL5" s="49">
        <f t="shared" si="1"/>
        <v>7842.3166382389572</v>
      </c>
      <c r="AM5" s="49">
        <f t="shared" si="1"/>
        <v>7657.4825533482135</v>
      </c>
      <c r="AN5" s="49">
        <f t="shared" si="1"/>
        <v>7406.4885663387067</v>
      </c>
      <c r="AO5" s="49">
        <f t="shared" si="1"/>
        <v>7181.026921023702</v>
      </c>
      <c r="AP5" s="49">
        <f t="shared" si="1"/>
        <v>7172.393409634622</v>
      </c>
      <c r="AQ5" s="49">
        <f t="shared" si="1"/>
        <v>6944.1427303002392</v>
      </c>
      <c r="AR5" s="49">
        <f t="shared" si="1"/>
        <v>6924.3594466799459</v>
      </c>
      <c r="AS5" s="49">
        <f t="shared" si="1"/>
        <v>6639.7451079965695</v>
      </c>
      <c r="AT5" s="49">
        <f t="shared" si="1"/>
        <v>6350.1084043284363</v>
      </c>
      <c r="AU5" s="49">
        <f t="shared" si="1"/>
        <v>6168.209417830758</v>
      </c>
      <c r="AV5" s="49">
        <f t="shared" si="1"/>
        <v>6188.3497681899507</v>
      </c>
      <c r="AW5" s="49">
        <f t="shared" si="1"/>
        <v>6149.725817412791</v>
      </c>
      <c r="AX5" s="49">
        <f t="shared" si="1"/>
        <v>6191.5820094689634</v>
      </c>
      <c r="AY5" s="49">
        <f>SUM(AY6:AY10)</f>
        <v>6085.8454208392986</v>
      </c>
      <c r="AZ5" s="49">
        <f>SUM(AZ6:AZ10)</f>
        <v>6133.1753927423842</v>
      </c>
      <c r="BA5" s="1373">
        <f>SUM(BA6:BA10)</f>
        <v>5930.4166921829546</v>
      </c>
      <c r="BB5" s="49">
        <f t="shared" ref="BB5:BC5" si="2">SUM(BB6:BB10)</f>
        <v>6135.7034893129749</v>
      </c>
      <c r="BC5" s="1906">
        <f t="shared" si="2"/>
        <v>5905.2550366241712</v>
      </c>
      <c r="BD5" s="49">
        <f t="shared" ref="BD5" si="3">SUM(BD6:BD10)</f>
        <v>5450.927394783097</v>
      </c>
      <c r="BE5" s="1700">
        <f>SUM(BE6:BE10)</f>
        <v>0</v>
      </c>
      <c r="BF5" s="49"/>
      <c r="BG5" s="51"/>
    </row>
    <row r="6" spans="1:59" ht="15" customHeight="1">
      <c r="U6" s="781"/>
      <c r="V6" s="758" t="s">
        <v>265</v>
      </c>
      <c r="X6" s="781"/>
      <c r="Y6" s="758" t="s">
        <v>744</v>
      </c>
      <c r="Z6" s="52"/>
      <c r="AA6" s="52">
        <v>889.47515422393155</v>
      </c>
      <c r="AB6" s="52">
        <v>908.12018763013714</v>
      </c>
      <c r="AC6" s="52">
        <v>900.635955515673</v>
      </c>
      <c r="AD6" s="52">
        <v>936.35227535838874</v>
      </c>
      <c r="AE6" s="52">
        <v>989.9663943047691</v>
      </c>
      <c r="AF6" s="52">
        <v>1353.304993452396</v>
      </c>
      <c r="AG6" s="52">
        <v>1397.708007805865</v>
      </c>
      <c r="AH6" s="52">
        <v>1448.0075899962653</v>
      </c>
      <c r="AI6" s="52">
        <v>1453.2029745982447</v>
      </c>
      <c r="AJ6" s="52">
        <v>1557.9266186962561</v>
      </c>
      <c r="AK6" s="52">
        <v>1613.3526651652005</v>
      </c>
      <c r="AL6" s="52">
        <v>1788.3016942380989</v>
      </c>
      <c r="AM6" s="52">
        <v>1835.0904317293248</v>
      </c>
      <c r="AN6" s="52">
        <v>1876.3846433400254</v>
      </c>
      <c r="AO6" s="52">
        <v>1889.3762468350583</v>
      </c>
      <c r="AP6" s="52">
        <v>2116.9408378159023</v>
      </c>
      <c r="AQ6" s="52">
        <v>2114.0191061026671</v>
      </c>
      <c r="AR6" s="52">
        <v>2166.1056795432655</v>
      </c>
      <c r="AS6" s="52">
        <v>2128.6902956310937</v>
      </c>
      <c r="AT6" s="52">
        <v>2084.0305400319598</v>
      </c>
      <c r="AU6" s="52">
        <v>2072.3113522431863</v>
      </c>
      <c r="AV6" s="52">
        <v>2266.8192377479018</v>
      </c>
      <c r="AW6" s="52">
        <v>2289.8802211380466</v>
      </c>
      <c r="AX6" s="52">
        <v>2358.1192474050936</v>
      </c>
      <c r="AY6" s="52">
        <v>2345.6223183102175</v>
      </c>
      <c r="AZ6" s="52">
        <v>2388.2158879369176</v>
      </c>
      <c r="BA6" s="1374">
        <v>2256.6848050011699</v>
      </c>
      <c r="BB6" s="52">
        <v>2443.4414592414814</v>
      </c>
      <c r="BC6" s="1907">
        <v>2264.8332049734909</v>
      </c>
      <c r="BD6" s="52">
        <v>1879.5010153272608</v>
      </c>
      <c r="BE6" s="1701">
        <v>0</v>
      </c>
      <c r="BF6" s="52"/>
      <c r="BG6" s="54"/>
    </row>
    <row r="7" spans="1:59" ht="15" customHeight="1">
      <c r="U7" s="781"/>
      <c r="V7" s="759" t="s">
        <v>1355</v>
      </c>
      <c r="X7" s="1115"/>
      <c r="Y7" s="1117" t="s">
        <v>1356</v>
      </c>
      <c r="Z7" s="55"/>
      <c r="AA7" s="55">
        <v>1239.0628373954414</v>
      </c>
      <c r="AB7" s="55">
        <v>1313.4254015041986</v>
      </c>
      <c r="AC7" s="55">
        <v>1357.5425500585175</v>
      </c>
      <c r="AD7" s="55">
        <v>1462.9477717980283</v>
      </c>
      <c r="AE7" s="55">
        <v>1595.0443435267932</v>
      </c>
      <c r="AF7" s="55">
        <v>1686.5919345830648</v>
      </c>
      <c r="AG7" s="55">
        <v>1745.1211858146157</v>
      </c>
      <c r="AH7" s="55">
        <v>1843.703849688399</v>
      </c>
      <c r="AI7" s="55">
        <v>1764.1271817845227</v>
      </c>
      <c r="AJ7" s="55">
        <v>1805.9891714580831</v>
      </c>
      <c r="AK7" s="55">
        <v>1854.8674688572194</v>
      </c>
      <c r="AL7" s="55">
        <v>1848.0474048170647</v>
      </c>
      <c r="AM7" s="55">
        <v>1864.0946223872829</v>
      </c>
      <c r="AN7" s="55">
        <v>1840.2958293506003</v>
      </c>
      <c r="AO7" s="55">
        <v>1854.6998654524878</v>
      </c>
      <c r="AP7" s="55">
        <v>1836.0422770576397</v>
      </c>
      <c r="AQ7" s="55">
        <v>1792.2842741942366</v>
      </c>
      <c r="AR7" s="55">
        <v>1857.2837267530115</v>
      </c>
      <c r="AS7" s="55">
        <v>1793.3779703611776</v>
      </c>
      <c r="AT7" s="55">
        <v>1717.8119782749854</v>
      </c>
      <c r="AU7" s="55">
        <v>1677.9189581947364</v>
      </c>
      <c r="AV7" s="55">
        <v>1675.6223490225489</v>
      </c>
      <c r="AW7" s="55">
        <v>1693.017710874195</v>
      </c>
      <c r="AX7" s="55">
        <v>1715.6777131523268</v>
      </c>
      <c r="AY7" s="55">
        <v>1672.0535352926997</v>
      </c>
      <c r="AZ7" s="55">
        <v>1686.5956594246074</v>
      </c>
      <c r="BA7" s="1375">
        <v>1622.605807971255</v>
      </c>
      <c r="BB7" s="55">
        <v>1618.9221153925785</v>
      </c>
      <c r="BC7" s="1908">
        <v>1590.910532075445</v>
      </c>
      <c r="BD7" s="55">
        <v>1553.4642884609611</v>
      </c>
      <c r="BE7" s="1702">
        <v>0</v>
      </c>
      <c r="BF7" s="55"/>
      <c r="BG7" s="57"/>
    </row>
    <row r="8" spans="1:59" ht="15" customHeight="1">
      <c r="U8" s="781"/>
      <c r="V8" s="759" t="s">
        <v>266</v>
      </c>
      <c r="X8" s="781"/>
      <c r="Y8" s="759" t="s">
        <v>745</v>
      </c>
      <c r="Z8" s="55"/>
      <c r="AA8" s="55">
        <v>3739.2705786553356</v>
      </c>
      <c r="AB8" s="55">
        <v>3881.1434841885607</v>
      </c>
      <c r="AC8" s="55">
        <v>3953.7877327761103</v>
      </c>
      <c r="AD8" s="55">
        <v>3922.2628660381292</v>
      </c>
      <c r="AE8" s="55">
        <v>3992.1628704281434</v>
      </c>
      <c r="AF8" s="55">
        <v>4104.2756931483264</v>
      </c>
      <c r="AG8" s="55">
        <v>4178.0838017674087</v>
      </c>
      <c r="AH8" s="55">
        <v>4219.7651304667925</v>
      </c>
      <c r="AI8" s="55">
        <v>4120.8129549287614</v>
      </c>
      <c r="AJ8" s="55">
        <v>4099.6571035173774</v>
      </c>
      <c r="AK8" s="55">
        <v>3997.2376870298194</v>
      </c>
      <c r="AL8" s="55">
        <v>3832.4602836035979</v>
      </c>
      <c r="AM8" s="55">
        <v>3585.2609048779382</v>
      </c>
      <c r="AN8" s="55">
        <v>3325.0974580867564</v>
      </c>
      <c r="AO8" s="55">
        <v>3047.8220447839658</v>
      </c>
      <c r="AP8" s="55">
        <v>2817.4064232716137</v>
      </c>
      <c r="AQ8" s="55">
        <v>2637.8977004161002</v>
      </c>
      <c r="AR8" s="55">
        <v>2505.2990118594589</v>
      </c>
      <c r="AS8" s="55">
        <v>2350.4698332345015</v>
      </c>
      <c r="AT8" s="55">
        <v>2188.7881735640644</v>
      </c>
      <c r="AU8" s="55">
        <v>2053.6027760168827</v>
      </c>
      <c r="AV8" s="55">
        <v>1951.802320253194</v>
      </c>
      <c r="AW8" s="55">
        <v>1875.9347377818697</v>
      </c>
      <c r="AX8" s="55">
        <v>1803.6122865962384</v>
      </c>
      <c r="AY8" s="55">
        <v>1748.849663090487</v>
      </c>
      <c r="AZ8" s="55">
        <v>1718.9259181521777</v>
      </c>
      <c r="BA8" s="1375">
        <v>1692.9491103658572</v>
      </c>
      <c r="BB8" s="55">
        <v>1678.517632662762</v>
      </c>
      <c r="BC8" s="1908">
        <v>1663.8231041668639</v>
      </c>
      <c r="BD8" s="55">
        <v>1635.2136558824984</v>
      </c>
      <c r="BE8" s="1702">
        <v>0</v>
      </c>
      <c r="BF8" s="55"/>
      <c r="BG8" s="57"/>
    </row>
    <row r="9" spans="1:59" ht="15" customHeight="1">
      <c r="U9" s="781"/>
      <c r="V9" s="759" t="s">
        <v>1357</v>
      </c>
      <c r="X9" s="781"/>
      <c r="Y9" s="1272" t="s">
        <v>1358</v>
      </c>
      <c r="Z9" s="100"/>
      <c r="AA9" s="100">
        <v>331.28972025337919</v>
      </c>
      <c r="AB9" s="100">
        <v>343.53293473310077</v>
      </c>
      <c r="AC9" s="100">
        <v>354.40060658260722</v>
      </c>
      <c r="AD9" s="100">
        <v>367.04947061735419</v>
      </c>
      <c r="AE9" s="100">
        <v>358.29350633875117</v>
      </c>
      <c r="AF9" s="100">
        <v>365.31882348698002</v>
      </c>
      <c r="AG9" s="100">
        <v>367.10887700720741</v>
      </c>
      <c r="AH9" s="100">
        <v>368.66037085152254</v>
      </c>
      <c r="AI9" s="100">
        <v>376.27606382642097</v>
      </c>
      <c r="AJ9" s="100">
        <v>373.68967072057433</v>
      </c>
      <c r="AK9" s="100">
        <v>375.56167364796761</v>
      </c>
      <c r="AL9" s="100">
        <v>373.50725558019644</v>
      </c>
      <c r="AM9" s="100">
        <v>373.03659435366802</v>
      </c>
      <c r="AN9" s="100">
        <v>364.71063556132475</v>
      </c>
      <c r="AO9" s="100">
        <v>389.1287639521907</v>
      </c>
      <c r="AP9" s="100">
        <v>402.00387148946658</v>
      </c>
      <c r="AQ9" s="100">
        <v>399.94164958723456</v>
      </c>
      <c r="AR9" s="100">
        <v>395.67102852420987</v>
      </c>
      <c r="AS9" s="100">
        <v>367.20700876979652</v>
      </c>
      <c r="AT9" s="100">
        <v>359.47771245742649</v>
      </c>
      <c r="AU9" s="100">
        <v>364.37633137595247</v>
      </c>
      <c r="AV9" s="100">
        <v>294.10586116630594</v>
      </c>
      <c r="AW9" s="100">
        <v>290.89314761867973</v>
      </c>
      <c r="AX9" s="100">
        <v>314.17276231530451</v>
      </c>
      <c r="AY9" s="100">
        <v>319.31990414589507</v>
      </c>
      <c r="AZ9" s="100">
        <v>339.43792722868181</v>
      </c>
      <c r="BA9" s="1376">
        <v>358.1769688446721</v>
      </c>
      <c r="BB9" s="100">
        <v>394.82228201615402</v>
      </c>
      <c r="BC9" s="1909">
        <v>385.68819540837114</v>
      </c>
      <c r="BD9" s="100">
        <v>382.74843511237702</v>
      </c>
      <c r="BE9" s="1703">
        <v>0</v>
      </c>
      <c r="BF9" s="100"/>
      <c r="BG9" s="102"/>
    </row>
    <row r="10" spans="1:59" ht="15" customHeight="1" thickBot="1">
      <c r="U10" s="782"/>
      <c r="V10" s="761" t="s">
        <v>267</v>
      </c>
      <c r="X10" s="782"/>
      <c r="Y10" s="761" t="s">
        <v>627</v>
      </c>
      <c r="Z10" s="58"/>
      <c r="AA10" s="1773" t="s">
        <v>1390</v>
      </c>
      <c r="AB10" s="1773" t="s">
        <v>1390</v>
      </c>
      <c r="AC10" s="1773" t="s">
        <v>1390</v>
      </c>
      <c r="AD10" s="1773" t="s">
        <v>1390</v>
      </c>
      <c r="AE10" s="1773" t="s">
        <v>1390</v>
      </c>
      <c r="AF10" s="1773" t="s">
        <v>1390</v>
      </c>
      <c r="AG10" s="1773" t="s">
        <v>1390</v>
      </c>
      <c r="AH10" s="1773" t="s">
        <v>1390</v>
      </c>
      <c r="AI10" s="1773" t="s">
        <v>1390</v>
      </c>
      <c r="AJ10" s="1773" t="s">
        <v>1390</v>
      </c>
      <c r="AK10" s="1773" t="s">
        <v>1390</v>
      </c>
      <c r="AL10" s="1773" t="s">
        <v>1390</v>
      </c>
      <c r="AM10" s="1773" t="s">
        <v>1390</v>
      </c>
      <c r="AN10" s="1773" t="s">
        <v>1390</v>
      </c>
      <c r="AO10" s="1773" t="s">
        <v>1390</v>
      </c>
      <c r="AP10" s="1773" t="s">
        <v>1390</v>
      </c>
      <c r="AQ10" s="1773" t="s">
        <v>1390</v>
      </c>
      <c r="AR10" s="1773" t="s">
        <v>1390</v>
      </c>
      <c r="AS10" s="1773" t="s">
        <v>1390</v>
      </c>
      <c r="AT10" s="1773" t="s">
        <v>1390</v>
      </c>
      <c r="AU10" s="1773" t="s">
        <v>1390</v>
      </c>
      <c r="AV10" s="1773" t="s">
        <v>1390</v>
      </c>
      <c r="AW10" s="1773" t="s">
        <v>1390</v>
      </c>
      <c r="AX10" s="1773" t="s">
        <v>1390</v>
      </c>
      <c r="AY10" s="1773" t="s">
        <v>1390</v>
      </c>
      <c r="AZ10" s="1773" t="s">
        <v>1390</v>
      </c>
      <c r="BA10" s="1774" t="s">
        <v>1390</v>
      </c>
      <c r="BB10" s="1773" t="s">
        <v>1390</v>
      </c>
      <c r="BC10" s="1910" t="s">
        <v>1390</v>
      </c>
      <c r="BD10" s="1773" t="s">
        <v>1390</v>
      </c>
      <c r="BE10" s="1704">
        <v>0</v>
      </c>
      <c r="BF10" s="58"/>
      <c r="BG10" s="60"/>
    </row>
    <row r="11" spans="1:59" ht="15" customHeight="1" thickBot="1">
      <c r="U11" s="783" t="s">
        <v>290</v>
      </c>
      <c r="V11" s="767"/>
      <c r="X11" s="783" t="s">
        <v>746</v>
      </c>
      <c r="Y11" s="767"/>
      <c r="Z11" s="184"/>
      <c r="AA11" s="580">
        <v>2.0926734072319997</v>
      </c>
      <c r="AB11" s="580">
        <v>2.10152856842</v>
      </c>
      <c r="AC11" s="580">
        <v>2.2004490783800001</v>
      </c>
      <c r="AD11" s="580">
        <v>2.1188965567400002</v>
      </c>
      <c r="AE11" s="580">
        <v>2.1943086542799999</v>
      </c>
      <c r="AF11" s="580">
        <v>2.1110255739279999</v>
      </c>
      <c r="AG11" s="580">
        <v>2.0005879873840002</v>
      </c>
      <c r="AH11" s="580">
        <v>1.852003815392</v>
      </c>
      <c r="AI11" s="580">
        <v>1.7614249869920002</v>
      </c>
      <c r="AJ11" s="580">
        <v>1.9052106664319999</v>
      </c>
      <c r="AK11" s="580">
        <v>1.7153856039399999</v>
      </c>
      <c r="AL11" s="580">
        <v>1.6032776618360003</v>
      </c>
      <c r="AM11" s="580">
        <v>1.407584036472</v>
      </c>
      <c r="AN11" s="580">
        <v>1.3197578042720002</v>
      </c>
      <c r="AO11" s="580">
        <v>1.233829302228</v>
      </c>
      <c r="AP11" s="580">
        <v>1.1847097226359999</v>
      </c>
      <c r="AQ11" s="580">
        <v>1.1191039355319998</v>
      </c>
      <c r="AR11" s="580">
        <v>1.0453024677960001</v>
      </c>
      <c r="AS11" s="580">
        <v>1.005243514432</v>
      </c>
      <c r="AT11" s="580">
        <v>0.92908334987599994</v>
      </c>
      <c r="AU11" s="580">
        <v>0.9144638626399999</v>
      </c>
      <c r="AV11" s="580">
        <v>0.84432085865599993</v>
      </c>
      <c r="AW11" s="580">
        <v>0.81870671982799992</v>
      </c>
      <c r="AX11" s="580">
        <v>0.79626468252800009</v>
      </c>
      <c r="AY11" s="580">
        <v>0.74908838716000004</v>
      </c>
      <c r="AZ11" s="580">
        <v>0.69959110031599991</v>
      </c>
      <c r="BA11" s="1381">
        <v>0.64587490410000004</v>
      </c>
      <c r="BB11" s="580">
        <v>0.63084575626399997</v>
      </c>
      <c r="BC11" s="1924">
        <v>0.59115528585999999</v>
      </c>
      <c r="BD11" s="580">
        <v>0.5894456676080001</v>
      </c>
      <c r="BE11" s="1707">
        <v>0</v>
      </c>
      <c r="BF11" s="184"/>
      <c r="BG11" s="80"/>
    </row>
    <row r="12" spans="1:59" ht="15" customHeight="1">
      <c r="U12" s="780" t="s">
        <v>1008</v>
      </c>
      <c r="V12" s="756"/>
      <c r="X12" s="780" t="s">
        <v>1183</v>
      </c>
      <c r="Y12" s="756"/>
      <c r="Z12" s="49"/>
      <c r="AA12" s="49">
        <f>SUM(AA13:AA14)</f>
        <v>9910.6586158148057</v>
      </c>
      <c r="AB12" s="49">
        <f t="shared" ref="AB12:AX12" si="4">SUM(AB13:AB14)</f>
        <v>9433.1295624956911</v>
      </c>
      <c r="AC12" s="49">
        <f t="shared" si="4"/>
        <v>9398.8544222426717</v>
      </c>
      <c r="AD12" s="49">
        <f t="shared" si="4"/>
        <v>9131.1318698893083</v>
      </c>
      <c r="AE12" s="49">
        <f t="shared" si="4"/>
        <v>10208.630427212323</v>
      </c>
      <c r="AF12" s="49">
        <f t="shared" si="4"/>
        <v>10114.044334040294</v>
      </c>
      <c r="AG12" s="49">
        <f t="shared" si="4"/>
        <v>11117.329105593026</v>
      </c>
      <c r="AH12" s="49">
        <f t="shared" si="4"/>
        <v>11721.061775922752</v>
      </c>
      <c r="AI12" s="49">
        <f t="shared" si="4"/>
        <v>10428.204222230408</v>
      </c>
      <c r="AJ12" s="49">
        <f t="shared" si="4"/>
        <v>4218.5895017867424</v>
      </c>
      <c r="AK12" s="49">
        <f t="shared" si="4"/>
        <v>6719.7584773469416</v>
      </c>
      <c r="AL12" s="49">
        <f t="shared" si="4"/>
        <v>3358.1568536531995</v>
      </c>
      <c r="AM12" s="49">
        <f t="shared" si="4"/>
        <v>3222.2053164553799</v>
      </c>
      <c r="AN12" s="49">
        <f t="shared" si="4"/>
        <v>3267.600592395062</v>
      </c>
      <c r="AO12" s="49">
        <f t="shared" si="4"/>
        <v>3423.3922951847717</v>
      </c>
      <c r="AP12" s="49">
        <f t="shared" si="4"/>
        <v>2926.0395015680419</v>
      </c>
      <c r="AQ12" s="49">
        <f t="shared" si="4"/>
        <v>3142.8002818294976</v>
      </c>
      <c r="AR12" s="49">
        <f t="shared" si="4"/>
        <v>2342.3071168743591</v>
      </c>
      <c r="AS12" s="49">
        <f t="shared" si="4"/>
        <v>2541.3439308664424</v>
      </c>
      <c r="AT12" s="49">
        <f t="shared" si="4"/>
        <v>2618.690873776256</v>
      </c>
      <c r="AU12" s="49">
        <f t="shared" si="4"/>
        <v>2088.0104847180719</v>
      </c>
      <c r="AV12" s="49">
        <f t="shared" si="4"/>
        <v>1777.1515656582808</v>
      </c>
      <c r="AW12" s="49">
        <f t="shared" si="4"/>
        <v>1600.3349846272417</v>
      </c>
      <c r="AX12" s="49">
        <f t="shared" si="4"/>
        <v>1617.7588718757988</v>
      </c>
      <c r="AY12" s="49">
        <f>SUM(AY13:AY14)</f>
        <v>1605.6848886001922</v>
      </c>
      <c r="AZ12" s="49">
        <f>SUM(AZ13:AZ14)</f>
        <v>1199.3696117404465</v>
      </c>
      <c r="BA12" s="1373">
        <f>SUM(BA13:BA14)</f>
        <v>1104.6021747670275</v>
      </c>
      <c r="BB12" s="49">
        <f t="shared" ref="BB12:BC12" si="5">SUM(BB13:BB14)</f>
        <v>1019.6588200937099</v>
      </c>
      <c r="BC12" s="1906">
        <f t="shared" si="5"/>
        <v>875.75574343863468</v>
      </c>
      <c r="BD12" s="49">
        <f t="shared" ref="BD12" si="6">SUM(BD13:BD14)</f>
        <v>924.56791718084514</v>
      </c>
      <c r="BE12" s="1700">
        <f>SUM(BE13:BE14)</f>
        <v>0</v>
      </c>
      <c r="BF12" s="49"/>
      <c r="BG12" s="62"/>
    </row>
    <row r="13" spans="1:59" ht="15" customHeight="1">
      <c r="U13" s="781"/>
      <c r="V13" s="784" t="s">
        <v>291</v>
      </c>
      <c r="X13" s="781"/>
      <c r="Y13" s="784" t="s">
        <v>747</v>
      </c>
      <c r="Z13" s="240"/>
      <c r="AA13" s="52">
        <v>9619.801675814806</v>
      </c>
      <c r="AB13" s="52">
        <v>9072.2158024956916</v>
      </c>
      <c r="AC13" s="52">
        <v>8983.0565122426724</v>
      </c>
      <c r="AD13" s="52">
        <v>8713.9467698893077</v>
      </c>
      <c r="AE13" s="52">
        <v>9763.7292412123224</v>
      </c>
      <c r="AF13" s="52">
        <v>9665.0972020402951</v>
      </c>
      <c r="AG13" s="52">
        <v>10681.396229593025</v>
      </c>
      <c r="AH13" s="52">
        <v>11297.257201922752</v>
      </c>
      <c r="AI13" s="52">
        <v>10030.881716230408</v>
      </c>
      <c r="AJ13" s="52">
        <v>3832.8404217867424</v>
      </c>
      <c r="AK13" s="52">
        <v>6348.456735346942</v>
      </c>
      <c r="AL13" s="52">
        <v>2984.6436536531996</v>
      </c>
      <c r="AM13" s="52">
        <v>2845.9561784553798</v>
      </c>
      <c r="AN13" s="52">
        <v>2887.6663863950621</v>
      </c>
      <c r="AO13" s="52">
        <v>3059.8871271847715</v>
      </c>
      <c r="AP13" s="52">
        <v>2558.191579568042</v>
      </c>
      <c r="AQ13" s="52">
        <v>2747.4330044894978</v>
      </c>
      <c r="AR13" s="52">
        <v>2006.7683414643589</v>
      </c>
      <c r="AS13" s="52">
        <v>2244.3972252764424</v>
      </c>
      <c r="AT13" s="52">
        <v>2359.6096588762562</v>
      </c>
      <c r="AU13" s="52">
        <v>1813.076902048072</v>
      </c>
      <c r="AV13" s="52">
        <v>1506.9323832182808</v>
      </c>
      <c r="AW13" s="52">
        <v>1292.7925925272418</v>
      </c>
      <c r="AX13" s="52">
        <v>1258.9643358957987</v>
      </c>
      <c r="AY13" s="52">
        <v>978.76291860019217</v>
      </c>
      <c r="AZ13" s="52">
        <v>797.60273374044641</v>
      </c>
      <c r="BA13" s="1374">
        <v>675.92589676702744</v>
      </c>
      <c r="BB13" s="52">
        <v>599.2133020937099</v>
      </c>
      <c r="BC13" s="1907">
        <v>505.74642743863467</v>
      </c>
      <c r="BD13" s="52">
        <v>550.68460118084511</v>
      </c>
      <c r="BE13" s="1701">
        <v>0</v>
      </c>
      <c r="BF13" s="1233"/>
      <c r="BG13" s="1234"/>
    </row>
    <row r="14" spans="1:59" ht="15" customHeight="1" thickBot="1">
      <c r="U14" s="781"/>
      <c r="V14" s="759" t="s">
        <v>292</v>
      </c>
      <c r="X14" s="781"/>
      <c r="Y14" s="1273" t="s">
        <v>748</v>
      </c>
      <c r="Z14" s="55"/>
      <c r="AA14" s="66">
        <v>290.85694000000001</v>
      </c>
      <c r="AB14" s="66">
        <v>360.91375999999997</v>
      </c>
      <c r="AC14" s="66">
        <v>415.79791</v>
      </c>
      <c r="AD14" s="66">
        <v>417.18510000000003</v>
      </c>
      <c r="AE14" s="66">
        <v>444.90118600000005</v>
      </c>
      <c r="AF14" s="66">
        <v>448.94713200000001</v>
      </c>
      <c r="AG14" s="66">
        <v>435.93287599999996</v>
      </c>
      <c r="AH14" s="66">
        <v>423.804574</v>
      </c>
      <c r="AI14" s="66">
        <v>397.32250599999998</v>
      </c>
      <c r="AJ14" s="66">
        <v>385.74907999999999</v>
      </c>
      <c r="AK14" s="66">
        <v>371.30174199999999</v>
      </c>
      <c r="AL14" s="66">
        <v>373.51320000000004</v>
      </c>
      <c r="AM14" s="66">
        <v>376.24913799999996</v>
      </c>
      <c r="AN14" s="66">
        <v>379.93420600000002</v>
      </c>
      <c r="AO14" s="66">
        <v>363.50516800000003</v>
      </c>
      <c r="AP14" s="66">
        <v>367.84792199999998</v>
      </c>
      <c r="AQ14" s="66">
        <v>395.36727734000004</v>
      </c>
      <c r="AR14" s="66">
        <v>335.53877540999997</v>
      </c>
      <c r="AS14" s="66">
        <v>296.94670558999997</v>
      </c>
      <c r="AT14" s="66">
        <v>259.08121490000002</v>
      </c>
      <c r="AU14" s="66">
        <v>274.93358267000002</v>
      </c>
      <c r="AV14" s="66">
        <v>270.21918244</v>
      </c>
      <c r="AW14" s="66">
        <v>307.54239210000003</v>
      </c>
      <c r="AX14" s="66">
        <v>358.79453597999998</v>
      </c>
      <c r="AY14" s="66">
        <v>626.92196999999999</v>
      </c>
      <c r="AZ14" s="66">
        <v>401.76687800000002</v>
      </c>
      <c r="BA14" s="1380">
        <v>428.67627800000002</v>
      </c>
      <c r="BB14" s="66">
        <v>420.44551799999999</v>
      </c>
      <c r="BC14" s="1918">
        <v>370.00931600000001</v>
      </c>
      <c r="BD14" s="66">
        <v>373.88331600000004</v>
      </c>
      <c r="BE14" s="1706">
        <v>0</v>
      </c>
      <c r="BF14" s="1235"/>
      <c r="BG14" s="1236"/>
    </row>
    <row r="15" spans="1:59" ht="15" customHeight="1">
      <c r="U15" s="780" t="s">
        <v>272</v>
      </c>
      <c r="V15" s="756"/>
      <c r="X15" s="780" t="s">
        <v>749</v>
      </c>
      <c r="Y15" s="756"/>
      <c r="Z15" s="49"/>
      <c r="AA15" s="49">
        <f>SUM(AA16:AA18)</f>
        <v>11325.927601381649</v>
      </c>
      <c r="AB15" s="49">
        <f t="shared" ref="AB15:AX15" si="7">SUM(AB16:AB18)</f>
        <v>11187.75038951932</v>
      </c>
      <c r="AC15" s="49">
        <f t="shared" si="7"/>
        <v>11128.779884975065</v>
      </c>
      <c r="AD15" s="49">
        <f t="shared" si="7"/>
        <v>11140.72498296947</v>
      </c>
      <c r="AE15" s="49">
        <f t="shared" si="7"/>
        <v>10934.204199230706</v>
      </c>
      <c r="AF15" s="49">
        <f t="shared" si="7"/>
        <v>10563.557557826476</v>
      </c>
      <c r="AG15" s="49">
        <f t="shared" si="7"/>
        <v>10400.67693450669</v>
      </c>
      <c r="AH15" s="49">
        <f t="shared" si="7"/>
        <v>10304.25904708396</v>
      </c>
      <c r="AI15" s="49">
        <f t="shared" si="7"/>
        <v>10180.901660340292</v>
      </c>
      <c r="AJ15" s="49">
        <f t="shared" si="7"/>
        <v>10121.11027563827</v>
      </c>
      <c r="AK15" s="49">
        <f t="shared" si="7"/>
        <v>10169.593768158711</v>
      </c>
      <c r="AL15" s="49">
        <f t="shared" si="7"/>
        <v>9979.6001986488336</v>
      </c>
      <c r="AM15" s="49">
        <f t="shared" si="7"/>
        <v>9985.9026487980536</v>
      </c>
      <c r="AN15" s="49">
        <f t="shared" si="7"/>
        <v>9975.2653257675647</v>
      </c>
      <c r="AO15" s="49">
        <f t="shared" si="7"/>
        <v>9866.472541120087</v>
      </c>
      <c r="AP15" s="49">
        <f t="shared" si="7"/>
        <v>9925.5439511738095</v>
      </c>
      <c r="AQ15" s="49">
        <f t="shared" si="7"/>
        <v>9960.7044089764986</v>
      </c>
      <c r="AR15" s="49">
        <f t="shared" si="7"/>
        <v>10344.165429239431</v>
      </c>
      <c r="AS15" s="49">
        <f t="shared" si="7"/>
        <v>9651.3444013087246</v>
      </c>
      <c r="AT15" s="49">
        <f t="shared" si="7"/>
        <v>9414.648583453396</v>
      </c>
      <c r="AU15" s="49">
        <f t="shared" si="7"/>
        <v>9641.2912499705362</v>
      </c>
      <c r="AV15" s="49">
        <f t="shared" si="7"/>
        <v>9458.9980256826784</v>
      </c>
      <c r="AW15" s="49">
        <f t="shared" si="7"/>
        <v>9373.1969307391373</v>
      </c>
      <c r="AX15" s="49">
        <f t="shared" si="7"/>
        <v>9305.8262337095766</v>
      </c>
      <c r="AY15" s="49">
        <f>SUM(AY16:AY18)</f>
        <v>9159.6670128759979</v>
      </c>
      <c r="AZ15" s="49">
        <f>SUM(AZ16:AZ18)</f>
        <v>9164.747497067654</v>
      </c>
      <c r="BA15" s="1373">
        <f>SUM(BA16:BA18)</f>
        <v>9099.4670443104442</v>
      </c>
      <c r="BB15" s="49">
        <f t="shared" ref="BB15:BC15" si="8">SUM(BB16:BB18)</f>
        <v>9254.2832175886106</v>
      </c>
      <c r="BC15" s="1906">
        <f t="shared" si="8"/>
        <v>9258.5065751078419</v>
      </c>
      <c r="BD15" s="49">
        <f t="shared" ref="BD15" si="9">SUM(BD16:BD18)</f>
        <v>9291.0184419533216</v>
      </c>
      <c r="BE15" s="1700">
        <f>SUM(BE16:BE18)</f>
        <v>0</v>
      </c>
      <c r="BF15" s="49"/>
      <c r="BG15" s="62"/>
    </row>
    <row r="16" spans="1:59" ht="15" customHeight="1">
      <c r="U16" s="781"/>
      <c r="V16" s="759" t="s">
        <v>274</v>
      </c>
      <c r="X16" s="781"/>
      <c r="Y16" s="759" t="s">
        <v>634</v>
      </c>
      <c r="Z16" s="55"/>
      <c r="AA16" s="55">
        <v>4151.3811472979296</v>
      </c>
      <c r="AB16" s="55">
        <v>4173.8815978200191</v>
      </c>
      <c r="AC16" s="55">
        <v>4164.3185477289244</v>
      </c>
      <c r="AD16" s="55">
        <v>4099.913416644401</v>
      </c>
      <c r="AE16" s="55">
        <v>4008.2616138394865</v>
      </c>
      <c r="AF16" s="55">
        <v>3933.7343457207858</v>
      </c>
      <c r="AG16" s="55">
        <v>3890.9111763914084</v>
      </c>
      <c r="AH16" s="55">
        <v>3880.2178771265026</v>
      </c>
      <c r="AI16" s="55">
        <v>3817.9234339160489</v>
      </c>
      <c r="AJ16" s="55">
        <v>3780.1287299350452</v>
      </c>
      <c r="AK16" s="55">
        <v>3800.6402446864645</v>
      </c>
      <c r="AL16" s="55">
        <v>3808.1257738889199</v>
      </c>
      <c r="AM16" s="55">
        <v>3849.9479482063157</v>
      </c>
      <c r="AN16" s="55">
        <v>3891.1742339373327</v>
      </c>
      <c r="AO16" s="55">
        <v>3893.1937174867353</v>
      </c>
      <c r="AP16" s="55">
        <v>3985.3461299203682</v>
      </c>
      <c r="AQ16" s="55">
        <v>4078.1645665084061</v>
      </c>
      <c r="AR16" s="55">
        <v>4143.4380755735992</v>
      </c>
      <c r="AS16" s="55">
        <v>4194.2970437948388</v>
      </c>
      <c r="AT16" s="55">
        <v>4199.1928380303543</v>
      </c>
      <c r="AU16" s="55">
        <v>4095.4301744291583</v>
      </c>
      <c r="AV16" s="55">
        <v>4028.6544696751444</v>
      </c>
      <c r="AW16" s="55">
        <v>3937.1599091145149</v>
      </c>
      <c r="AX16" s="55">
        <v>3817.3201091633932</v>
      </c>
      <c r="AY16" s="55">
        <v>3731.5378644119824</v>
      </c>
      <c r="AZ16" s="55">
        <v>3698.6974759321943</v>
      </c>
      <c r="BA16" s="1375">
        <v>3670.4709791496371</v>
      </c>
      <c r="BB16" s="55">
        <v>3709.5885428302222</v>
      </c>
      <c r="BC16" s="1908">
        <v>3682.0592381138922</v>
      </c>
      <c r="BD16" s="55">
        <v>3689.9586649707094</v>
      </c>
      <c r="BE16" s="1702">
        <v>0</v>
      </c>
      <c r="BF16" s="55"/>
      <c r="BG16" s="57"/>
    </row>
    <row r="17" spans="21:59" ht="15" customHeight="1">
      <c r="U17" s="781"/>
      <c r="V17" s="759" t="s">
        <v>293</v>
      </c>
      <c r="X17" s="781"/>
      <c r="Y17" s="759" t="s">
        <v>750</v>
      </c>
      <c r="Z17" s="55"/>
      <c r="AA17" s="55">
        <v>7135.2906917549071</v>
      </c>
      <c r="AB17" s="55">
        <v>6977.6223531750929</v>
      </c>
      <c r="AC17" s="55">
        <v>6926.9487550376898</v>
      </c>
      <c r="AD17" s="55">
        <v>7006.729176045128</v>
      </c>
      <c r="AE17" s="55">
        <v>6890.2000443033558</v>
      </c>
      <c r="AF17" s="55">
        <v>6595.536858398983</v>
      </c>
      <c r="AG17" s="55">
        <v>6476.3108780407892</v>
      </c>
      <c r="AH17" s="55">
        <v>6391.5479009613637</v>
      </c>
      <c r="AI17" s="55">
        <v>6331.9458247733255</v>
      </c>
      <c r="AJ17" s="55">
        <v>6310.5170394419902</v>
      </c>
      <c r="AK17" s="55">
        <v>6339.3136849868761</v>
      </c>
      <c r="AL17" s="55">
        <v>6142.0600978493458</v>
      </c>
      <c r="AM17" s="55">
        <v>6107.4198498094265</v>
      </c>
      <c r="AN17" s="55">
        <v>6056.9420902846059</v>
      </c>
      <c r="AO17" s="55">
        <v>5947.2030750877448</v>
      </c>
      <c r="AP17" s="55">
        <v>5913.7189855095139</v>
      </c>
      <c r="AQ17" s="55">
        <v>5856.852282792066</v>
      </c>
      <c r="AR17" s="55">
        <v>6175.7566146829486</v>
      </c>
      <c r="AS17" s="55">
        <v>5432.9886768695578</v>
      </c>
      <c r="AT17" s="55">
        <v>5192.1028798820962</v>
      </c>
      <c r="AU17" s="55">
        <v>5523.1391474480688</v>
      </c>
      <c r="AV17" s="55">
        <v>5407.8607100015124</v>
      </c>
      <c r="AW17" s="55">
        <v>5414.1482237095915</v>
      </c>
      <c r="AX17" s="55">
        <v>5466.2215344397227</v>
      </c>
      <c r="AY17" s="55">
        <v>5406.4724973170123</v>
      </c>
      <c r="AZ17" s="55">
        <v>5445.3144490145778</v>
      </c>
      <c r="BA17" s="1375">
        <v>5408.2571102612255</v>
      </c>
      <c r="BB17" s="55">
        <v>5524.7683541670822</v>
      </c>
      <c r="BC17" s="1908">
        <v>5556.3640278570738</v>
      </c>
      <c r="BD17" s="55">
        <v>5581.2235793287273</v>
      </c>
      <c r="BE17" s="1702">
        <v>0</v>
      </c>
      <c r="BF17" s="55"/>
      <c r="BG17" s="57"/>
    </row>
    <row r="18" spans="21:59" ht="15" customHeight="1" thickBot="1">
      <c r="U18" s="782"/>
      <c r="V18" s="761" t="s">
        <v>276</v>
      </c>
      <c r="X18" s="782"/>
      <c r="Y18" s="761" t="s">
        <v>636</v>
      </c>
      <c r="Z18" s="58"/>
      <c r="AA18" s="1586">
        <v>39.255762328812118</v>
      </c>
      <c r="AB18" s="1586">
        <v>36.246438524206958</v>
      </c>
      <c r="AC18" s="1586">
        <v>37.512582208451448</v>
      </c>
      <c r="AD18" s="1586">
        <v>34.082390279941542</v>
      </c>
      <c r="AE18" s="1586">
        <v>35.742541087863344</v>
      </c>
      <c r="AF18" s="1586">
        <v>34.286353706707793</v>
      </c>
      <c r="AG18" s="1586">
        <v>33.4548800744925</v>
      </c>
      <c r="AH18" s="1586">
        <v>32.49326899609445</v>
      </c>
      <c r="AI18" s="1586">
        <v>31.032401650917944</v>
      </c>
      <c r="AJ18" s="1586">
        <v>30.464506261233964</v>
      </c>
      <c r="AK18" s="1586">
        <v>29.639838485371275</v>
      </c>
      <c r="AL18" s="1586">
        <v>29.414326910567787</v>
      </c>
      <c r="AM18" s="1586">
        <v>28.534850782310766</v>
      </c>
      <c r="AN18" s="1586">
        <v>27.149001545626323</v>
      </c>
      <c r="AO18" s="1586">
        <v>26.075748545607585</v>
      </c>
      <c r="AP18" s="1586">
        <v>26.478835743927007</v>
      </c>
      <c r="AQ18" s="1586">
        <v>25.687559676027295</v>
      </c>
      <c r="AR18" s="1586">
        <v>24.970738982883148</v>
      </c>
      <c r="AS18" s="1586">
        <v>24.058680644328238</v>
      </c>
      <c r="AT18" s="1586">
        <v>23.352865540945988</v>
      </c>
      <c r="AU18" s="1586">
        <v>22.721928093309192</v>
      </c>
      <c r="AV18" s="1586">
        <v>22.482846006021969</v>
      </c>
      <c r="AW18" s="1586">
        <v>21.888797915032093</v>
      </c>
      <c r="AX18" s="1586">
        <v>22.284590106460907</v>
      </c>
      <c r="AY18" s="1586">
        <v>21.656651147002798</v>
      </c>
      <c r="AZ18" s="1586">
        <v>20.735572120883226</v>
      </c>
      <c r="BA18" s="1587">
        <v>20.738954899582144</v>
      </c>
      <c r="BB18" s="1586">
        <v>19.9263205913071</v>
      </c>
      <c r="BC18" s="1914">
        <v>20.083309136875478</v>
      </c>
      <c r="BD18" s="1586">
        <v>19.836197653884565</v>
      </c>
      <c r="BE18" s="1704">
        <v>0</v>
      </c>
      <c r="BF18" s="58"/>
      <c r="BG18" s="60"/>
    </row>
    <row r="19" spans="21:59" ht="15" customHeight="1">
      <c r="U19" s="785" t="s">
        <v>277</v>
      </c>
      <c r="V19" s="47"/>
      <c r="X19" s="785" t="s">
        <v>637</v>
      </c>
      <c r="Y19" s="47"/>
      <c r="Z19" s="13"/>
      <c r="AA19" s="13">
        <f>SUM(AA20:AA23)</f>
        <v>4387.3500895810321</v>
      </c>
      <c r="AB19" s="13">
        <f t="shared" ref="AB19:AX19" si="10">SUM(AB20:AB23)</f>
        <v>4460.7065180828222</v>
      </c>
      <c r="AC19" s="13">
        <f t="shared" si="10"/>
        <v>4604.1513803673452</v>
      </c>
      <c r="AD19" s="13">
        <f t="shared" si="10"/>
        <v>4604.0987895704893</v>
      </c>
      <c r="AE19" s="13">
        <f t="shared" si="10"/>
        <v>4744.0872089677368</v>
      </c>
      <c r="AF19" s="13">
        <f t="shared" si="10"/>
        <v>4945.8527808408207</v>
      </c>
      <c r="AG19" s="13">
        <f t="shared" si="10"/>
        <v>5058.4069899842507</v>
      </c>
      <c r="AH19" s="13">
        <f t="shared" si="10"/>
        <v>5166.5006800353403</v>
      </c>
      <c r="AI19" s="13">
        <f t="shared" si="10"/>
        <v>5167.6920367170378</v>
      </c>
      <c r="AJ19" s="13">
        <f t="shared" si="10"/>
        <v>5168.8712460307306</v>
      </c>
      <c r="AK19" s="13">
        <f t="shared" si="10"/>
        <v>5131.8270226337427</v>
      </c>
      <c r="AL19" s="13">
        <f t="shared" si="10"/>
        <v>5063.1179747262304</v>
      </c>
      <c r="AM19" s="13">
        <f t="shared" si="10"/>
        <v>4820.9150009936602</v>
      </c>
      <c r="AN19" s="13">
        <f t="shared" si="10"/>
        <v>4875.3917172767187</v>
      </c>
      <c r="AO19" s="13">
        <f t="shared" si="10"/>
        <v>4880.5187799006426</v>
      </c>
      <c r="AP19" s="13">
        <f t="shared" si="10"/>
        <v>4945.3219268625235</v>
      </c>
      <c r="AQ19" s="13">
        <f t="shared" si="10"/>
        <v>4795.3371333445193</v>
      </c>
      <c r="AR19" s="13">
        <f t="shared" si="10"/>
        <v>4594.8824500586315</v>
      </c>
      <c r="AS19" s="13">
        <f t="shared" si="10"/>
        <v>4556.1521943512525</v>
      </c>
      <c r="AT19" s="13">
        <f t="shared" si="10"/>
        <v>4358.4850340244911</v>
      </c>
      <c r="AU19" s="13">
        <f t="shared" si="10"/>
        <v>4275.650130529858</v>
      </c>
      <c r="AV19" s="13">
        <f t="shared" si="10"/>
        <v>4319.64839120326</v>
      </c>
      <c r="AW19" s="13">
        <f t="shared" si="10"/>
        <v>4280.349329509042</v>
      </c>
      <c r="AX19" s="13">
        <f t="shared" si="10"/>
        <v>4289.6530259373676</v>
      </c>
      <c r="AY19" s="13">
        <f>SUM(AY20:AY23)</f>
        <v>4139.4682366172538</v>
      </c>
      <c r="AZ19" s="13">
        <f>SUM(AZ20:AZ23)</f>
        <v>4187.5827889713983</v>
      </c>
      <c r="BA19" s="1378">
        <f>SUM(BA20:BA23)</f>
        <v>4043.3977931056861</v>
      </c>
      <c r="BB19" s="13">
        <f t="shared" ref="BB19:BC19" si="11">SUM(BB20:BB23)</f>
        <v>4079.5240964423119</v>
      </c>
      <c r="BC19" s="1915">
        <f t="shared" si="11"/>
        <v>4088.4600991420966</v>
      </c>
      <c r="BD19" s="13">
        <f t="shared" ref="BD19" si="12">SUM(BD20:BD23)</f>
        <v>4128.041377954718</v>
      </c>
      <c r="BE19" s="1705">
        <f>SUM(BE20:BE23)</f>
        <v>0</v>
      </c>
      <c r="BF19" s="13"/>
      <c r="BG19" s="65"/>
    </row>
    <row r="20" spans="21:59" ht="15" customHeight="1">
      <c r="U20" s="781"/>
      <c r="V20" s="759" t="s">
        <v>278</v>
      </c>
      <c r="X20" s="781"/>
      <c r="Y20" s="1273" t="s">
        <v>639</v>
      </c>
      <c r="Z20" s="96"/>
      <c r="AA20" s="96">
        <v>180.77301123167689</v>
      </c>
      <c r="AB20" s="96">
        <v>178.81026095045317</v>
      </c>
      <c r="AC20" s="96">
        <v>179.19508767688146</v>
      </c>
      <c r="AD20" s="96">
        <v>179.61707267777589</v>
      </c>
      <c r="AE20" s="96">
        <v>178.7359444015209</v>
      </c>
      <c r="AF20" s="96">
        <v>179.14048654083396</v>
      </c>
      <c r="AG20" s="96">
        <v>179.59007165708573</v>
      </c>
      <c r="AH20" s="96">
        <v>180.43075126208575</v>
      </c>
      <c r="AI20" s="96">
        <v>179.48392153004573</v>
      </c>
      <c r="AJ20" s="96">
        <v>180.22910581622574</v>
      </c>
      <c r="AK20" s="96">
        <v>181.17658912484575</v>
      </c>
      <c r="AL20" s="96">
        <v>182.83749062888572</v>
      </c>
      <c r="AM20" s="96">
        <v>231.96460762769144</v>
      </c>
      <c r="AN20" s="96">
        <v>272.69338107701998</v>
      </c>
      <c r="AO20" s="96">
        <v>281.51320856278971</v>
      </c>
      <c r="AP20" s="96">
        <v>318.97613267156828</v>
      </c>
      <c r="AQ20" s="96">
        <v>329.29787042613526</v>
      </c>
      <c r="AR20" s="96">
        <v>318.00047195240342</v>
      </c>
      <c r="AS20" s="96">
        <v>357.47969899042818</v>
      </c>
      <c r="AT20" s="96">
        <v>354.29684731500112</v>
      </c>
      <c r="AU20" s="96">
        <v>309.17131801358909</v>
      </c>
      <c r="AV20" s="96">
        <v>341.90539587619293</v>
      </c>
      <c r="AW20" s="96">
        <v>338.45875805802001</v>
      </c>
      <c r="AX20" s="96">
        <v>334.66790973778376</v>
      </c>
      <c r="AY20" s="96">
        <v>333.14414356354251</v>
      </c>
      <c r="AZ20" s="96">
        <v>339.5267782397658</v>
      </c>
      <c r="BA20" s="1382">
        <v>343.26343807085618</v>
      </c>
      <c r="BB20" s="96">
        <v>298.16583086143413</v>
      </c>
      <c r="BC20" s="94">
        <v>295.60968695784192</v>
      </c>
      <c r="BD20" s="96">
        <v>294.82236976584193</v>
      </c>
      <c r="BE20" s="1708">
        <v>0</v>
      </c>
      <c r="BF20" s="96"/>
      <c r="BG20" s="97"/>
    </row>
    <row r="21" spans="21:59" ht="28.5">
      <c r="U21" s="781"/>
      <c r="V21" s="724" t="s">
        <v>1105</v>
      </c>
      <c r="X21" s="781"/>
      <c r="Y21" s="1582" t="s">
        <v>1106</v>
      </c>
      <c r="Z21" s="55"/>
      <c r="AA21" s="55">
        <v>1438.0376458874916</v>
      </c>
      <c r="AB21" s="55">
        <v>1478.1833541741969</v>
      </c>
      <c r="AC21" s="55">
        <v>1611.1796688031598</v>
      </c>
      <c r="AD21" s="55">
        <v>1612.1498880139211</v>
      </c>
      <c r="AE21" s="55">
        <v>1770.0200351963495</v>
      </c>
      <c r="AF21" s="55">
        <v>1907.5349476733802</v>
      </c>
      <c r="AG21" s="55">
        <v>2028.5716974068825</v>
      </c>
      <c r="AH21" s="55">
        <v>2099.8070334883982</v>
      </c>
      <c r="AI21" s="55">
        <v>2104.0262195004047</v>
      </c>
      <c r="AJ21" s="55">
        <v>2175.185005297491</v>
      </c>
      <c r="AK21" s="55">
        <v>2155.8865253763265</v>
      </c>
      <c r="AL21" s="55">
        <v>2086.0587114912009</v>
      </c>
      <c r="AM21" s="55">
        <v>1910.7613216509862</v>
      </c>
      <c r="AN21" s="55">
        <v>1908.2075084396233</v>
      </c>
      <c r="AO21" s="55">
        <v>1898.5787431388137</v>
      </c>
      <c r="AP21" s="55">
        <v>1963.4555246883822</v>
      </c>
      <c r="AQ21" s="55">
        <v>1843.3618521471396</v>
      </c>
      <c r="AR21" s="55">
        <v>1695.2227044886718</v>
      </c>
      <c r="AS21" s="55">
        <v>1627.6901569542013</v>
      </c>
      <c r="AT21" s="55">
        <v>1569.6956107755486</v>
      </c>
      <c r="AU21" s="55">
        <v>1514.5812978190154</v>
      </c>
      <c r="AV21" s="55">
        <v>1518.2194083148611</v>
      </c>
      <c r="AW21" s="55">
        <v>1523.2488047525801</v>
      </c>
      <c r="AX21" s="55">
        <v>1535.1417289204639</v>
      </c>
      <c r="AY21" s="55">
        <v>1422.8846607133103</v>
      </c>
      <c r="AZ21" s="55">
        <v>1498.0459953783466</v>
      </c>
      <c r="BA21" s="1375">
        <v>1311.7277064232794</v>
      </c>
      <c r="BB21" s="55">
        <v>1423.2282811706436</v>
      </c>
      <c r="BC21" s="1908">
        <v>1452.8486318646119</v>
      </c>
      <c r="BD21" s="55">
        <v>1480.4292495364971</v>
      </c>
      <c r="BE21" s="1702">
        <v>0</v>
      </c>
      <c r="BF21" s="55"/>
      <c r="BG21" s="1230"/>
    </row>
    <row r="22" spans="21:59" ht="15" customHeight="1">
      <c r="U22" s="781"/>
      <c r="V22" s="702" t="s">
        <v>1109</v>
      </c>
      <c r="X22" s="781"/>
      <c r="Y22" s="1124" t="s">
        <v>640</v>
      </c>
      <c r="Z22" s="144"/>
      <c r="AA22" s="55">
        <v>2387.11454211821</v>
      </c>
      <c r="AB22" s="55">
        <v>2410.311951595228</v>
      </c>
      <c r="AC22" s="55">
        <v>2419.5279224992682</v>
      </c>
      <c r="AD22" s="55">
        <v>2415.9218573103244</v>
      </c>
      <c r="AE22" s="55">
        <v>2392.2887552935317</v>
      </c>
      <c r="AF22" s="55">
        <v>2438.6751873475437</v>
      </c>
      <c r="AG22" s="55">
        <v>2422.3933452145343</v>
      </c>
      <c r="AH22" s="55">
        <v>2439.7178743324253</v>
      </c>
      <c r="AI22" s="55">
        <v>2422.4331583536673</v>
      </c>
      <c r="AJ22" s="55">
        <v>2346.2950298964365</v>
      </c>
      <c r="AK22" s="55">
        <v>2300.7781120496738</v>
      </c>
      <c r="AL22" s="55">
        <v>2287.0088053349914</v>
      </c>
      <c r="AM22" s="55">
        <v>2272.6242548601745</v>
      </c>
      <c r="AN22" s="55">
        <v>2295.4938305459173</v>
      </c>
      <c r="AO22" s="55">
        <v>2313.4206896071382</v>
      </c>
      <c r="AP22" s="55">
        <v>2280.1724448355239</v>
      </c>
      <c r="AQ22" s="55">
        <v>2241.4502442557191</v>
      </c>
      <c r="AR22" s="55">
        <v>2217.7469883948233</v>
      </c>
      <c r="AS22" s="55">
        <v>2203.3115529446736</v>
      </c>
      <c r="AT22" s="55">
        <v>2094.0187739070748</v>
      </c>
      <c r="AU22" s="55">
        <v>2115.1877676550598</v>
      </c>
      <c r="AV22" s="55">
        <v>2128.7650735668713</v>
      </c>
      <c r="AW22" s="55">
        <v>2069.4144198746553</v>
      </c>
      <c r="AX22" s="55">
        <v>2081.9643913856034</v>
      </c>
      <c r="AY22" s="55">
        <v>2045.4357785174529</v>
      </c>
      <c r="AZ22" s="55">
        <v>2027.3195803306637</v>
      </c>
      <c r="BA22" s="1375">
        <v>2027.6188846110879</v>
      </c>
      <c r="BB22" s="55">
        <v>1992.1937193507722</v>
      </c>
      <c r="BC22" s="1908">
        <v>1996.2145608678302</v>
      </c>
      <c r="BD22" s="55">
        <v>2005.3060476304083</v>
      </c>
      <c r="BE22" s="1702">
        <v>0</v>
      </c>
      <c r="BF22" s="55"/>
      <c r="BG22" s="1231"/>
    </row>
    <row r="23" spans="21:59" ht="15" customHeight="1" thickBot="1">
      <c r="U23" s="786"/>
      <c r="V23" s="765" t="s">
        <v>279</v>
      </c>
      <c r="X23" s="786"/>
      <c r="Y23" s="1126" t="s">
        <v>641</v>
      </c>
      <c r="Z23" s="197"/>
      <c r="AA23" s="1383">
        <v>381.42489034365371</v>
      </c>
      <c r="AB23" s="1383">
        <v>393.4009513629448</v>
      </c>
      <c r="AC23" s="1383">
        <v>394.2487013880355</v>
      </c>
      <c r="AD23" s="1383">
        <v>396.40997156846788</v>
      </c>
      <c r="AE23" s="1383">
        <v>403.04247407633494</v>
      </c>
      <c r="AF23" s="1383">
        <v>420.50215927906277</v>
      </c>
      <c r="AG23" s="1383">
        <v>427.85187570574777</v>
      </c>
      <c r="AH23" s="1383">
        <v>446.54502095243163</v>
      </c>
      <c r="AI23" s="1383">
        <v>461.74873733291912</v>
      </c>
      <c r="AJ23" s="1383">
        <v>467.16210502057805</v>
      </c>
      <c r="AK23" s="1383">
        <v>493.98579608289668</v>
      </c>
      <c r="AL23" s="1383">
        <v>507.21296727115288</v>
      </c>
      <c r="AM23" s="1383">
        <v>405.56481685480861</v>
      </c>
      <c r="AN23" s="1383">
        <v>398.9969972141584</v>
      </c>
      <c r="AO23" s="1383">
        <v>387.00613859190037</v>
      </c>
      <c r="AP23" s="1383">
        <v>382.71782466704934</v>
      </c>
      <c r="AQ23" s="1383">
        <v>381.22716651552543</v>
      </c>
      <c r="AR23" s="1383">
        <v>363.91228522273286</v>
      </c>
      <c r="AS23" s="1383">
        <v>367.67078546194944</v>
      </c>
      <c r="AT23" s="1383">
        <v>340.47380202686662</v>
      </c>
      <c r="AU23" s="1383">
        <v>336.70974704219384</v>
      </c>
      <c r="AV23" s="1383">
        <v>330.7585134453351</v>
      </c>
      <c r="AW23" s="1383">
        <v>349.22734682378604</v>
      </c>
      <c r="AX23" s="1383">
        <v>337.87899589351701</v>
      </c>
      <c r="AY23" s="1383">
        <v>338.00365382294808</v>
      </c>
      <c r="AZ23" s="1383">
        <v>322.69043502262264</v>
      </c>
      <c r="BA23" s="1383">
        <v>360.78776400046263</v>
      </c>
      <c r="BB23" s="145">
        <v>365.93626505946224</v>
      </c>
      <c r="BC23" s="1925">
        <v>343.78721945181286</v>
      </c>
      <c r="BD23" s="145">
        <v>347.48371102197024</v>
      </c>
      <c r="BE23" s="1709">
        <v>0</v>
      </c>
      <c r="BF23" s="145"/>
      <c r="BG23" s="1232"/>
    </row>
    <row r="24" spans="21:59" ht="15" customHeight="1" thickTop="1" thickBot="1">
      <c r="U24" s="783" t="s">
        <v>55</v>
      </c>
      <c r="V24" s="767"/>
      <c r="X24" s="783" t="s">
        <v>5</v>
      </c>
      <c r="Y24" s="767"/>
      <c r="Z24" s="66"/>
      <c r="AA24" s="66">
        <f>SUM(AA5,AA11,AA12,AA15,AA19)</f>
        <v>31825.127270712805</v>
      </c>
      <c r="AB24" s="66">
        <f t="shared" ref="AB24:AX24" si="13">SUM(AB5,AB11,AB12,AB15,AB19)</f>
        <v>31529.91000672225</v>
      </c>
      <c r="AC24" s="66">
        <f t="shared" si="13"/>
        <v>31700.35298159637</v>
      </c>
      <c r="AD24" s="66">
        <f t="shared" si="13"/>
        <v>31566.686922797908</v>
      </c>
      <c r="AE24" s="66">
        <f t="shared" si="13"/>
        <v>32824.583258663501</v>
      </c>
      <c r="AF24" s="66">
        <f t="shared" si="13"/>
        <v>33135.057142952282</v>
      </c>
      <c r="AG24" s="66">
        <f t="shared" si="13"/>
        <v>34266.435490466451</v>
      </c>
      <c r="AH24" s="66">
        <f t="shared" si="13"/>
        <v>35073.810447860422</v>
      </c>
      <c r="AI24" s="66">
        <f t="shared" si="13"/>
        <v>33492.978519412682</v>
      </c>
      <c r="AJ24" s="66">
        <f t="shared" si="13"/>
        <v>27347.738798514467</v>
      </c>
      <c r="AK24" s="66">
        <f t="shared" si="13"/>
        <v>29863.914148443539</v>
      </c>
      <c r="AL24" s="66">
        <f t="shared" si="13"/>
        <v>26244.794942929053</v>
      </c>
      <c r="AM24" s="66">
        <f t="shared" si="13"/>
        <v>25687.913103631781</v>
      </c>
      <c r="AN24" s="66">
        <f t="shared" si="13"/>
        <v>25526.065959582324</v>
      </c>
      <c r="AO24" s="66">
        <f t="shared" si="13"/>
        <v>25352.644366531433</v>
      </c>
      <c r="AP24" s="66">
        <f t="shared" si="13"/>
        <v>24970.483498961636</v>
      </c>
      <c r="AQ24" s="66">
        <f t="shared" si="13"/>
        <v>24844.103658386288</v>
      </c>
      <c r="AR24" s="66">
        <f t="shared" si="13"/>
        <v>24206.759745320163</v>
      </c>
      <c r="AS24" s="66">
        <f t="shared" si="13"/>
        <v>23389.590878037419</v>
      </c>
      <c r="AT24" s="66">
        <f t="shared" si="13"/>
        <v>22742.861978932455</v>
      </c>
      <c r="AU24" s="66">
        <f t="shared" si="13"/>
        <v>22174.075746911865</v>
      </c>
      <c r="AV24" s="66">
        <f t="shared" si="13"/>
        <v>21744.992071592827</v>
      </c>
      <c r="AW24" s="66">
        <f t="shared" si="13"/>
        <v>21404.425769008038</v>
      </c>
      <c r="AX24" s="66">
        <f t="shared" si="13"/>
        <v>21405.616405674235</v>
      </c>
      <c r="AY24" s="66">
        <f>SUM(AY5,AY11,AY12,AY15,AY19)</f>
        <v>20991.414647319903</v>
      </c>
      <c r="AZ24" s="66">
        <f>SUM(AZ5,AZ11,AZ12,AZ15,AZ19)</f>
        <v>20685.574881622197</v>
      </c>
      <c r="BA24" s="1380">
        <f>SUM(BA5,BA11,BA12,BA15,BA19)</f>
        <v>20178.529579270213</v>
      </c>
      <c r="BB24" s="66">
        <f t="shared" ref="BB24:BC24" si="14">SUM(BB5,BB11,BB12,BB15,BB19)</f>
        <v>20489.80046919387</v>
      </c>
      <c r="BC24" s="1918">
        <f t="shared" si="14"/>
        <v>20128.568609598602</v>
      </c>
      <c r="BD24" s="66">
        <f t="shared" ref="BD24" si="15">SUM(BD5,BD11,BD12,BD15,BD19)</f>
        <v>19795.144577539591</v>
      </c>
      <c r="BE24" s="1706">
        <f>SUM(BE5,BE11,BE12,BE15,BE19)</f>
        <v>0</v>
      </c>
      <c r="BF24" s="66"/>
      <c r="BG24" s="1229"/>
    </row>
    <row r="25" spans="21:59">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row>
    <row r="26" spans="21:59" ht="18.75">
      <c r="V26" s="196" t="s">
        <v>1307</v>
      </c>
      <c r="Y26" s="1" t="s">
        <v>904</v>
      </c>
      <c r="Z26" s="24"/>
      <c r="AA26" s="24"/>
      <c r="AB26" s="24"/>
      <c r="AC26" s="24"/>
      <c r="AD26" s="24"/>
      <c r="AE26" s="24"/>
      <c r="AF26" s="24"/>
      <c r="AG26" s="81"/>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row>
    <row r="27" spans="21:59">
      <c r="V27" s="10"/>
      <c r="Y27" s="10"/>
      <c r="Z27" s="195"/>
      <c r="AA27" s="10">
        <v>1990</v>
      </c>
      <c r="AB27" s="10">
        <f t="shared" ref="AB27:BE27" si="16">AA27+1</f>
        <v>1991</v>
      </c>
      <c r="AC27" s="10">
        <f t="shared" si="16"/>
        <v>1992</v>
      </c>
      <c r="AD27" s="10">
        <f t="shared" si="16"/>
        <v>1993</v>
      </c>
      <c r="AE27" s="10">
        <f t="shared" si="16"/>
        <v>1994</v>
      </c>
      <c r="AF27" s="10">
        <f t="shared" si="16"/>
        <v>1995</v>
      </c>
      <c r="AG27" s="10">
        <f t="shared" si="16"/>
        <v>1996</v>
      </c>
      <c r="AH27" s="10">
        <f t="shared" si="16"/>
        <v>1997</v>
      </c>
      <c r="AI27" s="10">
        <f t="shared" si="16"/>
        <v>1998</v>
      </c>
      <c r="AJ27" s="10">
        <f t="shared" si="16"/>
        <v>1999</v>
      </c>
      <c r="AK27" s="10">
        <f t="shared" si="16"/>
        <v>2000</v>
      </c>
      <c r="AL27" s="10">
        <f t="shared" si="16"/>
        <v>2001</v>
      </c>
      <c r="AM27" s="10">
        <f t="shared" si="16"/>
        <v>2002</v>
      </c>
      <c r="AN27" s="10">
        <f t="shared" si="16"/>
        <v>2003</v>
      </c>
      <c r="AO27" s="10">
        <f t="shared" si="16"/>
        <v>2004</v>
      </c>
      <c r="AP27" s="10">
        <f t="shared" si="16"/>
        <v>2005</v>
      </c>
      <c r="AQ27" s="10">
        <f t="shared" si="16"/>
        <v>2006</v>
      </c>
      <c r="AR27" s="10">
        <f t="shared" si="16"/>
        <v>2007</v>
      </c>
      <c r="AS27" s="10">
        <f t="shared" si="16"/>
        <v>2008</v>
      </c>
      <c r="AT27" s="10">
        <f t="shared" si="16"/>
        <v>2009</v>
      </c>
      <c r="AU27" s="10">
        <f t="shared" si="16"/>
        <v>2010</v>
      </c>
      <c r="AV27" s="10">
        <f t="shared" si="16"/>
        <v>2011</v>
      </c>
      <c r="AW27" s="10">
        <f t="shared" si="16"/>
        <v>2012</v>
      </c>
      <c r="AX27" s="10">
        <f t="shared" si="16"/>
        <v>2013</v>
      </c>
      <c r="AY27" s="10">
        <f t="shared" si="16"/>
        <v>2014</v>
      </c>
      <c r="AZ27" s="10">
        <f t="shared" si="16"/>
        <v>2015</v>
      </c>
      <c r="BA27" s="10">
        <f t="shared" si="16"/>
        <v>2016</v>
      </c>
      <c r="BB27" s="10">
        <f t="shared" si="16"/>
        <v>2017</v>
      </c>
      <c r="BC27" s="10">
        <f t="shared" si="16"/>
        <v>2018</v>
      </c>
      <c r="BD27" s="10">
        <f t="shared" si="16"/>
        <v>2019</v>
      </c>
      <c r="BE27" s="10">
        <f t="shared" si="16"/>
        <v>2020</v>
      </c>
      <c r="BF27" s="10" t="s">
        <v>22</v>
      </c>
      <c r="BG27" s="10" t="s">
        <v>2</v>
      </c>
    </row>
    <row r="28" spans="21:59" ht="15" customHeight="1">
      <c r="V28" s="40" t="s">
        <v>280</v>
      </c>
      <c r="Y28" s="40" t="s">
        <v>642</v>
      </c>
      <c r="Z28" s="11"/>
      <c r="AA28" s="11">
        <f t="shared" ref="AA28:AX28" si="17">SUM(AA6:AA7,AA9:AA10)</f>
        <v>2459.8277118727519</v>
      </c>
      <c r="AB28" s="11">
        <f t="shared" si="17"/>
        <v>2565.0785238674366</v>
      </c>
      <c r="AC28" s="11">
        <f t="shared" si="17"/>
        <v>2612.5791121567972</v>
      </c>
      <c r="AD28" s="11">
        <f t="shared" si="17"/>
        <v>2766.3495177737709</v>
      </c>
      <c r="AE28" s="11">
        <f t="shared" si="17"/>
        <v>2943.3042441703137</v>
      </c>
      <c r="AF28" s="11">
        <f t="shared" si="17"/>
        <v>3405.2157515224408</v>
      </c>
      <c r="AG28" s="11">
        <f t="shared" si="17"/>
        <v>3509.9380706276879</v>
      </c>
      <c r="AH28" s="11">
        <f t="shared" si="17"/>
        <v>3660.3718105361872</v>
      </c>
      <c r="AI28" s="11">
        <f t="shared" si="17"/>
        <v>3593.606220209188</v>
      </c>
      <c r="AJ28" s="11">
        <f t="shared" si="17"/>
        <v>3737.6054608749137</v>
      </c>
      <c r="AK28" s="11">
        <f t="shared" si="17"/>
        <v>3843.7818076703879</v>
      </c>
      <c r="AL28" s="11">
        <f t="shared" si="17"/>
        <v>4009.8563546353598</v>
      </c>
      <c r="AM28" s="11">
        <f t="shared" si="17"/>
        <v>4072.2216484702758</v>
      </c>
      <c r="AN28" s="11">
        <f t="shared" si="17"/>
        <v>4081.3911082519503</v>
      </c>
      <c r="AO28" s="11">
        <f t="shared" si="17"/>
        <v>4133.2048762397371</v>
      </c>
      <c r="AP28" s="11">
        <f t="shared" si="17"/>
        <v>4354.9869863630083</v>
      </c>
      <c r="AQ28" s="11">
        <f t="shared" si="17"/>
        <v>4306.2450298841386</v>
      </c>
      <c r="AR28" s="11">
        <f t="shared" si="17"/>
        <v>4419.060434820487</v>
      </c>
      <c r="AS28" s="11">
        <f t="shared" si="17"/>
        <v>4289.275274762068</v>
      </c>
      <c r="AT28" s="11">
        <f t="shared" si="17"/>
        <v>4161.3202307643714</v>
      </c>
      <c r="AU28" s="11">
        <f t="shared" si="17"/>
        <v>4114.6066418138753</v>
      </c>
      <c r="AV28" s="11">
        <f t="shared" si="17"/>
        <v>4236.5474479367567</v>
      </c>
      <c r="AW28" s="11">
        <f t="shared" si="17"/>
        <v>4273.7910796309216</v>
      </c>
      <c r="AX28" s="11">
        <f t="shared" si="17"/>
        <v>4387.9697228727246</v>
      </c>
      <c r="AY28" s="11">
        <f>SUM(AY6:AY7,AY9:AY10)</f>
        <v>4336.9957577488121</v>
      </c>
      <c r="AZ28" s="11">
        <f>SUM(AZ6:AZ7,AZ9:AZ10)</f>
        <v>4414.2494745902068</v>
      </c>
      <c r="BA28" s="11">
        <f>SUM(BA6:BA7,BA9:BA10)</f>
        <v>4237.4675818170972</v>
      </c>
      <c r="BB28" s="11">
        <f t="shared" ref="BB28:BE28" si="18">SUM(BB6:BB7,BB9:BB10)</f>
        <v>4457.1858566502133</v>
      </c>
      <c r="BC28" s="11">
        <f t="shared" si="18"/>
        <v>4241.4319324573071</v>
      </c>
      <c r="BD28" s="11">
        <f t="shared" ref="BD28" si="19">SUM(BD6:BD7,BD9:BD10)</f>
        <v>3815.7137389005989</v>
      </c>
      <c r="BE28" s="11">
        <f t="shared" si="18"/>
        <v>0</v>
      </c>
      <c r="BF28" s="1227"/>
      <c r="BG28" s="1227"/>
    </row>
    <row r="29" spans="21:59" ht="15" customHeight="1">
      <c r="V29" s="40" t="s">
        <v>281</v>
      </c>
      <c r="Y29" s="40" t="s">
        <v>643</v>
      </c>
      <c r="Z29" s="11"/>
      <c r="AA29" s="11">
        <f t="shared" ref="AA29:AX29" si="20">AA8</f>
        <v>3739.2705786553356</v>
      </c>
      <c r="AB29" s="11">
        <f t="shared" si="20"/>
        <v>3881.1434841885607</v>
      </c>
      <c r="AC29" s="11">
        <f t="shared" si="20"/>
        <v>3953.7877327761103</v>
      </c>
      <c r="AD29" s="11">
        <f t="shared" si="20"/>
        <v>3922.2628660381292</v>
      </c>
      <c r="AE29" s="11">
        <f t="shared" si="20"/>
        <v>3992.1628704281434</v>
      </c>
      <c r="AF29" s="11">
        <f t="shared" si="20"/>
        <v>4104.2756931483264</v>
      </c>
      <c r="AG29" s="11">
        <f t="shared" si="20"/>
        <v>4178.0838017674087</v>
      </c>
      <c r="AH29" s="11">
        <f t="shared" si="20"/>
        <v>4219.7651304667925</v>
      </c>
      <c r="AI29" s="11">
        <f t="shared" si="20"/>
        <v>4120.8129549287614</v>
      </c>
      <c r="AJ29" s="11">
        <f t="shared" si="20"/>
        <v>4099.6571035173774</v>
      </c>
      <c r="AK29" s="11">
        <f t="shared" si="20"/>
        <v>3997.2376870298194</v>
      </c>
      <c r="AL29" s="11">
        <f t="shared" si="20"/>
        <v>3832.4602836035979</v>
      </c>
      <c r="AM29" s="11">
        <f t="shared" si="20"/>
        <v>3585.2609048779382</v>
      </c>
      <c r="AN29" s="11">
        <f t="shared" si="20"/>
        <v>3325.0974580867564</v>
      </c>
      <c r="AO29" s="11">
        <f t="shared" si="20"/>
        <v>3047.8220447839658</v>
      </c>
      <c r="AP29" s="11">
        <f t="shared" si="20"/>
        <v>2817.4064232716137</v>
      </c>
      <c r="AQ29" s="11">
        <f t="shared" si="20"/>
        <v>2637.8977004161002</v>
      </c>
      <c r="AR29" s="11">
        <f t="shared" si="20"/>
        <v>2505.2990118594589</v>
      </c>
      <c r="AS29" s="11">
        <f t="shared" si="20"/>
        <v>2350.4698332345015</v>
      </c>
      <c r="AT29" s="11">
        <f t="shared" si="20"/>
        <v>2188.7881735640644</v>
      </c>
      <c r="AU29" s="11">
        <f t="shared" si="20"/>
        <v>2053.6027760168827</v>
      </c>
      <c r="AV29" s="11">
        <f t="shared" si="20"/>
        <v>1951.802320253194</v>
      </c>
      <c r="AW29" s="11">
        <f t="shared" si="20"/>
        <v>1875.9347377818697</v>
      </c>
      <c r="AX29" s="11">
        <f t="shared" si="20"/>
        <v>1803.6122865962384</v>
      </c>
      <c r="AY29" s="11">
        <f>AY8</f>
        <v>1748.849663090487</v>
      </c>
      <c r="AZ29" s="11">
        <f>AZ8</f>
        <v>1718.9259181521777</v>
      </c>
      <c r="BA29" s="11">
        <f>BA8</f>
        <v>1692.9491103658572</v>
      </c>
      <c r="BB29" s="11">
        <f t="shared" ref="BB29:BE29" si="21">BB8</f>
        <v>1678.517632662762</v>
      </c>
      <c r="BC29" s="11">
        <f t="shared" si="21"/>
        <v>1663.8231041668639</v>
      </c>
      <c r="BD29" s="11">
        <f t="shared" ref="BD29" si="22">BD8</f>
        <v>1635.2136558824984</v>
      </c>
      <c r="BE29" s="11">
        <f t="shared" si="21"/>
        <v>0</v>
      </c>
      <c r="BF29" s="1227"/>
      <c r="BG29" s="1227"/>
    </row>
    <row r="30" spans="21:59" ht="15" customHeight="1">
      <c r="V30" s="40" t="s">
        <v>294</v>
      </c>
      <c r="Y30" s="40" t="s">
        <v>751</v>
      </c>
      <c r="Z30" s="11"/>
      <c r="AA30" s="25">
        <f t="shared" ref="AA30:AX30" si="23">AA11</f>
        <v>2.0926734072319997</v>
      </c>
      <c r="AB30" s="25">
        <f t="shared" si="23"/>
        <v>2.10152856842</v>
      </c>
      <c r="AC30" s="25">
        <f t="shared" si="23"/>
        <v>2.2004490783800001</v>
      </c>
      <c r="AD30" s="25">
        <f t="shared" si="23"/>
        <v>2.1188965567400002</v>
      </c>
      <c r="AE30" s="25">
        <f t="shared" si="23"/>
        <v>2.1943086542799999</v>
      </c>
      <c r="AF30" s="25">
        <f t="shared" si="23"/>
        <v>2.1110255739279999</v>
      </c>
      <c r="AG30" s="25">
        <f t="shared" si="23"/>
        <v>2.0005879873840002</v>
      </c>
      <c r="AH30" s="25">
        <f t="shared" si="23"/>
        <v>1.852003815392</v>
      </c>
      <c r="AI30" s="25">
        <f t="shared" si="23"/>
        <v>1.7614249869920002</v>
      </c>
      <c r="AJ30" s="25">
        <f t="shared" si="23"/>
        <v>1.9052106664319999</v>
      </c>
      <c r="AK30" s="25">
        <f t="shared" si="23"/>
        <v>1.7153856039399999</v>
      </c>
      <c r="AL30" s="25">
        <f t="shared" si="23"/>
        <v>1.6032776618360003</v>
      </c>
      <c r="AM30" s="25">
        <f t="shared" si="23"/>
        <v>1.407584036472</v>
      </c>
      <c r="AN30" s="25">
        <f t="shared" si="23"/>
        <v>1.3197578042720002</v>
      </c>
      <c r="AO30" s="25">
        <f t="shared" si="23"/>
        <v>1.233829302228</v>
      </c>
      <c r="AP30" s="25">
        <f t="shared" si="23"/>
        <v>1.1847097226359999</v>
      </c>
      <c r="AQ30" s="25">
        <f t="shared" si="23"/>
        <v>1.1191039355319998</v>
      </c>
      <c r="AR30" s="25">
        <f t="shared" si="23"/>
        <v>1.0453024677960001</v>
      </c>
      <c r="AS30" s="25">
        <f t="shared" si="23"/>
        <v>1.005243514432</v>
      </c>
      <c r="AT30" s="25">
        <f t="shared" si="23"/>
        <v>0.92908334987599994</v>
      </c>
      <c r="AU30" s="25">
        <f t="shared" si="23"/>
        <v>0.9144638626399999</v>
      </c>
      <c r="AV30" s="25">
        <f t="shared" si="23"/>
        <v>0.84432085865599993</v>
      </c>
      <c r="AW30" s="25">
        <f t="shared" si="23"/>
        <v>0.81870671982799992</v>
      </c>
      <c r="AX30" s="25">
        <f t="shared" si="23"/>
        <v>0.79626468252800009</v>
      </c>
      <c r="AY30" s="25">
        <f t="shared" ref="AY30:BA31" si="24">AY11</f>
        <v>0.74908838716000004</v>
      </c>
      <c r="AZ30" s="25">
        <f t="shared" si="24"/>
        <v>0.69959110031599991</v>
      </c>
      <c r="BA30" s="25">
        <f t="shared" si="24"/>
        <v>0.64587490410000004</v>
      </c>
      <c r="BB30" s="25">
        <f t="shared" ref="BB30:BE30" si="25">BB11</f>
        <v>0.63084575626399997</v>
      </c>
      <c r="BC30" s="25">
        <f t="shared" si="25"/>
        <v>0.59115528585999999</v>
      </c>
      <c r="BD30" s="25">
        <f t="shared" ref="BD30" si="26">BD11</f>
        <v>0.5894456676080001</v>
      </c>
      <c r="BE30" s="25">
        <f t="shared" si="25"/>
        <v>0</v>
      </c>
      <c r="BF30" s="1227"/>
      <c r="BG30" s="1227"/>
    </row>
    <row r="31" spans="21:59" ht="15" customHeight="1">
      <c r="V31" s="1402" t="s">
        <v>1006</v>
      </c>
      <c r="Y31" s="40" t="s">
        <v>1179</v>
      </c>
      <c r="Z31" s="11"/>
      <c r="AA31" s="11">
        <f t="shared" ref="AA31:AX31" si="27">AA12</f>
        <v>9910.6586158148057</v>
      </c>
      <c r="AB31" s="11">
        <f t="shared" si="27"/>
        <v>9433.1295624956911</v>
      </c>
      <c r="AC31" s="11">
        <f t="shared" si="27"/>
        <v>9398.8544222426717</v>
      </c>
      <c r="AD31" s="11">
        <f t="shared" si="27"/>
        <v>9131.1318698893083</v>
      </c>
      <c r="AE31" s="11">
        <f t="shared" si="27"/>
        <v>10208.630427212323</v>
      </c>
      <c r="AF31" s="11">
        <f t="shared" si="27"/>
        <v>10114.044334040294</v>
      </c>
      <c r="AG31" s="11">
        <f t="shared" si="27"/>
        <v>11117.329105593026</v>
      </c>
      <c r="AH31" s="11">
        <f t="shared" si="27"/>
        <v>11721.061775922752</v>
      </c>
      <c r="AI31" s="11">
        <f t="shared" si="27"/>
        <v>10428.204222230408</v>
      </c>
      <c r="AJ31" s="11">
        <f t="shared" si="27"/>
        <v>4218.5895017867424</v>
      </c>
      <c r="AK31" s="11">
        <f t="shared" si="27"/>
        <v>6719.7584773469416</v>
      </c>
      <c r="AL31" s="11">
        <f t="shared" si="27"/>
        <v>3358.1568536531995</v>
      </c>
      <c r="AM31" s="11">
        <f t="shared" si="27"/>
        <v>3222.2053164553799</v>
      </c>
      <c r="AN31" s="11">
        <f t="shared" si="27"/>
        <v>3267.600592395062</v>
      </c>
      <c r="AO31" s="11">
        <f t="shared" si="27"/>
        <v>3423.3922951847717</v>
      </c>
      <c r="AP31" s="11">
        <f t="shared" si="27"/>
        <v>2926.0395015680419</v>
      </c>
      <c r="AQ31" s="11">
        <f t="shared" si="27"/>
        <v>3142.8002818294976</v>
      </c>
      <c r="AR31" s="11">
        <f t="shared" si="27"/>
        <v>2342.3071168743591</v>
      </c>
      <c r="AS31" s="11">
        <f t="shared" si="27"/>
        <v>2541.3439308664424</v>
      </c>
      <c r="AT31" s="11">
        <f t="shared" si="27"/>
        <v>2618.690873776256</v>
      </c>
      <c r="AU31" s="11">
        <f t="shared" si="27"/>
        <v>2088.0104847180719</v>
      </c>
      <c r="AV31" s="11">
        <f t="shared" si="27"/>
        <v>1777.1515656582808</v>
      </c>
      <c r="AW31" s="11">
        <f t="shared" si="27"/>
        <v>1600.3349846272417</v>
      </c>
      <c r="AX31" s="11">
        <f t="shared" si="27"/>
        <v>1617.7588718757988</v>
      </c>
      <c r="AY31" s="11">
        <f t="shared" si="24"/>
        <v>1605.6848886001922</v>
      </c>
      <c r="AZ31" s="11">
        <f t="shared" si="24"/>
        <v>1199.3696117404465</v>
      </c>
      <c r="BA31" s="11">
        <f t="shared" si="24"/>
        <v>1104.6021747670275</v>
      </c>
      <c r="BB31" s="11">
        <f t="shared" ref="BB31:BE31" si="28">BB12</f>
        <v>1019.6588200937099</v>
      </c>
      <c r="BC31" s="11">
        <f t="shared" si="28"/>
        <v>875.75574343863468</v>
      </c>
      <c r="BD31" s="11">
        <f t="shared" ref="BD31" si="29">BD12</f>
        <v>924.56791718084514</v>
      </c>
      <c r="BE31" s="11">
        <f t="shared" si="28"/>
        <v>0</v>
      </c>
      <c r="BF31" s="1227"/>
      <c r="BG31" s="1227"/>
    </row>
    <row r="32" spans="21:59" ht="15" customHeight="1">
      <c r="V32" s="40" t="s">
        <v>295</v>
      </c>
      <c r="Y32" s="40" t="s">
        <v>752</v>
      </c>
      <c r="Z32" s="11"/>
      <c r="AA32" s="11">
        <f t="shared" ref="AA32:AX32" si="30">AA16</f>
        <v>4151.3811472979296</v>
      </c>
      <c r="AB32" s="11">
        <f t="shared" si="30"/>
        <v>4173.8815978200191</v>
      </c>
      <c r="AC32" s="11">
        <f t="shared" si="30"/>
        <v>4164.3185477289244</v>
      </c>
      <c r="AD32" s="11">
        <f t="shared" si="30"/>
        <v>4099.913416644401</v>
      </c>
      <c r="AE32" s="11">
        <f t="shared" si="30"/>
        <v>4008.2616138394865</v>
      </c>
      <c r="AF32" s="11">
        <f t="shared" si="30"/>
        <v>3933.7343457207858</v>
      </c>
      <c r="AG32" s="11">
        <f t="shared" si="30"/>
        <v>3890.9111763914084</v>
      </c>
      <c r="AH32" s="11">
        <f t="shared" si="30"/>
        <v>3880.2178771265026</v>
      </c>
      <c r="AI32" s="11">
        <f t="shared" si="30"/>
        <v>3817.9234339160489</v>
      </c>
      <c r="AJ32" s="11">
        <f t="shared" si="30"/>
        <v>3780.1287299350452</v>
      </c>
      <c r="AK32" s="11">
        <f t="shared" si="30"/>
        <v>3800.6402446864645</v>
      </c>
      <c r="AL32" s="11">
        <f t="shared" si="30"/>
        <v>3808.1257738889199</v>
      </c>
      <c r="AM32" s="11">
        <f t="shared" si="30"/>
        <v>3849.9479482063157</v>
      </c>
      <c r="AN32" s="11">
        <f t="shared" si="30"/>
        <v>3891.1742339373327</v>
      </c>
      <c r="AO32" s="11">
        <f t="shared" si="30"/>
        <v>3893.1937174867353</v>
      </c>
      <c r="AP32" s="11">
        <f t="shared" si="30"/>
        <v>3985.3461299203682</v>
      </c>
      <c r="AQ32" s="11">
        <f t="shared" si="30"/>
        <v>4078.1645665084061</v>
      </c>
      <c r="AR32" s="11">
        <f t="shared" si="30"/>
        <v>4143.4380755735992</v>
      </c>
      <c r="AS32" s="11">
        <f t="shared" si="30"/>
        <v>4194.2970437948388</v>
      </c>
      <c r="AT32" s="11">
        <f t="shared" si="30"/>
        <v>4199.1928380303543</v>
      </c>
      <c r="AU32" s="11">
        <f t="shared" si="30"/>
        <v>4095.4301744291583</v>
      </c>
      <c r="AV32" s="11">
        <f t="shared" si="30"/>
        <v>4028.6544696751444</v>
      </c>
      <c r="AW32" s="11">
        <f t="shared" si="30"/>
        <v>3937.1599091145149</v>
      </c>
      <c r="AX32" s="11">
        <f t="shared" si="30"/>
        <v>3817.3201091633932</v>
      </c>
      <c r="AY32" s="11">
        <f t="shared" ref="AY32:BA34" si="31">AY16</f>
        <v>3731.5378644119824</v>
      </c>
      <c r="AZ32" s="11">
        <f t="shared" si="31"/>
        <v>3698.6974759321943</v>
      </c>
      <c r="BA32" s="11">
        <f t="shared" si="31"/>
        <v>3670.4709791496371</v>
      </c>
      <c r="BB32" s="11">
        <f t="shared" ref="BB32:BE32" si="32">BB16</f>
        <v>3709.5885428302222</v>
      </c>
      <c r="BC32" s="11">
        <f t="shared" si="32"/>
        <v>3682.0592381138922</v>
      </c>
      <c r="BD32" s="11">
        <f t="shared" ref="BD32" si="33">BD16</f>
        <v>3689.9586649707094</v>
      </c>
      <c r="BE32" s="11">
        <f t="shared" si="32"/>
        <v>0</v>
      </c>
      <c r="BF32" s="1227"/>
      <c r="BG32" s="1227"/>
    </row>
    <row r="33" spans="22:60" ht="15" customHeight="1">
      <c r="V33" s="768" t="s">
        <v>296</v>
      </c>
      <c r="Y33" s="768" t="s">
        <v>753</v>
      </c>
      <c r="Z33" s="14"/>
      <c r="AA33" s="14">
        <f t="shared" ref="AA33:AX33" si="34">AA17</f>
        <v>7135.2906917549071</v>
      </c>
      <c r="AB33" s="14">
        <f t="shared" si="34"/>
        <v>6977.6223531750929</v>
      </c>
      <c r="AC33" s="14">
        <f t="shared" si="34"/>
        <v>6926.9487550376898</v>
      </c>
      <c r="AD33" s="14">
        <f t="shared" si="34"/>
        <v>7006.729176045128</v>
      </c>
      <c r="AE33" s="14">
        <f t="shared" si="34"/>
        <v>6890.2000443033558</v>
      </c>
      <c r="AF33" s="14">
        <f t="shared" si="34"/>
        <v>6595.536858398983</v>
      </c>
      <c r="AG33" s="14">
        <f t="shared" si="34"/>
        <v>6476.3108780407892</v>
      </c>
      <c r="AH33" s="14">
        <f t="shared" si="34"/>
        <v>6391.5479009613637</v>
      </c>
      <c r="AI33" s="14">
        <f t="shared" si="34"/>
        <v>6331.9458247733255</v>
      </c>
      <c r="AJ33" s="14">
        <f t="shared" si="34"/>
        <v>6310.5170394419902</v>
      </c>
      <c r="AK33" s="14">
        <f t="shared" si="34"/>
        <v>6339.3136849868761</v>
      </c>
      <c r="AL33" s="14">
        <f t="shared" si="34"/>
        <v>6142.0600978493458</v>
      </c>
      <c r="AM33" s="14">
        <f t="shared" si="34"/>
        <v>6107.4198498094265</v>
      </c>
      <c r="AN33" s="14">
        <f t="shared" si="34"/>
        <v>6056.9420902846059</v>
      </c>
      <c r="AO33" s="14">
        <f t="shared" si="34"/>
        <v>5947.2030750877448</v>
      </c>
      <c r="AP33" s="14">
        <f t="shared" si="34"/>
        <v>5913.7189855095139</v>
      </c>
      <c r="AQ33" s="14">
        <f t="shared" si="34"/>
        <v>5856.852282792066</v>
      </c>
      <c r="AR33" s="14">
        <f t="shared" si="34"/>
        <v>6175.7566146829486</v>
      </c>
      <c r="AS33" s="14">
        <f t="shared" si="34"/>
        <v>5432.9886768695578</v>
      </c>
      <c r="AT33" s="14">
        <f t="shared" si="34"/>
        <v>5192.1028798820962</v>
      </c>
      <c r="AU33" s="14">
        <f t="shared" si="34"/>
        <v>5523.1391474480688</v>
      </c>
      <c r="AV33" s="14">
        <f t="shared" si="34"/>
        <v>5407.8607100015124</v>
      </c>
      <c r="AW33" s="14">
        <f t="shared" si="34"/>
        <v>5414.1482237095915</v>
      </c>
      <c r="AX33" s="14">
        <f t="shared" si="34"/>
        <v>5466.2215344397227</v>
      </c>
      <c r="AY33" s="14">
        <f t="shared" si="31"/>
        <v>5406.4724973170123</v>
      </c>
      <c r="AZ33" s="14">
        <f t="shared" si="31"/>
        <v>5445.3144490145778</v>
      </c>
      <c r="BA33" s="14">
        <f t="shared" si="31"/>
        <v>5408.2571102612255</v>
      </c>
      <c r="BB33" s="14">
        <f t="shared" ref="BB33:BE33" si="35">BB17</f>
        <v>5524.7683541670822</v>
      </c>
      <c r="BC33" s="14">
        <f t="shared" si="35"/>
        <v>5556.3640278570738</v>
      </c>
      <c r="BD33" s="14">
        <f t="shared" ref="BD33" si="36">BD17</f>
        <v>5581.2235793287273</v>
      </c>
      <c r="BE33" s="14">
        <f t="shared" si="35"/>
        <v>0</v>
      </c>
      <c r="BF33" s="1227"/>
      <c r="BG33" s="1227"/>
    </row>
    <row r="34" spans="22:60" ht="15" customHeight="1">
      <c r="V34" s="768" t="s">
        <v>297</v>
      </c>
      <c r="Y34" s="768" t="s">
        <v>754</v>
      </c>
      <c r="Z34" s="14"/>
      <c r="AA34" s="1567">
        <f t="shared" ref="AA34:AX34" si="37">AA18</f>
        <v>39.255762328812118</v>
      </c>
      <c r="AB34" s="1567">
        <f t="shared" si="37"/>
        <v>36.246438524206958</v>
      </c>
      <c r="AC34" s="1567">
        <f t="shared" si="37"/>
        <v>37.512582208451448</v>
      </c>
      <c r="AD34" s="1567">
        <f t="shared" si="37"/>
        <v>34.082390279941542</v>
      </c>
      <c r="AE34" s="1567">
        <f t="shared" si="37"/>
        <v>35.742541087863344</v>
      </c>
      <c r="AF34" s="1567">
        <f t="shared" si="37"/>
        <v>34.286353706707793</v>
      </c>
      <c r="AG34" s="1567">
        <f t="shared" si="37"/>
        <v>33.4548800744925</v>
      </c>
      <c r="AH34" s="1567">
        <f t="shared" si="37"/>
        <v>32.49326899609445</v>
      </c>
      <c r="AI34" s="1567">
        <f t="shared" si="37"/>
        <v>31.032401650917944</v>
      </c>
      <c r="AJ34" s="1567">
        <f t="shared" si="37"/>
        <v>30.464506261233964</v>
      </c>
      <c r="AK34" s="1567">
        <f t="shared" si="37"/>
        <v>29.639838485371275</v>
      </c>
      <c r="AL34" s="1567">
        <f t="shared" si="37"/>
        <v>29.414326910567787</v>
      </c>
      <c r="AM34" s="1567">
        <f t="shared" si="37"/>
        <v>28.534850782310766</v>
      </c>
      <c r="AN34" s="1567">
        <f t="shared" si="37"/>
        <v>27.149001545626323</v>
      </c>
      <c r="AO34" s="1567">
        <f t="shared" si="37"/>
        <v>26.075748545607585</v>
      </c>
      <c r="AP34" s="1567">
        <f t="shared" si="37"/>
        <v>26.478835743927007</v>
      </c>
      <c r="AQ34" s="1567">
        <f t="shared" si="37"/>
        <v>25.687559676027295</v>
      </c>
      <c r="AR34" s="1567">
        <f t="shared" si="37"/>
        <v>24.970738982883148</v>
      </c>
      <c r="AS34" s="1567">
        <f t="shared" si="37"/>
        <v>24.058680644328238</v>
      </c>
      <c r="AT34" s="1567">
        <f t="shared" si="37"/>
        <v>23.352865540945988</v>
      </c>
      <c r="AU34" s="1567">
        <f t="shared" si="37"/>
        <v>22.721928093309192</v>
      </c>
      <c r="AV34" s="1567">
        <f t="shared" si="37"/>
        <v>22.482846006021969</v>
      </c>
      <c r="AW34" s="1567">
        <f t="shared" si="37"/>
        <v>21.888797915032093</v>
      </c>
      <c r="AX34" s="1567">
        <f t="shared" si="37"/>
        <v>22.284590106460907</v>
      </c>
      <c r="AY34" s="1567">
        <f t="shared" si="31"/>
        <v>21.656651147002798</v>
      </c>
      <c r="AZ34" s="1567">
        <f t="shared" si="31"/>
        <v>20.735572120883226</v>
      </c>
      <c r="BA34" s="1567">
        <f t="shared" si="31"/>
        <v>20.738954899582144</v>
      </c>
      <c r="BB34" s="1567">
        <f t="shared" ref="BB34:BE34" si="38">BB18</f>
        <v>19.9263205913071</v>
      </c>
      <c r="BC34" s="14">
        <f t="shared" si="38"/>
        <v>20.083309136875478</v>
      </c>
      <c r="BD34" s="14">
        <f t="shared" ref="BD34" si="39">BD18</f>
        <v>19.836197653884565</v>
      </c>
      <c r="BE34" s="14">
        <f t="shared" si="38"/>
        <v>0</v>
      </c>
      <c r="BF34" s="1227"/>
      <c r="BG34" s="1227"/>
    </row>
    <row r="35" spans="22:60" ht="15" customHeight="1">
      <c r="V35" s="768" t="s">
        <v>286</v>
      </c>
      <c r="Y35" s="735" t="s">
        <v>649</v>
      </c>
      <c r="Z35" s="14"/>
      <c r="AA35" s="14">
        <f t="shared" ref="AA35:AX35" si="40">AA20</f>
        <v>180.77301123167689</v>
      </c>
      <c r="AB35" s="14">
        <f t="shared" si="40"/>
        <v>178.81026095045317</v>
      </c>
      <c r="AC35" s="14">
        <f t="shared" si="40"/>
        <v>179.19508767688146</v>
      </c>
      <c r="AD35" s="14">
        <f t="shared" si="40"/>
        <v>179.61707267777589</v>
      </c>
      <c r="AE35" s="14">
        <f t="shared" si="40"/>
        <v>178.7359444015209</v>
      </c>
      <c r="AF35" s="14">
        <f t="shared" si="40"/>
        <v>179.14048654083396</v>
      </c>
      <c r="AG35" s="14">
        <f t="shared" si="40"/>
        <v>179.59007165708573</v>
      </c>
      <c r="AH35" s="14">
        <f t="shared" si="40"/>
        <v>180.43075126208575</v>
      </c>
      <c r="AI35" s="14">
        <f t="shared" si="40"/>
        <v>179.48392153004573</v>
      </c>
      <c r="AJ35" s="14">
        <f t="shared" si="40"/>
        <v>180.22910581622574</v>
      </c>
      <c r="AK35" s="14">
        <f t="shared" si="40"/>
        <v>181.17658912484575</v>
      </c>
      <c r="AL35" s="14">
        <f t="shared" si="40"/>
        <v>182.83749062888572</v>
      </c>
      <c r="AM35" s="14">
        <f t="shared" si="40"/>
        <v>231.96460762769144</v>
      </c>
      <c r="AN35" s="14">
        <f t="shared" si="40"/>
        <v>272.69338107701998</v>
      </c>
      <c r="AO35" s="14">
        <f t="shared" si="40"/>
        <v>281.51320856278971</v>
      </c>
      <c r="AP35" s="14">
        <f t="shared" si="40"/>
        <v>318.97613267156828</v>
      </c>
      <c r="AQ35" s="14">
        <f t="shared" si="40"/>
        <v>329.29787042613526</v>
      </c>
      <c r="AR35" s="14">
        <f t="shared" si="40"/>
        <v>318.00047195240342</v>
      </c>
      <c r="AS35" s="14">
        <f t="shared" si="40"/>
        <v>357.47969899042818</v>
      </c>
      <c r="AT35" s="14">
        <f t="shared" si="40"/>
        <v>354.29684731500112</v>
      </c>
      <c r="AU35" s="14">
        <f t="shared" si="40"/>
        <v>309.17131801358909</v>
      </c>
      <c r="AV35" s="14">
        <f t="shared" si="40"/>
        <v>341.90539587619293</v>
      </c>
      <c r="AW35" s="14">
        <f t="shared" si="40"/>
        <v>338.45875805802001</v>
      </c>
      <c r="AX35" s="14">
        <f t="shared" si="40"/>
        <v>334.66790973778376</v>
      </c>
      <c r="AY35" s="14">
        <f t="shared" ref="AY35:BA38" si="41">AY20</f>
        <v>333.14414356354251</v>
      </c>
      <c r="AZ35" s="14">
        <f t="shared" si="41"/>
        <v>339.5267782397658</v>
      </c>
      <c r="BA35" s="14">
        <f t="shared" si="41"/>
        <v>343.26343807085618</v>
      </c>
      <c r="BB35" s="14">
        <f t="shared" ref="BB35:BE35" si="42">BB20</f>
        <v>298.16583086143413</v>
      </c>
      <c r="BC35" s="14">
        <f t="shared" si="42"/>
        <v>295.60968695784192</v>
      </c>
      <c r="BD35" s="14">
        <f t="shared" ref="BD35" si="43">BD20</f>
        <v>294.82236976584193</v>
      </c>
      <c r="BE35" s="14">
        <f t="shared" si="42"/>
        <v>0</v>
      </c>
      <c r="BF35" s="1227"/>
      <c r="BG35" s="1227"/>
    </row>
    <row r="36" spans="22:60" ht="28.5">
      <c r="V36" s="1583" t="s">
        <v>1108</v>
      </c>
      <c r="Y36" s="40" t="s">
        <v>1107</v>
      </c>
      <c r="Z36" s="14"/>
      <c r="AA36" s="14">
        <f t="shared" ref="AA36:AX36" si="44">AA21</f>
        <v>1438.0376458874916</v>
      </c>
      <c r="AB36" s="14">
        <f t="shared" si="44"/>
        <v>1478.1833541741969</v>
      </c>
      <c r="AC36" s="14">
        <f t="shared" si="44"/>
        <v>1611.1796688031598</v>
      </c>
      <c r="AD36" s="14">
        <f t="shared" si="44"/>
        <v>1612.1498880139211</v>
      </c>
      <c r="AE36" s="14">
        <f t="shared" si="44"/>
        <v>1770.0200351963495</v>
      </c>
      <c r="AF36" s="14">
        <f t="shared" si="44"/>
        <v>1907.5349476733802</v>
      </c>
      <c r="AG36" s="14">
        <f t="shared" si="44"/>
        <v>2028.5716974068825</v>
      </c>
      <c r="AH36" s="14">
        <f t="shared" si="44"/>
        <v>2099.8070334883982</v>
      </c>
      <c r="AI36" s="14">
        <f t="shared" si="44"/>
        <v>2104.0262195004047</v>
      </c>
      <c r="AJ36" s="14">
        <f t="shared" si="44"/>
        <v>2175.185005297491</v>
      </c>
      <c r="AK36" s="14">
        <f t="shared" si="44"/>
        <v>2155.8865253763265</v>
      </c>
      <c r="AL36" s="14">
        <f t="shared" si="44"/>
        <v>2086.0587114912009</v>
      </c>
      <c r="AM36" s="14">
        <f t="shared" si="44"/>
        <v>1910.7613216509862</v>
      </c>
      <c r="AN36" s="14">
        <f t="shared" si="44"/>
        <v>1908.2075084396233</v>
      </c>
      <c r="AO36" s="14">
        <f t="shared" si="44"/>
        <v>1898.5787431388137</v>
      </c>
      <c r="AP36" s="14">
        <f t="shared" si="44"/>
        <v>1963.4555246883822</v>
      </c>
      <c r="AQ36" s="14">
        <f t="shared" si="44"/>
        <v>1843.3618521471396</v>
      </c>
      <c r="AR36" s="14">
        <f t="shared" si="44"/>
        <v>1695.2227044886718</v>
      </c>
      <c r="AS36" s="14">
        <f t="shared" si="44"/>
        <v>1627.6901569542013</v>
      </c>
      <c r="AT36" s="14">
        <f t="shared" si="44"/>
        <v>1569.6956107755486</v>
      </c>
      <c r="AU36" s="14">
        <f t="shared" si="44"/>
        <v>1514.5812978190154</v>
      </c>
      <c r="AV36" s="14">
        <f t="shared" si="44"/>
        <v>1518.2194083148611</v>
      </c>
      <c r="AW36" s="14">
        <f t="shared" si="44"/>
        <v>1523.2488047525801</v>
      </c>
      <c r="AX36" s="14">
        <f t="shared" si="44"/>
        <v>1535.1417289204639</v>
      </c>
      <c r="AY36" s="14">
        <f t="shared" si="41"/>
        <v>1422.8846607133103</v>
      </c>
      <c r="AZ36" s="14">
        <f t="shared" si="41"/>
        <v>1498.0459953783466</v>
      </c>
      <c r="BA36" s="14">
        <f t="shared" si="41"/>
        <v>1311.7277064232794</v>
      </c>
      <c r="BB36" s="14">
        <f t="shared" ref="BB36:BE36" si="45">BB21</f>
        <v>1423.2282811706436</v>
      </c>
      <c r="BC36" s="14">
        <f t="shared" si="45"/>
        <v>1452.8486318646119</v>
      </c>
      <c r="BD36" s="14">
        <f t="shared" ref="BD36" si="46">BD21</f>
        <v>1480.4292495364971</v>
      </c>
      <c r="BE36" s="14">
        <f t="shared" si="45"/>
        <v>0</v>
      </c>
      <c r="BF36" s="1227"/>
      <c r="BG36" s="1227"/>
    </row>
    <row r="37" spans="22:60" ht="15" customHeight="1">
      <c r="V37" s="1402" t="s">
        <v>1110</v>
      </c>
      <c r="Y37" s="594" t="s">
        <v>650</v>
      </c>
      <c r="Z37" s="11"/>
      <c r="AA37" s="11">
        <f t="shared" ref="AA37:AX37" si="47">AA22</f>
        <v>2387.11454211821</v>
      </c>
      <c r="AB37" s="11">
        <f t="shared" si="47"/>
        <v>2410.311951595228</v>
      </c>
      <c r="AC37" s="11">
        <f t="shared" si="47"/>
        <v>2419.5279224992682</v>
      </c>
      <c r="AD37" s="11">
        <f t="shared" si="47"/>
        <v>2415.9218573103244</v>
      </c>
      <c r="AE37" s="11">
        <f t="shared" si="47"/>
        <v>2392.2887552935317</v>
      </c>
      <c r="AF37" s="11">
        <f t="shared" si="47"/>
        <v>2438.6751873475437</v>
      </c>
      <c r="AG37" s="11">
        <f t="shared" si="47"/>
        <v>2422.3933452145343</v>
      </c>
      <c r="AH37" s="11">
        <f t="shared" si="47"/>
        <v>2439.7178743324253</v>
      </c>
      <c r="AI37" s="11">
        <f t="shared" si="47"/>
        <v>2422.4331583536673</v>
      </c>
      <c r="AJ37" s="11">
        <f t="shared" si="47"/>
        <v>2346.2950298964365</v>
      </c>
      <c r="AK37" s="11">
        <f t="shared" si="47"/>
        <v>2300.7781120496738</v>
      </c>
      <c r="AL37" s="11">
        <f t="shared" si="47"/>
        <v>2287.0088053349914</v>
      </c>
      <c r="AM37" s="11">
        <f t="shared" si="47"/>
        <v>2272.6242548601745</v>
      </c>
      <c r="AN37" s="11">
        <f t="shared" si="47"/>
        <v>2295.4938305459173</v>
      </c>
      <c r="AO37" s="11">
        <f t="shared" si="47"/>
        <v>2313.4206896071382</v>
      </c>
      <c r="AP37" s="11">
        <f t="shared" si="47"/>
        <v>2280.1724448355239</v>
      </c>
      <c r="AQ37" s="11">
        <f t="shared" si="47"/>
        <v>2241.4502442557191</v>
      </c>
      <c r="AR37" s="11">
        <f t="shared" si="47"/>
        <v>2217.7469883948233</v>
      </c>
      <c r="AS37" s="11">
        <f t="shared" si="47"/>
        <v>2203.3115529446736</v>
      </c>
      <c r="AT37" s="11">
        <f t="shared" si="47"/>
        <v>2094.0187739070748</v>
      </c>
      <c r="AU37" s="11">
        <f t="shared" si="47"/>
        <v>2115.1877676550598</v>
      </c>
      <c r="AV37" s="11">
        <f t="shared" si="47"/>
        <v>2128.7650735668713</v>
      </c>
      <c r="AW37" s="11">
        <f t="shared" si="47"/>
        <v>2069.4144198746553</v>
      </c>
      <c r="AX37" s="11">
        <f t="shared" si="47"/>
        <v>2081.9643913856034</v>
      </c>
      <c r="AY37" s="11">
        <f t="shared" si="41"/>
        <v>2045.4357785174529</v>
      </c>
      <c r="AZ37" s="11">
        <f t="shared" si="41"/>
        <v>2027.3195803306637</v>
      </c>
      <c r="BA37" s="11">
        <f t="shared" si="41"/>
        <v>2027.6188846110879</v>
      </c>
      <c r="BB37" s="11">
        <f t="shared" ref="BB37:BE37" si="48">BB22</f>
        <v>1992.1937193507722</v>
      </c>
      <c r="BC37" s="11">
        <f t="shared" si="48"/>
        <v>1996.2145608678302</v>
      </c>
      <c r="BD37" s="11">
        <f t="shared" ref="BD37" si="49">BD22</f>
        <v>2005.3060476304083</v>
      </c>
      <c r="BE37" s="11">
        <f t="shared" si="48"/>
        <v>0</v>
      </c>
      <c r="BF37" s="1227"/>
      <c r="BG37" s="1227"/>
    </row>
    <row r="38" spans="22:60" ht="15" customHeight="1" thickBot="1">
      <c r="V38" s="770" t="s">
        <v>279</v>
      </c>
      <c r="Y38" s="1129" t="s">
        <v>651</v>
      </c>
      <c r="Z38" s="142"/>
      <c r="AA38" s="142">
        <f t="shared" ref="AA38:AX38" si="50">AA23</f>
        <v>381.42489034365371</v>
      </c>
      <c r="AB38" s="142">
        <f t="shared" si="50"/>
        <v>393.4009513629448</v>
      </c>
      <c r="AC38" s="142">
        <f t="shared" si="50"/>
        <v>394.2487013880355</v>
      </c>
      <c r="AD38" s="142">
        <f t="shared" si="50"/>
        <v>396.40997156846788</v>
      </c>
      <c r="AE38" s="142">
        <f t="shared" si="50"/>
        <v>403.04247407633494</v>
      </c>
      <c r="AF38" s="142">
        <f t="shared" si="50"/>
        <v>420.50215927906277</v>
      </c>
      <c r="AG38" s="142">
        <f t="shared" si="50"/>
        <v>427.85187570574777</v>
      </c>
      <c r="AH38" s="142">
        <f t="shared" si="50"/>
        <v>446.54502095243163</v>
      </c>
      <c r="AI38" s="142">
        <f t="shared" si="50"/>
        <v>461.74873733291912</v>
      </c>
      <c r="AJ38" s="142">
        <f t="shared" si="50"/>
        <v>467.16210502057805</v>
      </c>
      <c r="AK38" s="142">
        <f t="shared" si="50"/>
        <v>493.98579608289668</v>
      </c>
      <c r="AL38" s="142">
        <f t="shared" si="50"/>
        <v>507.21296727115288</v>
      </c>
      <c r="AM38" s="142">
        <f t="shared" si="50"/>
        <v>405.56481685480861</v>
      </c>
      <c r="AN38" s="142">
        <f t="shared" si="50"/>
        <v>398.9969972141584</v>
      </c>
      <c r="AO38" s="142">
        <f t="shared" si="50"/>
        <v>387.00613859190037</v>
      </c>
      <c r="AP38" s="142">
        <f t="shared" si="50"/>
        <v>382.71782466704934</v>
      </c>
      <c r="AQ38" s="142">
        <f t="shared" si="50"/>
        <v>381.22716651552543</v>
      </c>
      <c r="AR38" s="142">
        <f t="shared" si="50"/>
        <v>363.91228522273286</v>
      </c>
      <c r="AS38" s="142">
        <f t="shared" si="50"/>
        <v>367.67078546194944</v>
      </c>
      <c r="AT38" s="142">
        <f t="shared" si="50"/>
        <v>340.47380202686662</v>
      </c>
      <c r="AU38" s="142">
        <f t="shared" si="50"/>
        <v>336.70974704219384</v>
      </c>
      <c r="AV38" s="142">
        <f t="shared" si="50"/>
        <v>330.7585134453351</v>
      </c>
      <c r="AW38" s="142">
        <f t="shared" si="50"/>
        <v>349.22734682378604</v>
      </c>
      <c r="AX38" s="142">
        <f t="shared" si="50"/>
        <v>337.87899589351701</v>
      </c>
      <c r="AY38" s="142">
        <f t="shared" si="41"/>
        <v>338.00365382294808</v>
      </c>
      <c r="AZ38" s="142">
        <f t="shared" si="41"/>
        <v>322.69043502262264</v>
      </c>
      <c r="BA38" s="142">
        <f t="shared" si="41"/>
        <v>360.78776400046263</v>
      </c>
      <c r="BB38" s="142">
        <f t="shared" ref="BB38:BE38" si="51">BB23</f>
        <v>365.93626505946224</v>
      </c>
      <c r="BC38" s="142">
        <f t="shared" si="51"/>
        <v>343.78721945181286</v>
      </c>
      <c r="BD38" s="142">
        <f t="shared" ref="BD38" si="52">BD23</f>
        <v>347.48371102197024</v>
      </c>
      <c r="BE38" s="142">
        <f t="shared" si="51"/>
        <v>0</v>
      </c>
      <c r="BF38" s="1228"/>
      <c r="BG38" s="1228"/>
      <c r="BH38" s="26"/>
    </row>
    <row r="39" spans="22:60" ht="15" customHeight="1" thickTop="1">
      <c r="V39" s="771" t="s">
        <v>55</v>
      </c>
      <c r="Y39" s="771" t="s">
        <v>5</v>
      </c>
      <c r="Z39" s="13"/>
      <c r="AA39" s="13">
        <f>SUM(AA28:AA38)</f>
        <v>31825.127270712808</v>
      </c>
      <c r="AB39" s="13">
        <f t="shared" ref="AB39:BA39" si="53">SUM(AB28:AB38)</f>
        <v>31529.91000672225</v>
      </c>
      <c r="AC39" s="13">
        <f t="shared" si="53"/>
        <v>31700.352981596374</v>
      </c>
      <c r="AD39" s="13">
        <f t="shared" si="53"/>
        <v>31566.686922797908</v>
      </c>
      <c r="AE39" s="13">
        <f t="shared" si="53"/>
        <v>32824.583258663501</v>
      </c>
      <c r="AF39" s="13">
        <f t="shared" si="53"/>
        <v>33135.057142952282</v>
      </c>
      <c r="AG39" s="13">
        <f t="shared" si="53"/>
        <v>34266.435490466443</v>
      </c>
      <c r="AH39" s="13">
        <f t="shared" si="53"/>
        <v>35073.810447860429</v>
      </c>
      <c r="AI39" s="13">
        <f t="shared" si="53"/>
        <v>33492.978519412682</v>
      </c>
      <c r="AJ39" s="13">
        <f t="shared" si="53"/>
        <v>27347.738798514467</v>
      </c>
      <c r="AK39" s="13">
        <f t="shared" si="53"/>
        <v>29863.914148443539</v>
      </c>
      <c r="AL39" s="13">
        <f t="shared" si="53"/>
        <v>26244.794942929053</v>
      </c>
      <c r="AM39" s="13">
        <f t="shared" si="53"/>
        <v>25687.913103631774</v>
      </c>
      <c r="AN39" s="13">
        <f t="shared" si="53"/>
        <v>25526.065959582327</v>
      </c>
      <c r="AO39" s="13">
        <f t="shared" si="53"/>
        <v>25352.644366531429</v>
      </c>
      <c r="AP39" s="13">
        <f t="shared" si="53"/>
        <v>24970.483498961632</v>
      </c>
      <c r="AQ39" s="13">
        <f t="shared" si="53"/>
        <v>24844.103658386288</v>
      </c>
      <c r="AR39" s="13">
        <f t="shared" si="53"/>
        <v>24206.759745320163</v>
      </c>
      <c r="AS39" s="13">
        <f t="shared" si="53"/>
        <v>23389.590878037423</v>
      </c>
      <c r="AT39" s="13">
        <f t="shared" si="53"/>
        <v>22742.861978932455</v>
      </c>
      <c r="AU39" s="13">
        <f t="shared" si="53"/>
        <v>22174.075746911865</v>
      </c>
      <c r="AV39" s="13">
        <f t="shared" si="53"/>
        <v>21744.992071592831</v>
      </c>
      <c r="AW39" s="13">
        <f t="shared" si="53"/>
        <v>21404.425769008038</v>
      </c>
      <c r="AX39" s="13">
        <f t="shared" si="53"/>
        <v>21405.616405674235</v>
      </c>
      <c r="AY39" s="13">
        <f t="shared" si="53"/>
        <v>20991.414647319903</v>
      </c>
      <c r="AZ39" s="13">
        <f t="shared" si="53"/>
        <v>20685.574881622197</v>
      </c>
      <c r="BA39" s="13">
        <f t="shared" si="53"/>
        <v>20178.529579270216</v>
      </c>
      <c r="BB39" s="13">
        <f t="shared" ref="BB39:BE39" si="54">SUM(BB28:BB38)</f>
        <v>20489.800469193877</v>
      </c>
      <c r="BC39" s="13">
        <f t="shared" si="54"/>
        <v>20128.568609598606</v>
      </c>
      <c r="BD39" s="13">
        <f t="shared" ref="BD39" si="55">SUM(BD28:BD38)</f>
        <v>19795.144577539588</v>
      </c>
      <c r="BE39" s="13">
        <f t="shared" si="54"/>
        <v>0</v>
      </c>
      <c r="BF39" s="221"/>
      <c r="BG39" s="221"/>
    </row>
    <row r="41" spans="22:60">
      <c r="V41" s="196" t="s">
        <v>261</v>
      </c>
      <c r="Y41" s="1" t="s">
        <v>905</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22:60">
      <c r="V42" s="10"/>
      <c r="Y42" s="10"/>
      <c r="Z42" s="195"/>
      <c r="AA42" s="10">
        <v>1990</v>
      </c>
      <c r="AB42" s="10">
        <f t="shared" ref="AB42:BE42" si="56">AA42+1</f>
        <v>1991</v>
      </c>
      <c r="AC42" s="10">
        <f t="shared" si="56"/>
        <v>1992</v>
      </c>
      <c r="AD42" s="10">
        <f t="shared" si="56"/>
        <v>1993</v>
      </c>
      <c r="AE42" s="10">
        <f t="shared" si="56"/>
        <v>1994</v>
      </c>
      <c r="AF42" s="10">
        <f t="shared" si="56"/>
        <v>1995</v>
      </c>
      <c r="AG42" s="10">
        <f t="shared" si="56"/>
        <v>1996</v>
      </c>
      <c r="AH42" s="10">
        <f t="shared" si="56"/>
        <v>1997</v>
      </c>
      <c r="AI42" s="10">
        <f t="shared" si="56"/>
        <v>1998</v>
      </c>
      <c r="AJ42" s="10">
        <f t="shared" si="56"/>
        <v>1999</v>
      </c>
      <c r="AK42" s="10">
        <f t="shared" si="56"/>
        <v>2000</v>
      </c>
      <c r="AL42" s="10">
        <f t="shared" si="56"/>
        <v>2001</v>
      </c>
      <c r="AM42" s="10">
        <f t="shared" si="56"/>
        <v>2002</v>
      </c>
      <c r="AN42" s="10">
        <f t="shared" si="56"/>
        <v>2003</v>
      </c>
      <c r="AO42" s="10">
        <f t="shared" si="56"/>
        <v>2004</v>
      </c>
      <c r="AP42" s="10">
        <f t="shared" si="56"/>
        <v>2005</v>
      </c>
      <c r="AQ42" s="10">
        <f t="shared" si="56"/>
        <v>2006</v>
      </c>
      <c r="AR42" s="10">
        <f t="shared" si="56"/>
        <v>2007</v>
      </c>
      <c r="AS42" s="10">
        <f t="shared" si="56"/>
        <v>2008</v>
      </c>
      <c r="AT42" s="10">
        <f t="shared" si="56"/>
        <v>2009</v>
      </c>
      <c r="AU42" s="10">
        <f t="shared" si="56"/>
        <v>2010</v>
      </c>
      <c r="AV42" s="10">
        <f t="shared" si="56"/>
        <v>2011</v>
      </c>
      <c r="AW42" s="10">
        <f t="shared" si="56"/>
        <v>2012</v>
      </c>
      <c r="AX42" s="10">
        <f t="shared" si="56"/>
        <v>2013</v>
      </c>
      <c r="AY42" s="10">
        <f t="shared" si="56"/>
        <v>2014</v>
      </c>
      <c r="AZ42" s="10">
        <f t="shared" si="56"/>
        <v>2015</v>
      </c>
      <c r="BA42" s="10">
        <f t="shared" si="56"/>
        <v>2016</v>
      </c>
      <c r="BB42" s="10">
        <f t="shared" si="56"/>
        <v>2017</v>
      </c>
      <c r="BC42" s="10">
        <f t="shared" si="56"/>
        <v>2018</v>
      </c>
      <c r="BD42" s="10">
        <f t="shared" si="56"/>
        <v>2019</v>
      </c>
      <c r="BE42" s="10">
        <f t="shared" si="56"/>
        <v>2020</v>
      </c>
      <c r="BF42" s="10" t="s">
        <v>22</v>
      </c>
      <c r="BG42" s="10" t="s">
        <v>2</v>
      </c>
    </row>
    <row r="43" spans="22:60" ht="15" customHeight="1">
      <c r="V43" s="787" t="s">
        <v>280</v>
      </c>
      <c r="Y43" s="40" t="s">
        <v>642</v>
      </c>
      <c r="Z43" s="70"/>
      <c r="AA43" s="230"/>
      <c r="AB43" s="282">
        <f>IF(ISTEXT(AB28),AB28,AB28/$AA28-1)</f>
        <v>4.2787879609077928E-2</v>
      </c>
      <c r="AC43" s="282">
        <f>IF(ISTEXT(AC28),AC28,AC28/$AA28-1)</f>
        <v>6.2098414269733615E-2</v>
      </c>
      <c r="AD43" s="282">
        <f t="shared" ref="AD43:AM43" si="57">IF(ISTEXT(AD28),AD28,AD28/$AA28-1)</f>
        <v>0.12461108736255899</v>
      </c>
      <c r="AE43" s="282">
        <f t="shared" si="57"/>
        <v>0.19654894119778588</v>
      </c>
      <c r="AF43" s="282">
        <f t="shared" si="57"/>
        <v>0.384330998096583</v>
      </c>
      <c r="AG43" s="282">
        <f t="shared" si="57"/>
        <v>0.42690402815059381</v>
      </c>
      <c r="AH43" s="282">
        <f t="shared" si="57"/>
        <v>0.48806023806822618</v>
      </c>
      <c r="AI43" s="282">
        <f t="shared" si="57"/>
        <v>0.4609178532561744</v>
      </c>
      <c r="AJ43" s="282">
        <f t="shared" si="57"/>
        <v>0.51945822987307722</v>
      </c>
      <c r="AK43" s="282">
        <f t="shared" si="57"/>
        <v>0.56262236949269262</v>
      </c>
      <c r="AL43" s="282">
        <f t="shared" si="57"/>
        <v>0.63013707638187277</v>
      </c>
      <c r="AM43" s="282">
        <f t="shared" si="57"/>
        <v>0.65549059749796568</v>
      </c>
      <c r="AN43" s="282">
        <f t="shared" ref="AN43:BA43" si="58">IF(ISTEXT(AN28),AN28,AN28/$AA28-1)</f>
        <v>0.65921828124484616</v>
      </c>
      <c r="AO43" s="282">
        <f t="shared" si="58"/>
        <v>0.68028226379033074</v>
      </c>
      <c r="AP43" s="282">
        <f t="shared" si="58"/>
        <v>0.77044390765376258</v>
      </c>
      <c r="AQ43" s="282">
        <f t="shared" si="58"/>
        <v>0.75062871643382101</v>
      </c>
      <c r="AR43" s="282">
        <f t="shared" si="58"/>
        <v>0.79649184920195215</v>
      </c>
      <c r="AS43" s="282">
        <f t="shared" si="58"/>
        <v>0.74372995883378112</v>
      </c>
      <c r="AT43" s="282">
        <f t="shared" si="58"/>
        <v>0.69171207019056413</v>
      </c>
      <c r="AU43" s="282">
        <f t="shared" si="58"/>
        <v>0.672721476367661</v>
      </c>
      <c r="AV43" s="282">
        <f t="shared" si="58"/>
        <v>0.72229438163021853</v>
      </c>
      <c r="AW43" s="282">
        <f t="shared" si="58"/>
        <v>0.73743512970554215</v>
      </c>
      <c r="AX43" s="282">
        <f t="shared" si="58"/>
        <v>0.78385246320036428</v>
      </c>
      <c r="AY43" s="282">
        <f t="shared" si="58"/>
        <v>0.76312988784361124</v>
      </c>
      <c r="AZ43" s="282">
        <f t="shared" si="58"/>
        <v>0.79453603733469857</v>
      </c>
      <c r="BA43" s="282">
        <f t="shared" si="58"/>
        <v>0.72266844599086433</v>
      </c>
      <c r="BB43" s="282">
        <f t="shared" ref="BB43:BE43" si="59">IF(ISTEXT(BB28),BB28,BB28/$AA28-1)</f>
        <v>0.81199107365808287</v>
      </c>
      <c r="BC43" s="282">
        <f t="shared" si="59"/>
        <v>0.7242800835137182</v>
      </c>
      <c r="BD43" s="282">
        <f t="shared" ref="BD43" si="60">IF(ISTEXT(BD28),BD28,BD28/$AA28-1)</f>
        <v>0.55121178629033496</v>
      </c>
      <c r="BE43" s="282">
        <f t="shared" si="59"/>
        <v>-1</v>
      </c>
      <c r="BF43" s="1227"/>
      <c r="BG43" s="1227"/>
    </row>
    <row r="44" spans="22:60" ht="15" customHeight="1">
      <c r="V44" s="787" t="s">
        <v>281</v>
      </c>
      <c r="Y44" s="40" t="s">
        <v>643</v>
      </c>
      <c r="Z44" s="70"/>
      <c r="AA44" s="230"/>
      <c r="AB44" s="282">
        <f t="shared" ref="AB44:AB52" si="61">IF(ISTEXT(AB29),AB29,AB29/$AA29-1)</f>
        <v>3.7941331751457197E-2</v>
      </c>
      <c r="AC44" s="282">
        <f t="shared" ref="AC44:AE44" si="62">IF(ISTEXT(AC29),AC29,AC29/$AA29-1)</f>
        <v>5.7368716600850078E-2</v>
      </c>
      <c r="AD44" s="282">
        <f t="shared" si="62"/>
        <v>4.8937963577002863E-2</v>
      </c>
      <c r="AE44" s="282">
        <f t="shared" si="62"/>
        <v>6.7631450159391537E-2</v>
      </c>
      <c r="AF44" s="282">
        <f t="shared" ref="AF44:AO44" si="63">IF(ISTEXT(AF29),AF29,AF29/$AA29-1)</f>
        <v>9.7613988294008136E-2</v>
      </c>
      <c r="AG44" s="282">
        <f t="shared" si="63"/>
        <v>0.11735262636967891</v>
      </c>
      <c r="AH44" s="282">
        <f t="shared" si="63"/>
        <v>0.12849954067358382</v>
      </c>
      <c r="AI44" s="282">
        <f t="shared" si="63"/>
        <v>0.10203657859138682</v>
      </c>
      <c r="AJ44" s="282">
        <f t="shared" si="63"/>
        <v>9.637883038451811E-2</v>
      </c>
      <c r="AK44" s="282">
        <f t="shared" si="63"/>
        <v>6.8988617685765474E-2</v>
      </c>
      <c r="AL44" s="282">
        <f t="shared" si="63"/>
        <v>2.4921893986546984E-2</v>
      </c>
      <c r="AM44" s="282">
        <f t="shared" si="63"/>
        <v>-4.118708997859688E-2</v>
      </c>
      <c r="AN44" s="282">
        <f t="shared" si="63"/>
        <v>-0.11076307848187827</v>
      </c>
      <c r="AO44" s="282">
        <f t="shared" si="63"/>
        <v>-0.18491535162454564</v>
      </c>
      <c r="AP44" s="282">
        <f t="shared" ref="AP44:BA44" si="64">IF(ISTEXT(AP29),AP29,AP29/$AA29-1)</f>
        <v>-0.2465358245658783</v>
      </c>
      <c r="AQ44" s="282">
        <f t="shared" si="64"/>
        <v>-0.29454217208194</v>
      </c>
      <c r="AR44" s="282">
        <f t="shared" si="64"/>
        <v>-0.33000328295033954</v>
      </c>
      <c r="AS44" s="282">
        <f t="shared" si="64"/>
        <v>-0.37140953461577397</v>
      </c>
      <c r="AT44" s="282">
        <f t="shared" si="64"/>
        <v>-0.41464835787541054</v>
      </c>
      <c r="AU44" s="282">
        <f t="shared" si="64"/>
        <v>-0.45080123708101094</v>
      </c>
      <c r="AV44" s="282">
        <f t="shared" si="64"/>
        <v>-0.47802591997633026</v>
      </c>
      <c r="AW44" s="282">
        <f t="shared" si="64"/>
        <v>-0.49831532692762037</v>
      </c>
      <c r="AX44" s="282">
        <f t="shared" si="64"/>
        <v>-0.51765665290666707</v>
      </c>
      <c r="AY44" s="282">
        <f t="shared" si="64"/>
        <v>-0.53230192191136272</v>
      </c>
      <c r="AZ44" s="282">
        <f t="shared" si="64"/>
        <v>-0.54030448399101572</v>
      </c>
      <c r="BA44" s="282">
        <f t="shared" si="64"/>
        <v>-0.54725150941747258</v>
      </c>
      <c r="BB44" s="282">
        <f t="shared" ref="BB44:BE44" si="65">IF(ISTEXT(BB29),BB29,BB29/$AA29-1)</f>
        <v>-0.55111094601066091</v>
      </c>
      <c r="BC44" s="282">
        <f t="shared" si="65"/>
        <v>-0.55504073076060068</v>
      </c>
      <c r="BD44" s="282">
        <f t="shared" ref="BD44" si="66">IF(ISTEXT(BD29),BD29,BD29/$AA29-1)</f>
        <v>-0.56269180807168784</v>
      </c>
      <c r="BE44" s="282">
        <f t="shared" si="65"/>
        <v>-1</v>
      </c>
      <c r="BF44" s="1227"/>
      <c r="BG44" s="1227"/>
    </row>
    <row r="45" spans="22:60" ht="15" customHeight="1">
      <c r="V45" s="787" t="s">
        <v>294</v>
      </c>
      <c r="Y45" s="40" t="s">
        <v>644</v>
      </c>
      <c r="Z45" s="70"/>
      <c r="AA45" s="230"/>
      <c r="AB45" s="282">
        <f t="shared" si="61"/>
        <v>4.2315065300673194E-3</v>
      </c>
      <c r="AC45" s="282">
        <f t="shared" ref="AC45:AE45" si="67">IF(ISTEXT(AC30),AC30,AC30/$AA30-1)</f>
        <v>5.150142911719624E-2</v>
      </c>
      <c r="AD45" s="282">
        <f t="shared" si="67"/>
        <v>1.2530932642129899E-2</v>
      </c>
      <c r="AE45" s="282">
        <f t="shared" si="67"/>
        <v>4.8567180476782656E-2</v>
      </c>
      <c r="AF45" s="282">
        <f t="shared" ref="AF45:AO45" si="68">IF(ISTEXT(AF30),AF30,AF30/$AA30-1)</f>
        <v>8.7697232795989066E-3</v>
      </c>
      <c r="AG45" s="282">
        <f t="shared" si="68"/>
        <v>-4.4003722477556462E-2</v>
      </c>
      <c r="AH45" s="282">
        <f t="shared" si="68"/>
        <v>-0.11500580597444288</v>
      </c>
      <c r="AI45" s="282">
        <f t="shared" si="68"/>
        <v>-0.15828959220069849</v>
      </c>
      <c r="AJ45" s="282">
        <f t="shared" si="68"/>
        <v>-8.9580505086055751E-2</v>
      </c>
      <c r="AK45" s="282">
        <f t="shared" si="68"/>
        <v>-0.18028986366823585</v>
      </c>
      <c r="AL45" s="282">
        <f t="shared" si="68"/>
        <v>-0.23386150161067321</v>
      </c>
      <c r="AM45" s="282">
        <f t="shared" si="68"/>
        <v>-0.32737519786528668</v>
      </c>
      <c r="AN45" s="282">
        <f t="shared" si="68"/>
        <v>-0.36934363493553579</v>
      </c>
      <c r="AO45" s="282">
        <f t="shared" si="68"/>
        <v>-0.41040522713001903</v>
      </c>
      <c r="AP45" s="282">
        <f t="shared" ref="AP45:BA45" si="69">IF(ISTEXT(AP30),AP30,AP30/$AA30-1)</f>
        <v>-0.43387739408270709</v>
      </c>
      <c r="AQ45" s="1564">
        <f t="shared" si="69"/>
        <v>-0.46522762144129792</v>
      </c>
      <c r="AR45" s="282">
        <f t="shared" si="69"/>
        <v>-0.50049421750017253</v>
      </c>
      <c r="AS45" s="282">
        <f t="shared" si="69"/>
        <v>-0.51963669488128783</v>
      </c>
      <c r="AT45" s="282">
        <f t="shared" si="69"/>
        <v>-0.55603041226346539</v>
      </c>
      <c r="AU45" s="282">
        <f t="shared" si="69"/>
        <v>-0.56301644610203627</v>
      </c>
      <c r="AV45" s="282">
        <f t="shared" si="69"/>
        <v>-0.59653481726382163</v>
      </c>
      <c r="AW45" s="282">
        <f t="shared" si="69"/>
        <v>-0.60877472949259115</v>
      </c>
      <c r="AX45" s="282">
        <f t="shared" si="69"/>
        <v>-0.6194988287344716</v>
      </c>
      <c r="AY45" s="282">
        <f t="shared" si="69"/>
        <v>-0.64204238245143719</v>
      </c>
      <c r="AZ45" s="282">
        <f t="shared" si="69"/>
        <v>-0.665695039704568</v>
      </c>
      <c r="BA45" s="282">
        <f t="shared" si="69"/>
        <v>-0.69136373508262561</v>
      </c>
      <c r="BB45" s="282">
        <f t="shared" ref="BB45:BE45" si="70">IF(ISTEXT(BB30),BB30,BB30/$AA30-1)</f>
        <v>-0.69854552837347605</v>
      </c>
      <c r="BC45" s="282">
        <f t="shared" si="70"/>
        <v>-0.71751192335266156</v>
      </c>
      <c r="BD45" s="282">
        <f t="shared" ref="BD45" si="71">IF(ISTEXT(BD30),BD30,BD30/$AA30-1)</f>
        <v>-0.71832887751573915</v>
      </c>
      <c r="BE45" s="282">
        <f t="shared" si="70"/>
        <v>-1</v>
      </c>
      <c r="BF45" s="1227"/>
      <c r="BG45" s="1227"/>
    </row>
    <row r="46" spans="22:60" ht="15" customHeight="1">
      <c r="V46" s="1402" t="s">
        <v>1006</v>
      </c>
      <c r="Y46" s="40" t="s">
        <v>1179</v>
      </c>
      <c r="Z46" s="70"/>
      <c r="AA46" s="230"/>
      <c r="AB46" s="282">
        <f t="shared" si="61"/>
        <v>-4.8183382339202385E-2</v>
      </c>
      <c r="AC46" s="282">
        <f t="shared" ref="AC46:AE46" si="72">IF(ISTEXT(AC31),AC31,AC31/$AA31-1)</f>
        <v>-5.1641794295631316E-2</v>
      </c>
      <c r="AD46" s="282">
        <f t="shared" si="72"/>
        <v>-7.8655392758820053E-2</v>
      </c>
      <c r="AE46" s="282">
        <f t="shared" si="72"/>
        <v>3.006579309694235E-2</v>
      </c>
      <c r="AF46" s="282">
        <f t="shared" ref="AF46:AO46" si="73">IF(ISTEXT(AF31),AF31,AF31/$AA31-1)</f>
        <v>2.0521917473873996E-2</v>
      </c>
      <c r="AG46" s="282">
        <f t="shared" si="73"/>
        <v>0.12175482342340915</v>
      </c>
      <c r="AH46" s="282">
        <f t="shared" si="73"/>
        <v>0.18267233594536481</v>
      </c>
      <c r="AI46" s="282">
        <f t="shared" si="73"/>
        <v>5.2221111278087484E-2</v>
      </c>
      <c r="AJ46" s="282">
        <f t="shared" si="73"/>
        <v>-0.57433812773502435</v>
      </c>
      <c r="AK46" s="282">
        <f t="shared" si="73"/>
        <v>-0.32196650718813247</v>
      </c>
      <c r="AL46" s="282">
        <f t="shared" si="73"/>
        <v>-0.66115704477051973</v>
      </c>
      <c r="AM46" s="282">
        <f t="shared" si="73"/>
        <v>-0.67487475440697886</v>
      </c>
      <c r="AN46" s="282">
        <f t="shared" si="73"/>
        <v>-0.67029430443897742</v>
      </c>
      <c r="AO46" s="282">
        <f t="shared" si="73"/>
        <v>-0.65457469297530468</v>
      </c>
      <c r="AP46" s="282">
        <f t="shared" ref="AP46:BA46" si="74">IF(ISTEXT(AP31),AP31,AP31/$AA31-1)</f>
        <v>-0.70475831980542125</v>
      </c>
      <c r="AQ46" s="282">
        <f t="shared" si="74"/>
        <v>-0.68288683894182223</v>
      </c>
      <c r="AR46" s="282">
        <f t="shared" si="74"/>
        <v>-0.76365777415270331</v>
      </c>
      <c r="AS46" s="282">
        <f t="shared" si="74"/>
        <v>-0.74357466749877488</v>
      </c>
      <c r="AT46" s="282">
        <f t="shared" si="74"/>
        <v>-0.73577024743870068</v>
      </c>
      <c r="AU46" s="282">
        <f t="shared" si="74"/>
        <v>-0.78931667756306767</v>
      </c>
      <c r="AV46" s="282">
        <f t="shared" si="74"/>
        <v>-0.82068279873726913</v>
      </c>
      <c r="AW46" s="282">
        <f t="shared" si="74"/>
        <v>-0.83852385127326168</v>
      </c>
      <c r="AX46" s="282">
        <f t="shared" si="74"/>
        <v>-0.8367657554772111</v>
      </c>
      <c r="AY46" s="282">
        <f t="shared" si="74"/>
        <v>-0.83798403811044997</v>
      </c>
      <c r="AZ46" s="282">
        <f t="shared" si="74"/>
        <v>-0.87898184588594663</v>
      </c>
      <c r="BA46" s="282">
        <f t="shared" si="74"/>
        <v>-0.88854401936472993</v>
      </c>
      <c r="BB46" s="282">
        <f t="shared" ref="BB46:BE46" si="75">IF(ISTEXT(BB31),BB31,BB31/$AA31-1)</f>
        <v>-0.89711492852083485</v>
      </c>
      <c r="BC46" s="282">
        <f t="shared" si="75"/>
        <v>-0.9116349601588376</v>
      </c>
      <c r="BD46" s="282">
        <f t="shared" ref="BD46" si="76">IF(ISTEXT(BD31),BD31,BD31/$AA31-1)</f>
        <v>-0.90670974018765227</v>
      </c>
      <c r="BE46" s="282">
        <f t="shared" si="75"/>
        <v>-1</v>
      </c>
      <c r="BF46" s="1227"/>
      <c r="BG46" s="1227"/>
    </row>
    <row r="47" spans="22:60" ht="15" customHeight="1">
      <c r="V47" s="787" t="s">
        <v>295</v>
      </c>
      <c r="Y47" s="40" t="s">
        <v>752</v>
      </c>
      <c r="Z47" s="70"/>
      <c r="AA47" s="230"/>
      <c r="AB47" s="282">
        <f t="shared" si="61"/>
        <v>5.4199914977055563E-3</v>
      </c>
      <c r="AC47" s="282">
        <f t="shared" ref="AC47:AE47" si="77">IF(ISTEXT(AC32),AC32,AC32/$AA32-1)</f>
        <v>3.1164087256636552E-3</v>
      </c>
      <c r="AD47" s="282">
        <f t="shared" si="77"/>
        <v>-1.2397736759735545E-2</v>
      </c>
      <c r="AE47" s="282">
        <f t="shared" si="77"/>
        <v>-3.4475161007944899E-2</v>
      </c>
      <c r="AF47" s="282">
        <f t="shared" ref="AF47:AO47" si="78">IF(ISTEXT(AF32),AF32,AF32/$AA32-1)</f>
        <v>-5.242756419000616E-2</v>
      </c>
      <c r="AG47" s="282">
        <f t="shared" si="78"/>
        <v>-6.2742967139034489E-2</v>
      </c>
      <c r="AH47" s="282">
        <f t="shared" si="78"/>
        <v>-6.5318808500135717E-2</v>
      </c>
      <c r="AI47" s="282">
        <f t="shared" si="78"/>
        <v>-8.0324523706748363E-2</v>
      </c>
      <c r="AJ47" s="282">
        <f t="shared" si="78"/>
        <v>-8.9428651378957835E-2</v>
      </c>
      <c r="AK47" s="282">
        <f t="shared" si="78"/>
        <v>-8.4487762064381133E-2</v>
      </c>
      <c r="AL47" s="282">
        <f t="shared" si="78"/>
        <v>-8.2684620185363933E-2</v>
      </c>
      <c r="AM47" s="282">
        <f t="shared" si="78"/>
        <v>-7.2610340606237056E-2</v>
      </c>
      <c r="AN47" s="282">
        <f t="shared" si="78"/>
        <v>-6.2679600867282859E-2</v>
      </c>
      <c r="AO47" s="282">
        <f t="shared" si="78"/>
        <v>-6.2193140222560506E-2</v>
      </c>
      <c r="AP47" s="282">
        <f t="shared" ref="AP47:BA47" si="79">IF(ISTEXT(AP32),AP32,AP32/$AA32-1)</f>
        <v>-3.9995127280864406E-2</v>
      </c>
      <c r="AQ47" s="282">
        <f t="shared" si="79"/>
        <v>-1.7636679984727288E-2</v>
      </c>
      <c r="AR47" s="282">
        <f t="shared" si="79"/>
        <v>-1.9133564089870436E-3</v>
      </c>
      <c r="AS47" s="282">
        <f t="shared" si="79"/>
        <v>1.0337739411097502E-2</v>
      </c>
      <c r="AT47" s="282">
        <f t="shared" si="79"/>
        <v>1.1517056380993651E-2</v>
      </c>
      <c r="AU47" s="282">
        <f t="shared" si="79"/>
        <v>-1.3477676677601358E-2</v>
      </c>
      <c r="AV47" s="282">
        <f t="shared" si="79"/>
        <v>-2.9562854690580842E-2</v>
      </c>
      <c r="AW47" s="282">
        <f t="shared" si="79"/>
        <v>-5.1602401847117285E-2</v>
      </c>
      <c r="AX47" s="282">
        <f t="shared" si="79"/>
        <v>-8.0469854798076446E-2</v>
      </c>
      <c r="AY47" s="282">
        <f t="shared" si="79"/>
        <v>-0.10113339825691914</v>
      </c>
      <c r="AZ47" s="282">
        <f t="shared" si="79"/>
        <v>-0.10904411214093901</v>
      </c>
      <c r="BA47" s="282">
        <f t="shared" si="79"/>
        <v>-0.11584341477806959</v>
      </c>
      <c r="BB47" s="282">
        <f t="shared" ref="BB47:BE47" si="80">IF(ISTEXT(BB32),BB32,BB32/$AA32-1)</f>
        <v>-0.1064206317830545</v>
      </c>
      <c r="BC47" s="282">
        <f t="shared" si="80"/>
        <v>-0.11305199222420514</v>
      </c>
      <c r="BD47" s="282">
        <f t="shared" ref="BD47" si="81">IF(ISTEXT(BD32),BD32,BD32/$AA32-1)</f>
        <v>-0.11114914915185592</v>
      </c>
      <c r="BE47" s="282">
        <f t="shared" si="80"/>
        <v>-1</v>
      </c>
      <c r="BF47" s="1227"/>
      <c r="BG47" s="1227"/>
    </row>
    <row r="48" spans="22:60" ht="15" customHeight="1">
      <c r="V48" s="788" t="s">
        <v>296</v>
      </c>
      <c r="Y48" s="768" t="s">
        <v>753</v>
      </c>
      <c r="Z48" s="70"/>
      <c r="AA48" s="230"/>
      <c r="AB48" s="282">
        <f t="shared" si="61"/>
        <v>-2.2096974796276481E-2</v>
      </c>
      <c r="AC48" s="282">
        <f t="shared" ref="AC48:AE48" si="82">IF(ISTEXT(AC33),AC33,AC33/$AA33-1)</f>
        <v>-2.9198801522965834E-2</v>
      </c>
      <c r="AD48" s="282">
        <f t="shared" si="82"/>
        <v>-1.801769840412204E-2</v>
      </c>
      <c r="AE48" s="282">
        <f t="shared" si="82"/>
        <v>-3.4349076728543482E-2</v>
      </c>
      <c r="AF48" s="282">
        <f t="shared" ref="AF48:AO48" si="83">IF(ISTEXT(AF33),AF33,AF33/$AA33-1)</f>
        <v>-7.5645668364938468E-2</v>
      </c>
      <c r="AG48" s="282">
        <f t="shared" si="83"/>
        <v>-9.2355005869010132E-2</v>
      </c>
      <c r="AH48" s="282">
        <f t="shared" si="83"/>
        <v>-0.10423440654673899</v>
      </c>
      <c r="AI48" s="282">
        <f t="shared" si="83"/>
        <v>-0.11258754571973872</v>
      </c>
      <c r="AJ48" s="282">
        <f t="shared" si="83"/>
        <v>-0.11559075697728383</v>
      </c>
      <c r="AK48" s="282">
        <f t="shared" si="83"/>
        <v>-0.11155495145948457</v>
      </c>
      <c r="AL48" s="282">
        <f t="shared" si="83"/>
        <v>-0.13919973786818185</v>
      </c>
      <c r="AM48" s="282">
        <f t="shared" si="83"/>
        <v>-0.14405451527479085</v>
      </c>
      <c r="AN48" s="282">
        <f t="shared" si="83"/>
        <v>-0.15112889552157605</v>
      </c>
      <c r="AO48" s="282">
        <f t="shared" si="83"/>
        <v>-0.16650864947100774</v>
      </c>
      <c r="AP48" s="282">
        <f t="shared" ref="AP48:BA48" si="84">IF(ISTEXT(AP33),AP33,AP33/$AA33-1)</f>
        <v>-0.17120139305003579</v>
      </c>
      <c r="AQ48" s="282">
        <f t="shared" si="84"/>
        <v>-0.17917117384441306</v>
      </c>
      <c r="AR48" s="282">
        <f t="shared" si="84"/>
        <v>-0.1344772229365141</v>
      </c>
      <c r="AS48" s="282">
        <f t="shared" si="84"/>
        <v>-0.23857500533964549</v>
      </c>
      <c r="AT48" s="282">
        <f t="shared" si="84"/>
        <v>-0.27233477875235501</v>
      </c>
      <c r="AU48" s="282">
        <f t="shared" si="84"/>
        <v>-0.22594055574634675</v>
      </c>
      <c r="AV48" s="282">
        <f t="shared" si="84"/>
        <v>-0.24209665119173129</v>
      </c>
      <c r="AW48" s="282">
        <f t="shared" si="84"/>
        <v>-0.24121546583016718</v>
      </c>
      <c r="AX48" s="282">
        <f t="shared" si="84"/>
        <v>-0.23391747153957665</v>
      </c>
      <c r="AY48" s="282">
        <f t="shared" si="84"/>
        <v>-0.24229120706120755</v>
      </c>
      <c r="AZ48" s="282">
        <f t="shared" si="84"/>
        <v>-0.23684756735884072</v>
      </c>
      <c r="BA48" s="282">
        <f t="shared" si="84"/>
        <v>-0.24204109630590565</v>
      </c>
      <c r="BB48" s="282">
        <f t="shared" ref="BB48:BE48" si="85">IF(ISTEXT(BB33),BB33,BB33/$AA33-1)</f>
        <v>-0.22571222493413523</v>
      </c>
      <c r="BC48" s="282">
        <f t="shared" si="85"/>
        <v>-0.22128413993312723</v>
      </c>
      <c r="BD48" s="282">
        <f t="shared" ref="BD48" si="86">IF(ISTEXT(BD33),BD33,BD33/$AA33-1)</f>
        <v>-0.21780011208540695</v>
      </c>
      <c r="BE48" s="282">
        <f t="shared" si="85"/>
        <v>-1</v>
      </c>
      <c r="BF48" s="1227"/>
      <c r="BG48" s="1227"/>
    </row>
    <row r="49" spans="22:60" ht="15" customHeight="1">
      <c r="V49" s="788" t="s">
        <v>297</v>
      </c>
      <c r="Y49" s="768" t="s">
        <v>754</v>
      </c>
      <c r="Z49" s="71"/>
      <c r="AA49" s="230"/>
      <c r="AB49" s="282">
        <f t="shared" si="61"/>
        <v>-7.6659415741276771E-2</v>
      </c>
      <c r="AC49" s="282">
        <f t="shared" ref="AC49:AE49" si="87">IF(ISTEXT(AC34),AC34,AC34/$AA34-1)</f>
        <v>-4.4405713122051549E-2</v>
      </c>
      <c r="AD49" s="282">
        <f t="shared" si="87"/>
        <v>-0.13178630962602733</v>
      </c>
      <c r="AE49" s="282">
        <f t="shared" si="87"/>
        <v>-8.9495682481504413E-2</v>
      </c>
      <c r="AF49" s="282">
        <f t="shared" ref="AF49:AO49" si="88">IF(ISTEXT(AF34),AF34,AF34/$AA34-1)</f>
        <v>-0.12659055199284674</v>
      </c>
      <c r="AG49" s="282">
        <f t="shared" si="88"/>
        <v>-0.14777148398572837</v>
      </c>
      <c r="AH49" s="282">
        <f t="shared" si="88"/>
        <v>-0.17226753300761344</v>
      </c>
      <c r="AI49" s="282">
        <f t="shared" si="88"/>
        <v>-0.20948161976868718</v>
      </c>
      <c r="AJ49" s="282">
        <f t="shared" si="88"/>
        <v>-0.22394816826995445</v>
      </c>
      <c r="AK49" s="282">
        <f t="shared" si="88"/>
        <v>-0.24495572810168431</v>
      </c>
      <c r="AL49" s="282">
        <f t="shared" si="88"/>
        <v>-0.25070040255010206</v>
      </c>
      <c r="AM49" s="282">
        <f t="shared" si="88"/>
        <v>-0.27310414855025356</v>
      </c>
      <c r="AN49" s="282">
        <f t="shared" si="88"/>
        <v>-0.30840722647996899</v>
      </c>
      <c r="AO49" s="282">
        <f t="shared" si="88"/>
        <v>-0.33574723814574714</v>
      </c>
      <c r="AP49" s="282">
        <f t="shared" ref="AP49:BA49" si="89">IF(ISTEXT(AP34),AP34,AP34/$AA34-1)</f>
        <v>-0.32547900809729968</v>
      </c>
      <c r="AQ49" s="282">
        <f t="shared" si="89"/>
        <v>-0.34563594865730884</v>
      </c>
      <c r="AR49" s="282">
        <f t="shared" si="89"/>
        <v>-0.36389621544667716</v>
      </c>
      <c r="AS49" s="282">
        <f t="shared" si="89"/>
        <v>-0.38712995960162122</v>
      </c>
      <c r="AT49" s="282">
        <f t="shared" si="89"/>
        <v>-0.4051098703589322</v>
      </c>
      <c r="AU49" s="282">
        <f t="shared" si="89"/>
        <v>-0.421182350173538</v>
      </c>
      <c r="AV49" s="282">
        <f t="shared" si="89"/>
        <v>-0.42727271941117084</v>
      </c>
      <c r="AW49" s="282">
        <f t="shared" si="89"/>
        <v>-0.44240548096637999</v>
      </c>
      <c r="AX49" s="282">
        <f t="shared" si="89"/>
        <v>-0.43232308368382055</v>
      </c>
      <c r="AY49" s="282">
        <f t="shared" si="89"/>
        <v>-0.4483191801090638</v>
      </c>
      <c r="AZ49" s="282">
        <f t="shared" si="89"/>
        <v>-0.47178271696269758</v>
      </c>
      <c r="BA49" s="282">
        <f t="shared" si="89"/>
        <v>-0.47169654416924667</v>
      </c>
      <c r="BB49" s="282">
        <f t="shared" ref="BB49:BE49" si="90">IF(ISTEXT(BB34),BB34,BB34/$AA34-1)</f>
        <v>-0.49239756384295208</v>
      </c>
      <c r="BC49" s="282">
        <f t="shared" si="90"/>
        <v>-0.48839844279026645</v>
      </c>
      <c r="BD49" s="282">
        <f t="shared" ref="BD49" si="91">IF(ISTEXT(BD34),BD34,BD34/$AA34-1)</f>
        <v>-0.49469335259028691</v>
      </c>
      <c r="BE49" s="282">
        <f t="shared" si="90"/>
        <v>-1</v>
      </c>
      <c r="BF49" s="1227"/>
      <c r="BG49" s="1227"/>
    </row>
    <row r="50" spans="22:60" ht="15" customHeight="1">
      <c r="V50" s="768" t="s">
        <v>286</v>
      </c>
      <c r="Y50" s="735" t="s">
        <v>649</v>
      </c>
      <c r="Z50" s="71"/>
      <c r="AA50" s="230"/>
      <c r="AB50" s="282">
        <f t="shared" si="61"/>
        <v>-1.0857540447275493E-2</v>
      </c>
      <c r="AC50" s="282">
        <f t="shared" ref="AC50:AE50" si="92">IF(ISTEXT(AC35),AC35,AC35/$AA35-1)</f>
        <v>-8.7287562675668617E-3</v>
      </c>
      <c r="AD50" s="282">
        <f t="shared" si="92"/>
        <v>-6.3944199746694963E-3</v>
      </c>
      <c r="AE50" s="282">
        <f t="shared" si="92"/>
        <v>-1.1268644673652739E-2</v>
      </c>
      <c r="AF50" s="282">
        <f t="shared" ref="AF50:AO50" si="93">IF(ISTEXT(AF35),AF35,AF35/$AA35-1)</f>
        <v>-9.0307987886018015E-3</v>
      </c>
      <c r="AG50" s="282">
        <f t="shared" si="93"/>
        <v>-6.543784199484981E-3</v>
      </c>
      <c r="AH50" s="282">
        <f t="shared" si="93"/>
        <v>-1.8933134280343378E-3</v>
      </c>
      <c r="AI50" s="282">
        <f t="shared" si="93"/>
        <v>-7.1309853879629737E-3</v>
      </c>
      <c r="AJ50" s="282">
        <f t="shared" si="93"/>
        <v>-3.0087755453389597E-3</v>
      </c>
      <c r="AK50" s="282">
        <f t="shared" si="93"/>
        <v>2.2325118689958678E-3</v>
      </c>
      <c r="AL50" s="282">
        <f t="shared" si="93"/>
        <v>1.1420285490310267E-2</v>
      </c>
      <c r="AM50" s="282">
        <f t="shared" si="93"/>
        <v>0.28318163229801985</v>
      </c>
      <c r="AN50" s="282">
        <f t="shared" si="93"/>
        <v>0.50848502892690584</v>
      </c>
      <c r="AO50" s="282">
        <f t="shared" si="93"/>
        <v>0.55727454360985984</v>
      </c>
      <c r="AP50" s="282">
        <f t="shared" ref="AP50:BA50" si="94">IF(ISTEXT(AP35),AP35,AP35/$AA35-1)</f>
        <v>0.76451191744973279</v>
      </c>
      <c r="AQ50" s="282">
        <f t="shared" si="94"/>
        <v>0.82160969816512264</v>
      </c>
      <c r="AR50" s="282">
        <f t="shared" si="94"/>
        <v>0.75911475825811836</v>
      </c>
      <c r="AS50" s="282">
        <f t="shared" si="94"/>
        <v>0.97750591504107742</v>
      </c>
      <c r="AT50" s="282">
        <f t="shared" si="94"/>
        <v>0.95989901867009242</v>
      </c>
      <c r="AU50" s="282">
        <f t="shared" si="94"/>
        <v>0.7102736515096173</v>
      </c>
      <c r="AV50" s="282">
        <f t="shared" si="94"/>
        <v>0.89135199743954252</v>
      </c>
      <c r="AW50" s="282">
        <f t="shared" si="94"/>
        <v>0.87228588909355853</v>
      </c>
      <c r="AX50" s="282">
        <f t="shared" si="94"/>
        <v>0.85131567736555924</v>
      </c>
      <c r="AY50" s="282">
        <f t="shared" si="94"/>
        <v>0.84288650885274174</v>
      </c>
      <c r="AZ50" s="282">
        <f t="shared" si="94"/>
        <v>0.87819396228694591</v>
      </c>
      <c r="BA50" s="282">
        <f t="shared" si="94"/>
        <v>0.89886441417371299</v>
      </c>
      <c r="BB50" s="282">
        <f t="shared" ref="BB50:BE50" si="95">IF(ISTEXT(BB35),BB35,BB35/$AA35-1)</f>
        <v>0.64939350641953841</v>
      </c>
      <c r="BC50" s="282">
        <f t="shared" si="95"/>
        <v>0.63525343160319148</v>
      </c>
      <c r="BD50" s="282">
        <f t="shared" ref="BD50" si="96">IF(ISTEXT(BD35),BD35,BD35/$AA35-1)</f>
        <v>0.63089815098560553</v>
      </c>
      <c r="BE50" s="282">
        <f t="shared" si="95"/>
        <v>-1</v>
      </c>
      <c r="BF50" s="1227"/>
      <c r="BG50" s="1227"/>
    </row>
    <row r="51" spans="22:60" ht="28.5">
      <c r="V51" s="1583" t="s">
        <v>1108</v>
      </c>
      <c r="Y51" s="40" t="s">
        <v>1107</v>
      </c>
      <c r="Z51" s="71"/>
      <c r="AA51" s="230"/>
      <c r="AB51" s="282">
        <f t="shared" si="61"/>
        <v>2.7917007876333555E-2</v>
      </c>
      <c r="AC51" s="282">
        <f t="shared" ref="AC51:AE51" si="97">IF(ISTEXT(AC36),AC36,AC36/$AA36-1)</f>
        <v>0.12040159269183293</v>
      </c>
      <c r="AD51" s="282">
        <f t="shared" si="97"/>
        <v>0.12107627545381483</v>
      </c>
      <c r="AE51" s="282">
        <f t="shared" si="97"/>
        <v>0.23085792660453852</v>
      </c>
      <c r="AF51" s="282">
        <f t="shared" ref="AF51:AO51" si="98">IF(ISTEXT(AF36),AF36,AF36/$AA36-1)</f>
        <v>0.32648470860867906</v>
      </c>
      <c r="AG51" s="282">
        <f t="shared" si="98"/>
        <v>0.41065270662990194</v>
      </c>
      <c r="AH51" s="282">
        <f t="shared" si="98"/>
        <v>0.46018919566774796</v>
      </c>
      <c r="AI51" s="282">
        <f t="shared" si="98"/>
        <v>0.4631231842347876</v>
      </c>
      <c r="AJ51" s="282">
        <f t="shared" si="98"/>
        <v>0.51260644081057105</v>
      </c>
      <c r="AK51" s="282">
        <f t="shared" si="98"/>
        <v>0.49918643057902079</v>
      </c>
      <c r="AL51" s="282">
        <f t="shared" si="98"/>
        <v>0.45062872133905785</v>
      </c>
      <c r="AM51" s="282">
        <f t="shared" si="98"/>
        <v>0.32872830354295135</v>
      </c>
      <c r="AN51" s="282">
        <f t="shared" si="98"/>
        <v>0.32695240204366427</v>
      </c>
      <c r="AO51" s="282">
        <f t="shared" si="98"/>
        <v>0.32025663484428257</v>
      </c>
      <c r="AP51" s="282">
        <f t="shared" ref="AP51:BA51" si="99">IF(ISTEXT(AP36),AP36,AP36/$AA36-1)</f>
        <v>0.36537143537478567</v>
      </c>
      <c r="AQ51" s="282">
        <f t="shared" si="99"/>
        <v>0.28185924577064903</v>
      </c>
      <c r="AR51" s="282">
        <f t="shared" si="99"/>
        <v>0.17884445468912413</v>
      </c>
      <c r="AS51" s="282">
        <f t="shared" si="99"/>
        <v>0.13188285550734991</v>
      </c>
      <c r="AT51" s="282">
        <f t="shared" si="99"/>
        <v>9.1553906995810008E-2</v>
      </c>
      <c r="AU51" s="282">
        <f t="shared" si="99"/>
        <v>5.3227849876130717E-2</v>
      </c>
      <c r="AV51" s="282">
        <f t="shared" si="99"/>
        <v>5.5757763127185056E-2</v>
      </c>
      <c r="AW51" s="282">
        <f t="shared" si="99"/>
        <v>5.9255165613206096E-2</v>
      </c>
      <c r="AX51" s="282">
        <f t="shared" si="99"/>
        <v>6.7525410972842925E-2</v>
      </c>
      <c r="AY51" s="282">
        <f t="shared" si="99"/>
        <v>-1.0537265987101252E-2</v>
      </c>
      <c r="AZ51" s="282">
        <f t="shared" si="99"/>
        <v>4.1729331399958269E-2</v>
      </c>
      <c r="BA51" s="282">
        <f t="shared" si="99"/>
        <v>-8.783493243409457E-2</v>
      </c>
      <c r="BB51" s="282">
        <f t="shared" ref="BB51:BE51" si="100">IF(ISTEXT(BB36),BB36,BB36/$AA36-1)</f>
        <v>-1.0298315040082495E-2</v>
      </c>
      <c r="BC51" s="282">
        <f t="shared" si="100"/>
        <v>1.0299442451647156E-2</v>
      </c>
      <c r="BD51" s="282">
        <f t="shared" ref="BD51" si="101">IF(ISTEXT(BD36),BD36,BD36/$AA36-1)</f>
        <v>2.9478785739884605E-2</v>
      </c>
      <c r="BE51" s="282">
        <f t="shared" si="100"/>
        <v>-1</v>
      </c>
      <c r="BF51" s="1227"/>
      <c r="BG51" s="1227"/>
    </row>
    <row r="52" spans="22:60" ht="15" customHeight="1">
      <c r="V52" s="1402" t="s">
        <v>1110</v>
      </c>
      <c r="Y52" s="594" t="s">
        <v>650</v>
      </c>
      <c r="Z52" s="70"/>
      <c r="AA52" s="230"/>
      <c r="AB52" s="282">
        <f t="shared" si="61"/>
        <v>9.7177613674264141E-3</v>
      </c>
      <c r="AC52" s="282">
        <f t="shared" ref="AC52:AE52" si="102">IF(ISTEXT(AC37),AC37,AC37/$AA37-1)</f>
        <v>1.3578477198792571E-2</v>
      </c>
      <c r="AD52" s="282">
        <f t="shared" si="102"/>
        <v>1.2067839512448497E-2</v>
      </c>
      <c r="AE52" s="282">
        <f t="shared" si="102"/>
        <v>2.1675596558221599E-3</v>
      </c>
      <c r="AF52" s="282">
        <f t="shared" ref="AF52:AO52" si="103">IF(ISTEXT(AF37),AF37,AF37/$AA37-1)</f>
        <v>2.1599568985735118E-2</v>
      </c>
      <c r="AG52" s="282">
        <f t="shared" si="103"/>
        <v>1.4778848050173377E-2</v>
      </c>
      <c r="AH52" s="282">
        <f t="shared" si="103"/>
        <v>2.2036367038984928E-2</v>
      </c>
      <c r="AI52" s="282">
        <f t="shared" si="103"/>
        <v>1.4795526403235559E-2</v>
      </c>
      <c r="AJ52" s="282">
        <f t="shared" si="103"/>
        <v>-1.7099938650431135E-2</v>
      </c>
      <c r="AK52" s="282">
        <f t="shared" si="103"/>
        <v>-3.6167694739911993E-2</v>
      </c>
      <c r="AL52" s="282">
        <f t="shared" si="103"/>
        <v>-4.1935874888680336E-2</v>
      </c>
      <c r="AM52" s="282">
        <f t="shared" si="103"/>
        <v>-4.7961790369909219E-2</v>
      </c>
      <c r="AN52" s="282">
        <f t="shared" si="103"/>
        <v>-3.838136375768253E-2</v>
      </c>
      <c r="AO52" s="282">
        <f t="shared" si="103"/>
        <v>-3.0871519238318323E-2</v>
      </c>
      <c r="AP52" s="282">
        <f t="shared" ref="AP52:BA52" si="104">IF(ISTEXT(AP37),AP37,AP37/$AA37-1)</f>
        <v>-4.4799734321835594E-2</v>
      </c>
      <c r="AQ52" s="282">
        <f t="shared" si="104"/>
        <v>-6.1021075986255502E-2</v>
      </c>
      <c r="AR52" s="282">
        <f t="shared" si="104"/>
        <v>-7.0950744396663157E-2</v>
      </c>
      <c r="AS52" s="282">
        <f t="shared" si="104"/>
        <v>-7.6997976398082035E-2</v>
      </c>
      <c r="AT52" s="282">
        <f t="shared" si="104"/>
        <v>-0.12278244844969033</v>
      </c>
      <c r="AU52" s="282">
        <f t="shared" si="104"/>
        <v>-0.11391442248173622</v>
      </c>
      <c r="AV52" s="282">
        <f t="shared" si="104"/>
        <v>-0.1082266745030559</v>
      </c>
      <c r="AW52" s="282">
        <f t="shared" si="104"/>
        <v>-0.13308960112221635</v>
      </c>
      <c r="AX52" s="282">
        <f t="shared" si="104"/>
        <v>-0.12783221975675751</v>
      </c>
      <c r="AY52" s="282">
        <f t="shared" si="104"/>
        <v>-0.1431346328683365</v>
      </c>
      <c r="AZ52" s="282">
        <f t="shared" si="104"/>
        <v>-0.15072379453910978</v>
      </c>
      <c r="BA52" s="282">
        <f t="shared" si="104"/>
        <v>-0.15059841124679463</v>
      </c>
      <c r="BB52" s="282">
        <f t="shared" ref="BB52:BE52" si="105">IF(ISTEXT(BB37),BB37,BB37/$AA37-1)</f>
        <v>-0.16543857272010254</v>
      </c>
      <c r="BC52" s="282">
        <f t="shared" si="105"/>
        <v>-0.16375417867611586</v>
      </c>
      <c r="BD52" s="282">
        <f t="shared" ref="BD52" si="106">IF(ISTEXT(BD37),BD37,BD37/$AA37-1)</f>
        <v>-0.15994561121855644</v>
      </c>
      <c r="BE52" s="282">
        <f t="shared" si="105"/>
        <v>-1</v>
      </c>
      <c r="BF52" s="1227"/>
      <c r="BG52" s="1227"/>
    </row>
    <row r="53" spans="22:60" ht="15" customHeight="1" thickBot="1">
      <c r="V53" s="774" t="s">
        <v>279</v>
      </c>
      <c r="Y53" s="1129" t="s">
        <v>651</v>
      </c>
      <c r="Z53" s="141"/>
      <c r="AA53" s="237"/>
      <c r="AB53" s="284">
        <f t="shared" ref="AB53:AC54" si="107">IF(ISTEXT(AB38),AB38,AB38/$AA38-1)</f>
        <v>3.1398215802070473E-2</v>
      </c>
      <c r="AC53" s="284">
        <f t="shared" si="107"/>
        <v>3.3620802860631072E-2</v>
      </c>
      <c r="AD53" s="284">
        <f t="shared" ref="AD53:AM53" si="108">IF(ISTEXT(AD38),AD38,AD38/$AA38-1)</f>
        <v>3.9287108954302985E-2</v>
      </c>
      <c r="AE53" s="284">
        <f t="shared" si="108"/>
        <v>5.6675860123350574E-2</v>
      </c>
      <c r="AF53" s="284">
        <f t="shared" si="108"/>
        <v>0.10245075747469312</v>
      </c>
      <c r="AG53" s="284">
        <f t="shared" si="108"/>
        <v>0.12171986290738546</v>
      </c>
      <c r="AH53" s="284">
        <f t="shared" si="108"/>
        <v>0.17072858184505568</v>
      </c>
      <c r="AI53" s="284">
        <f t="shared" si="108"/>
        <v>0.21058889711391338</v>
      </c>
      <c r="AJ53" s="284">
        <f t="shared" si="108"/>
        <v>0.22478138382546931</v>
      </c>
      <c r="AK53" s="284">
        <f t="shared" si="108"/>
        <v>0.29510634620050258</v>
      </c>
      <c r="AL53" s="284">
        <f t="shared" si="108"/>
        <v>0.32978465777146182</v>
      </c>
      <c r="AM53" s="284">
        <f t="shared" si="108"/>
        <v>6.3288807632363664E-2</v>
      </c>
      <c r="AN53" s="284">
        <f t="shared" ref="AN53:BA53" si="109">IF(ISTEXT(AN38),AN38,AN38/$AA38-1)</f>
        <v>4.6069638650672928E-2</v>
      </c>
      <c r="AO53" s="284">
        <f t="shared" si="109"/>
        <v>1.4632627260423581E-2</v>
      </c>
      <c r="AP53" s="1563">
        <f t="shared" si="109"/>
        <v>3.3897481683240471E-3</v>
      </c>
      <c r="AQ53" s="284">
        <f t="shared" si="109"/>
        <v>-5.1838208028365251E-4</v>
      </c>
      <c r="AR53" s="284">
        <f t="shared" si="109"/>
        <v>-4.591364004887688E-2</v>
      </c>
      <c r="AS53" s="284">
        <f t="shared" si="109"/>
        <v>-3.6059799006069593E-2</v>
      </c>
      <c r="AT53" s="284">
        <f t="shared" si="109"/>
        <v>-0.10736343996819731</v>
      </c>
      <c r="AU53" s="284">
        <f t="shared" si="109"/>
        <v>-0.11723184415461907</v>
      </c>
      <c r="AV53" s="284">
        <f t="shared" si="109"/>
        <v>-0.13283447981768981</v>
      </c>
      <c r="AW53" s="284">
        <f t="shared" si="109"/>
        <v>-8.4413850105216071E-2</v>
      </c>
      <c r="AX53" s="284">
        <f t="shared" si="109"/>
        <v>-0.11416636814368097</v>
      </c>
      <c r="AY53" s="284">
        <f t="shared" si="109"/>
        <v>-0.11383954644801564</v>
      </c>
      <c r="AZ53" s="284">
        <f t="shared" si="109"/>
        <v>-0.15398694948332525</v>
      </c>
      <c r="BA53" s="284">
        <f t="shared" si="109"/>
        <v>-5.4105347777900881E-2</v>
      </c>
      <c r="BB53" s="284">
        <f t="shared" ref="BB53:BE53" si="110">IF(ISTEXT(BB38),BB38,BB38/$AA38-1)</f>
        <v>-4.0607274659597126E-2</v>
      </c>
      <c r="BC53" s="284">
        <f t="shared" si="110"/>
        <v>-9.8676493969573675E-2</v>
      </c>
      <c r="BD53" s="284">
        <f t="shared" ref="BD53" si="111">IF(ISTEXT(BD38),BD38,BD38/$AA38-1)</f>
        <v>-8.8985224040055155E-2</v>
      </c>
      <c r="BE53" s="284">
        <f t="shared" si="110"/>
        <v>-1</v>
      </c>
      <c r="BF53" s="1228"/>
      <c r="BG53" s="1228"/>
      <c r="BH53" s="26"/>
    </row>
    <row r="54" spans="22:60" ht="15" customHeight="1" thickTop="1">
      <c r="V54" s="789" t="s">
        <v>55</v>
      </c>
      <c r="Y54" s="771" t="s">
        <v>5</v>
      </c>
      <c r="Z54" s="72"/>
      <c r="AA54" s="238"/>
      <c r="AB54" s="286">
        <f t="shared" si="107"/>
        <v>-9.2762319999339926E-3</v>
      </c>
      <c r="AC54" s="286">
        <f t="shared" si="107"/>
        <v>-3.9206218424540085E-3</v>
      </c>
      <c r="AD54" s="286">
        <f t="shared" ref="AD54:AM54" si="112">IF(ISTEXT(AD39),AD39,AD39/$AA39-1)</f>
        <v>-8.1206383156472439E-3</v>
      </c>
      <c r="AE54" s="286">
        <f t="shared" si="112"/>
        <v>3.140461872937883E-2</v>
      </c>
      <c r="AF54" s="286">
        <f t="shared" si="112"/>
        <v>4.1160239866344206E-2</v>
      </c>
      <c r="AG54" s="286">
        <f t="shared" si="112"/>
        <v>7.6710085052833721E-2</v>
      </c>
      <c r="AH54" s="286">
        <f t="shared" si="112"/>
        <v>0.10207918885959133</v>
      </c>
      <c r="AI54" s="286">
        <f t="shared" si="112"/>
        <v>5.2406742462102196E-2</v>
      </c>
      <c r="AJ54" s="286">
        <f t="shared" si="112"/>
        <v>-0.14068721341198454</v>
      </c>
      <c r="AK54" s="286">
        <f t="shared" si="112"/>
        <v>-6.1624674917610922E-2</v>
      </c>
      <c r="AL54" s="286">
        <f t="shared" si="112"/>
        <v>-0.17534359816744793</v>
      </c>
      <c r="AM54" s="286">
        <f t="shared" si="112"/>
        <v>-0.19284177922923273</v>
      </c>
      <c r="AN54" s="286">
        <f t="shared" ref="AN54:BA54" si="113">IF(ISTEXT(AN39),AN39,AN39/$AA39-1)</f>
        <v>-0.19792729366167261</v>
      </c>
      <c r="AO54" s="286">
        <f t="shared" si="113"/>
        <v>-0.20337649710320893</v>
      </c>
      <c r="AP54" s="286">
        <f t="shared" si="113"/>
        <v>-0.21538464602022778</v>
      </c>
      <c r="AQ54" s="286">
        <f t="shared" si="113"/>
        <v>-0.21935571703905909</v>
      </c>
      <c r="AR54" s="286">
        <f t="shared" si="113"/>
        <v>-0.2393821542515393</v>
      </c>
      <c r="AS54" s="286">
        <f t="shared" si="113"/>
        <v>-0.26505899947926426</v>
      </c>
      <c r="AT54" s="286">
        <f t="shared" si="113"/>
        <v>-0.28538032902505761</v>
      </c>
      <c r="AU54" s="286">
        <f t="shared" si="113"/>
        <v>-0.3032525664927147</v>
      </c>
      <c r="AV54" s="286">
        <f t="shared" si="113"/>
        <v>-0.31673511038544244</v>
      </c>
      <c r="AW54" s="286">
        <f t="shared" si="113"/>
        <v>-0.32743628683912473</v>
      </c>
      <c r="AX54" s="286">
        <f t="shared" si="113"/>
        <v>-0.32739887499608422</v>
      </c>
      <c r="AY54" s="286">
        <f t="shared" si="113"/>
        <v>-0.34041380357220663</v>
      </c>
      <c r="AZ54" s="286">
        <f t="shared" si="113"/>
        <v>-0.35002381276702155</v>
      </c>
      <c r="BA54" s="286">
        <f t="shared" si="113"/>
        <v>-0.36595604449193886</v>
      </c>
      <c r="BB54" s="286">
        <f t="shared" ref="BB54:BE54" si="114">IF(ISTEXT(BB39),BB39,BB39/$AA39-1)</f>
        <v>-0.35617538007303773</v>
      </c>
      <c r="BC54" s="286">
        <f t="shared" si="114"/>
        <v>-0.36752590371816063</v>
      </c>
      <c r="BD54" s="286">
        <f t="shared" ref="BD54" si="115">IF(ISTEXT(BD39),BD39,BD39/$AA39-1)</f>
        <v>-0.37800265780064479</v>
      </c>
      <c r="BE54" s="286">
        <f t="shared" si="114"/>
        <v>-1</v>
      </c>
      <c r="BF54" s="221"/>
      <c r="BG54" s="221"/>
    </row>
    <row r="55" spans="22:60">
      <c r="Y55" s="604"/>
    </row>
    <row r="56" spans="22:60">
      <c r="V56" s="196" t="s">
        <v>262</v>
      </c>
      <c r="Y56" s="1" t="s">
        <v>906</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row>
    <row r="57" spans="22:60">
      <c r="V57" s="10"/>
      <c r="Y57" s="10"/>
      <c r="Z57" s="195"/>
      <c r="AA57" s="10">
        <v>1990</v>
      </c>
      <c r="AB57" s="10">
        <f t="shared" ref="AB57:BE57" si="116">AA57+1</f>
        <v>1991</v>
      </c>
      <c r="AC57" s="10">
        <f t="shared" si="116"/>
        <v>1992</v>
      </c>
      <c r="AD57" s="10">
        <f t="shared" si="116"/>
        <v>1993</v>
      </c>
      <c r="AE57" s="10">
        <f t="shared" si="116"/>
        <v>1994</v>
      </c>
      <c r="AF57" s="10">
        <f t="shared" si="116"/>
        <v>1995</v>
      </c>
      <c r="AG57" s="10">
        <f t="shared" si="116"/>
        <v>1996</v>
      </c>
      <c r="AH57" s="10">
        <f t="shared" si="116"/>
        <v>1997</v>
      </c>
      <c r="AI57" s="10">
        <f t="shared" si="116"/>
        <v>1998</v>
      </c>
      <c r="AJ57" s="10">
        <f t="shared" si="116"/>
        <v>1999</v>
      </c>
      <c r="AK57" s="10">
        <f t="shared" si="116"/>
        <v>2000</v>
      </c>
      <c r="AL57" s="10">
        <f t="shared" si="116"/>
        <v>2001</v>
      </c>
      <c r="AM57" s="10">
        <f t="shared" si="116"/>
        <v>2002</v>
      </c>
      <c r="AN57" s="10">
        <f t="shared" si="116"/>
        <v>2003</v>
      </c>
      <c r="AO57" s="10">
        <f t="shared" si="116"/>
        <v>2004</v>
      </c>
      <c r="AP57" s="117">
        <f t="shared" si="116"/>
        <v>2005</v>
      </c>
      <c r="AQ57" s="117">
        <f t="shared" si="116"/>
        <v>2006</v>
      </c>
      <c r="AR57" s="117">
        <f t="shared" si="116"/>
        <v>2007</v>
      </c>
      <c r="AS57" s="117">
        <f t="shared" si="116"/>
        <v>2008</v>
      </c>
      <c r="AT57" s="117">
        <f t="shared" si="116"/>
        <v>2009</v>
      </c>
      <c r="AU57" s="117">
        <f t="shared" si="116"/>
        <v>2010</v>
      </c>
      <c r="AV57" s="117">
        <f t="shared" si="116"/>
        <v>2011</v>
      </c>
      <c r="AW57" s="117">
        <f t="shared" si="116"/>
        <v>2012</v>
      </c>
      <c r="AX57" s="117">
        <f t="shared" si="116"/>
        <v>2013</v>
      </c>
      <c r="AY57" s="117">
        <f t="shared" si="116"/>
        <v>2014</v>
      </c>
      <c r="AZ57" s="10">
        <f t="shared" si="116"/>
        <v>2015</v>
      </c>
      <c r="BA57" s="10">
        <f t="shared" si="116"/>
        <v>2016</v>
      </c>
      <c r="BB57" s="10">
        <f t="shared" si="116"/>
        <v>2017</v>
      </c>
      <c r="BC57" s="10">
        <f t="shared" si="116"/>
        <v>2018</v>
      </c>
      <c r="BD57" s="10">
        <f t="shared" si="116"/>
        <v>2019</v>
      </c>
      <c r="BE57" s="10">
        <f t="shared" si="116"/>
        <v>2020</v>
      </c>
      <c r="BF57" s="10" t="s">
        <v>22</v>
      </c>
      <c r="BG57" s="10" t="s">
        <v>2</v>
      </c>
    </row>
    <row r="58" spans="22:60" ht="15" customHeight="1">
      <c r="V58" s="787" t="s">
        <v>280</v>
      </c>
      <c r="Y58" s="40" t="s">
        <v>642</v>
      </c>
      <c r="Z58" s="70"/>
      <c r="AA58" s="230"/>
      <c r="AB58" s="230"/>
      <c r="AC58" s="230"/>
      <c r="AD58" s="230"/>
      <c r="AE58" s="230"/>
      <c r="AF58" s="230"/>
      <c r="AG58" s="230"/>
      <c r="AH58" s="230"/>
      <c r="AI58" s="230"/>
      <c r="AJ58" s="230"/>
      <c r="AK58" s="230"/>
      <c r="AL58" s="230"/>
      <c r="AM58" s="230"/>
      <c r="AN58" s="230"/>
      <c r="AO58" s="230"/>
      <c r="AP58" s="230"/>
      <c r="AQ58" s="282">
        <f>IF(ISTEXT(AQ28),AQ28,AQ28/$AP28-1)</f>
        <v>-1.1192216333021809E-2</v>
      </c>
      <c r="AR58" s="282">
        <f>IF(ISTEXT(AR28),AR28,AR28/$AP28-1)</f>
        <v>1.4712661291093498E-2</v>
      </c>
      <c r="AS58" s="282">
        <f>IF(ISTEXT(AS28),AS28,AS28/$AP28-1)</f>
        <v>-1.5088842241482436E-2</v>
      </c>
      <c r="AT58" s="282">
        <f t="shared" ref="AT58:BA58" si="117">IF(ISTEXT(AT28),AT28,AT28/$AP28-1)</f>
        <v>-4.4470111209304553E-2</v>
      </c>
      <c r="AU58" s="282">
        <f t="shared" si="117"/>
        <v>-5.5196570116477495E-2</v>
      </c>
      <c r="AV58" s="282">
        <f t="shared" si="117"/>
        <v>-2.7196301343064277E-2</v>
      </c>
      <c r="AW58" s="282">
        <f t="shared" si="117"/>
        <v>-1.864435117403096E-2</v>
      </c>
      <c r="AX58" s="282">
        <f t="shared" si="117"/>
        <v>7.5735556990175201E-3</v>
      </c>
      <c r="AY58" s="282">
        <f t="shared" si="117"/>
        <v>-4.1311785019181313E-3</v>
      </c>
      <c r="AZ58" s="282">
        <f t="shared" si="117"/>
        <v>1.3607959888920496E-2</v>
      </c>
      <c r="BA58" s="282">
        <f t="shared" si="117"/>
        <v>-2.698501853482127E-2</v>
      </c>
      <c r="BB58" s="282">
        <f t="shared" ref="BB58:BE58" si="118">IF(ISTEXT(BB28),BB28,BB28/$AP28-1)</f>
        <v>2.3467089708241406E-2</v>
      </c>
      <c r="BC58" s="282">
        <f t="shared" si="118"/>
        <v>-2.6074717160184835E-2</v>
      </c>
      <c r="BD58" s="282">
        <f t="shared" ref="BD58" si="119">IF(ISTEXT(BD28),BD28,BD28/$AP28-1)</f>
        <v>-0.12382889986837231</v>
      </c>
      <c r="BE58" s="282">
        <f t="shared" si="118"/>
        <v>-1</v>
      </c>
      <c r="BF58" s="1227"/>
      <c r="BG58" s="1227"/>
    </row>
    <row r="59" spans="22:60" ht="15" customHeight="1">
      <c r="V59" s="787" t="s">
        <v>281</v>
      </c>
      <c r="Y59" s="40" t="s">
        <v>643</v>
      </c>
      <c r="Z59" s="70"/>
      <c r="AA59" s="230"/>
      <c r="AB59" s="230"/>
      <c r="AC59" s="230"/>
      <c r="AD59" s="230"/>
      <c r="AE59" s="230"/>
      <c r="AF59" s="230"/>
      <c r="AG59" s="230"/>
      <c r="AH59" s="230"/>
      <c r="AI59" s="230"/>
      <c r="AJ59" s="230"/>
      <c r="AK59" s="230"/>
      <c r="AL59" s="230"/>
      <c r="AM59" s="230"/>
      <c r="AN59" s="230"/>
      <c r="AO59" s="230"/>
      <c r="AP59" s="230"/>
      <c r="AQ59" s="282">
        <f t="shared" ref="AQ59:AQ67" si="120">IF(ISTEXT(AQ29),AQ29,AQ29/$AP29-1)</f>
        <v>-6.3714173919950601E-2</v>
      </c>
      <c r="AR59" s="282">
        <f t="shared" ref="AR59:AU59" si="121">IF(ISTEXT(AR29),AR29,AR29/$AP29-1)</f>
        <v>-0.11077827069398494</v>
      </c>
      <c r="AS59" s="282">
        <f t="shared" si="121"/>
        <v>-0.16573277684761523</v>
      </c>
      <c r="AT59" s="282">
        <f t="shared" si="121"/>
        <v>-0.22311947772788443</v>
      </c>
      <c r="AU59" s="282">
        <f t="shared" si="121"/>
        <v>-0.27110169159328845</v>
      </c>
      <c r="AV59" s="282">
        <f t="shared" ref="AV59:BA59" si="122">IF(ISTEXT(AV29),AV29,AV29/$AP29-1)</f>
        <v>-0.30723437551237909</v>
      </c>
      <c r="AW59" s="282">
        <f t="shared" si="122"/>
        <v>-0.33416253960140163</v>
      </c>
      <c r="AX59" s="282">
        <f t="shared" si="122"/>
        <v>-0.35983240767164248</v>
      </c>
      <c r="AY59" s="282">
        <f t="shared" si="122"/>
        <v>-0.37926965430152704</v>
      </c>
      <c r="AZ59" s="282">
        <f t="shared" si="122"/>
        <v>-0.38989067961443213</v>
      </c>
      <c r="BA59" s="282">
        <f t="shared" si="122"/>
        <v>-0.39911079339416711</v>
      </c>
      <c r="BB59" s="282">
        <f t="shared" ref="BB59:BE59" si="123">IF(ISTEXT(BB29),BB29,BB29/$AP29-1)</f>
        <v>-0.40423304965932361</v>
      </c>
      <c r="BC59" s="282">
        <f t="shared" si="123"/>
        <v>-0.40944867221719183</v>
      </c>
      <c r="BD59" s="282">
        <f t="shared" ref="BD59" si="124">IF(ISTEXT(BD29),BD29,BD29/$AP29-1)</f>
        <v>-0.4196032058506971</v>
      </c>
      <c r="BE59" s="282">
        <f t="shared" si="123"/>
        <v>-1</v>
      </c>
      <c r="BF59" s="1227"/>
      <c r="BG59" s="1227"/>
    </row>
    <row r="60" spans="22:60" ht="15" customHeight="1">
      <c r="V60" s="787" t="s">
        <v>294</v>
      </c>
      <c r="Y60" s="40" t="s">
        <v>644</v>
      </c>
      <c r="Z60" s="70"/>
      <c r="AA60" s="230"/>
      <c r="AB60" s="230"/>
      <c r="AC60" s="230"/>
      <c r="AD60" s="230"/>
      <c r="AE60" s="230"/>
      <c r="AF60" s="230"/>
      <c r="AG60" s="230"/>
      <c r="AH60" s="230"/>
      <c r="AI60" s="230"/>
      <c r="AJ60" s="230"/>
      <c r="AK60" s="230"/>
      <c r="AL60" s="230"/>
      <c r="AM60" s="230"/>
      <c r="AN60" s="230"/>
      <c r="AO60" s="230"/>
      <c r="AP60" s="230"/>
      <c r="AQ60" s="282">
        <f t="shared" si="120"/>
        <v>-5.5377098584137641E-2</v>
      </c>
      <c r="AR60" s="282">
        <f t="shared" ref="AR60:AU60" si="125">IF(ISTEXT(AR30),AR30,AR30/$AP30-1)</f>
        <v>-0.11767207795831724</v>
      </c>
      <c r="AS60" s="282">
        <f t="shared" si="125"/>
        <v>-0.15148538479509099</v>
      </c>
      <c r="AT60" s="282">
        <f t="shared" si="125"/>
        <v>-0.21577131332325594</v>
      </c>
      <c r="AU60" s="282">
        <f t="shared" si="125"/>
        <v>-0.22811145619257533</v>
      </c>
      <c r="AV60" s="282">
        <f t="shared" ref="AV60:BA60" si="126">IF(ISTEXT(AV30),AV30,AV30/$AP30-1)</f>
        <v>-0.28731836793119991</v>
      </c>
      <c r="AW60" s="282">
        <f t="shared" si="126"/>
        <v>-0.30893897113770363</v>
      </c>
      <c r="AX60" s="282">
        <f t="shared" si="126"/>
        <v>-0.32788203952922979</v>
      </c>
      <c r="AY60" s="282">
        <f t="shared" si="126"/>
        <v>-0.36770301378698467</v>
      </c>
      <c r="AZ60" s="282">
        <f t="shared" si="126"/>
        <v>-0.40948311054677811</v>
      </c>
      <c r="BA60" s="282">
        <f t="shared" si="126"/>
        <v>-0.45482434071451949</v>
      </c>
      <c r="BB60" s="282">
        <f t="shared" ref="BB60:BE60" si="127">IF(ISTEXT(BB30),BB30,BB30/$AP30-1)</f>
        <v>-0.46751027343613161</v>
      </c>
      <c r="BC60" s="282">
        <f t="shared" si="127"/>
        <v>-0.5010125479981129</v>
      </c>
      <c r="BD60" s="282">
        <f t="shared" ref="BD60" si="128">IF(ISTEXT(BD30),BD30,BD30/$AP30-1)</f>
        <v>-0.50245561731655819</v>
      </c>
      <c r="BE60" s="282">
        <f t="shared" si="127"/>
        <v>-1</v>
      </c>
      <c r="BF60" s="1227"/>
      <c r="BG60" s="1227"/>
    </row>
    <row r="61" spans="22:60" ht="15" customHeight="1">
      <c r="V61" s="1402" t="s">
        <v>1006</v>
      </c>
      <c r="Y61" s="40" t="s">
        <v>1179</v>
      </c>
      <c r="Z61" s="70"/>
      <c r="AA61" s="230"/>
      <c r="AB61" s="230"/>
      <c r="AC61" s="230"/>
      <c r="AD61" s="230"/>
      <c r="AE61" s="230"/>
      <c r="AF61" s="230"/>
      <c r="AG61" s="230"/>
      <c r="AH61" s="230"/>
      <c r="AI61" s="230"/>
      <c r="AJ61" s="230"/>
      <c r="AK61" s="230"/>
      <c r="AL61" s="230"/>
      <c r="AM61" s="230"/>
      <c r="AN61" s="230"/>
      <c r="AO61" s="230"/>
      <c r="AP61" s="230"/>
      <c r="AQ61" s="282">
        <f t="shared" si="120"/>
        <v>7.4079922757466221E-2</v>
      </c>
      <c r="AR61" s="282">
        <f t="shared" ref="AR61:AU61" si="129">IF(ISTEXT(AR31),AR31,AR31/$AP31-1)</f>
        <v>-0.1994957294256845</v>
      </c>
      <c r="AS61" s="282">
        <f t="shared" si="129"/>
        <v>-0.13147312963322744</v>
      </c>
      <c r="AT61" s="282">
        <f t="shared" si="129"/>
        <v>-0.10503912460070353</v>
      </c>
      <c r="AU61" s="282">
        <f t="shared" si="129"/>
        <v>-0.28640386310604382</v>
      </c>
      <c r="AV61" s="282">
        <f t="shared" ref="AV61:BA61" si="130">IF(ISTEXT(AV31),AV31,AV31/$AP31-1)</f>
        <v>-0.39264266093949896</v>
      </c>
      <c r="AW61" s="282">
        <f t="shared" si="130"/>
        <v>-0.45307129867193019</v>
      </c>
      <c r="AX61" s="282">
        <f t="shared" si="130"/>
        <v>-0.44711653037874088</v>
      </c>
      <c r="AY61" s="282">
        <f t="shared" si="130"/>
        <v>-0.45124292145074663</v>
      </c>
      <c r="AZ61" s="282">
        <f t="shared" si="130"/>
        <v>-0.59010477777292014</v>
      </c>
      <c r="BA61" s="282">
        <f t="shared" si="130"/>
        <v>-0.622492391447525</v>
      </c>
      <c r="BB61" s="282">
        <f t="shared" ref="BB61:BE61" si="131">IF(ISTEXT(BB31),BB31,BB31/$AP31-1)</f>
        <v>-0.65152253770077861</v>
      </c>
      <c r="BC61" s="282">
        <f t="shared" si="131"/>
        <v>-0.7007026928483624</v>
      </c>
      <c r="BD61" s="282">
        <f t="shared" ref="BD61" si="132">IF(ISTEXT(BD31),BD31,BD31/$AP31-1)</f>
        <v>-0.68402069873445792</v>
      </c>
      <c r="BE61" s="282">
        <f t="shared" si="131"/>
        <v>-1</v>
      </c>
      <c r="BF61" s="1227"/>
      <c r="BG61" s="1227"/>
    </row>
    <row r="62" spans="22:60" ht="15" customHeight="1">
      <c r="V62" s="787" t="s">
        <v>295</v>
      </c>
      <c r="Y62" s="40" t="s">
        <v>752</v>
      </c>
      <c r="Z62" s="70"/>
      <c r="AA62" s="230"/>
      <c r="AB62" s="230"/>
      <c r="AC62" s="230"/>
      <c r="AD62" s="230"/>
      <c r="AE62" s="230"/>
      <c r="AF62" s="230"/>
      <c r="AG62" s="230"/>
      <c r="AH62" s="230"/>
      <c r="AI62" s="230"/>
      <c r="AJ62" s="230"/>
      <c r="AK62" s="230"/>
      <c r="AL62" s="230"/>
      <c r="AM62" s="230"/>
      <c r="AN62" s="230"/>
      <c r="AO62" s="230"/>
      <c r="AP62" s="230"/>
      <c r="AQ62" s="282">
        <f t="shared" si="120"/>
        <v>2.3289931052962842E-2</v>
      </c>
      <c r="AR62" s="282">
        <f t="shared" ref="AR62:AU62" si="133">IF(ISTEXT(AR32),AR32,AR32/$AP32-1)</f>
        <v>3.9668309978483585E-2</v>
      </c>
      <c r="AS62" s="282">
        <f t="shared" si="133"/>
        <v>5.2429803350266591E-2</v>
      </c>
      <c r="AT62" s="282">
        <f t="shared" si="133"/>
        <v>5.3658252291943098E-2</v>
      </c>
      <c r="AU62" s="282">
        <f t="shared" si="133"/>
        <v>2.7622204175020926E-2</v>
      </c>
      <c r="AV62" s="282">
        <f t="shared" ref="AV62:BA62" si="134">IF(ISTEXT(AV32),AV32,AV32/$AP32-1)</f>
        <v>1.0866895457243952E-2</v>
      </c>
      <c r="AW62" s="282">
        <f t="shared" si="134"/>
        <v>-1.2090849636394396E-2</v>
      </c>
      <c r="AX62" s="282">
        <f t="shared" si="134"/>
        <v>-4.21609604986386E-2</v>
      </c>
      <c r="AY62" s="282">
        <f t="shared" si="134"/>
        <v>-6.3685375682402068E-2</v>
      </c>
      <c r="AZ62" s="282">
        <f t="shared" si="134"/>
        <v>-7.1925660819302961E-2</v>
      </c>
      <c r="BA62" s="282">
        <f t="shared" si="134"/>
        <v>-7.9008231783627481E-2</v>
      </c>
      <c r="BB62" s="282">
        <f t="shared" ref="BB62:BE62" si="135">IF(ISTEXT(BB32),BB32,BB32/$AP32-1)</f>
        <v>-6.9192882650736309E-2</v>
      </c>
      <c r="BC62" s="282">
        <f t="shared" si="135"/>
        <v>-7.610051471552759E-2</v>
      </c>
      <c r="BD62" s="282">
        <f t="shared" ref="BD62" si="136">IF(ISTEXT(BD32),BD32,BD32/$AP32-1)</f>
        <v>-7.4118396575898138E-2</v>
      </c>
      <c r="BE62" s="282">
        <f t="shared" si="135"/>
        <v>-1</v>
      </c>
      <c r="BF62" s="1227"/>
      <c r="BG62" s="1227"/>
    </row>
    <row r="63" spans="22:60" ht="15" customHeight="1">
      <c r="V63" s="788" t="s">
        <v>296</v>
      </c>
      <c r="Y63" s="768" t="s">
        <v>753</v>
      </c>
      <c r="Z63" s="70"/>
      <c r="AA63" s="230"/>
      <c r="AB63" s="230"/>
      <c r="AC63" s="230"/>
      <c r="AD63" s="230"/>
      <c r="AE63" s="230"/>
      <c r="AF63" s="230"/>
      <c r="AG63" s="230"/>
      <c r="AH63" s="230"/>
      <c r="AI63" s="230"/>
      <c r="AJ63" s="230"/>
      <c r="AK63" s="230"/>
      <c r="AL63" s="230"/>
      <c r="AM63" s="230"/>
      <c r="AN63" s="230"/>
      <c r="AO63" s="230"/>
      <c r="AP63" s="230"/>
      <c r="AQ63" s="282">
        <f t="shared" si="120"/>
        <v>-9.6160644184800637E-3</v>
      </c>
      <c r="AR63" s="282">
        <f t="shared" ref="AR63:AU63" si="137">IF(ISTEXT(AR33),AR33,AR33/$AP33-1)</f>
        <v>4.4310125289265478E-2</v>
      </c>
      <c r="AS63" s="282">
        <f t="shared" si="137"/>
        <v>-8.1290692002426557E-2</v>
      </c>
      <c r="AT63" s="282">
        <f t="shared" si="137"/>
        <v>-0.12202407780883839</v>
      </c>
      <c r="AU63" s="282">
        <f t="shared" si="137"/>
        <v>-6.6046398048079324E-2</v>
      </c>
      <c r="AV63" s="282">
        <f t="shared" ref="AV63:BA63" si="138">IF(ISTEXT(AV33),AV33,AV33/$AP33-1)</f>
        <v>-8.5539789216821926E-2</v>
      </c>
      <c r="AW63" s="282">
        <f t="shared" si="138"/>
        <v>-8.4476581153759445E-2</v>
      </c>
      <c r="AX63" s="282">
        <f t="shared" si="138"/>
        <v>-7.5671071311690929E-2</v>
      </c>
      <c r="AY63" s="282">
        <f t="shared" si="138"/>
        <v>-8.5774533662390184E-2</v>
      </c>
      <c r="AZ63" s="282">
        <f t="shared" si="138"/>
        <v>-7.9206424526203523E-2</v>
      </c>
      <c r="BA63" s="282">
        <f t="shared" si="138"/>
        <v>-8.5472758595197096E-2</v>
      </c>
      <c r="BB63" s="282">
        <f t="shared" ref="BB63:BE63" si="139">IF(ISTEXT(BB33),BB33,BB33/$AP33-1)</f>
        <v>-6.5770901913919877E-2</v>
      </c>
      <c r="BC63" s="282">
        <f t="shared" si="139"/>
        <v>-6.042812628196792E-2</v>
      </c>
      <c r="BD63" s="282">
        <f t="shared" ref="BD63" si="140">IF(ISTEXT(BD33),BD33,BD33/$AP33-1)</f>
        <v>-5.6224417662642745E-2</v>
      </c>
      <c r="BE63" s="282">
        <f t="shared" si="139"/>
        <v>-1</v>
      </c>
      <c r="BF63" s="1227"/>
      <c r="BG63" s="1227"/>
    </row>
    <row r="64" spans="22:60" ht="15" customHeight="1">
      <c r="V64" s="788" t="s">
        <v>297</v>
      </c>
      <c r="Y64" s="768" t="s">
        <v>754</v>
      </c>
      <c r="Z64" s="71"/>
      <c r="AA64" s="230"/>
      <c r="AB64" s="230"/>
      <c r="AC64" s="230"/>
      <c r="AD64" s="230"/>
      <c r="AE64" s="230"/>
      <c r="AF64" s="230"/>
      <c r="AG64" s="230"/>
      <c r="AH64" s="230"/>
      <c r="AI64" s="230"/>
      <c r="AJ64" s="230"/>
      <c r="AK64" s="230"/>
      <c r="AL64" s="230"/>
      <c r="AM64" s="230"/>
      <c r="AN64" s="230"/>
      <c r="AO64" s="230"/>
      <c r="AP64" s="230"/>
      <c r="AQ64" s="282">
        <f t="shared" si="120"/>
        <v>-2.9883340625397214E-2</v>
      </c>
      <c r="AR64" s="282">
        <f t="shared" ref="AR64:AU64" si="141">IF(ISTEXT(AR34),AR34,AR34/$AP34-1)</f>
        <v>-5.695479875431253E-2</v>
      </c>
      <c r="AS64" s="282">
        <f t="shared" si="141"/>
        <v>-9.1399603932882045E-2</v>
      </c>
      <c r="AT64" s="282">
        <f t="shared" si="141"/>
        <v>-0.11805542483860787</v>
      </c>
      <c r="AU64" s="282">
        <f t="shared" si="141"/>
        <v>-0.14188341537937421</v>
      </c>
      <c r="AV64" s="282">
        <f t="shared" ref="AV64:BA64" si="142">IF(ISTEXT(AV34),AV34,AV34/$AP34-1)</f>
        <v>-0.15091259209995778</v>
      </c>
      <c r="AW64" s="282">
        <f t="shared" si="142"/>
        <v>-0.17334741879456128</v>
      </c>
      <c r="AX64" s="282">
        <f t="shared" si="142"/>
        <v>-0.15839992656882818</v>
      </c>
      <c r="AY64" s="282">
        <f t="shared" si="142"/>
        <v>-0.18211467617227806</v>
      </c>
      <c r="AZ64" s="282">
        <f t="shared" si="142"/>
        <v>-0.2169001567359703</v>
      </c>
      <c r="BA64" s="282">
        <f t="shared" si="142"/>
        <v>-0.21677240267866837</v>
      </c>
      <c r="BB64" s="282">
        <f t="shared" ref="BB64:BE64" si="143">IF(ISTEXT(BB34),BB34,BB34/$AP34-1)</f>
        <v>-0.24746235884343004</v>
      </c>
      <c r="BC64" s="282">
        <f t="shared" si="143"/>
        <v>-0.24153352771631431</v>
      </c>
      <c r="BD64" s="282">
        <f t="shared" ref="BD64" si="144">IF(ISTEXT(BD34),BD34,BD34/$AP34-1)</f>
        <v>-0.25086594268276885</v>
      </c>
      <c r="BE64" s="282">
        <f t="shared" si="143"/>
        <v>-1</v>
      </c>
      <c r="BF64" s="1227"/>
      <c r="BG64" s="1227"/>
    </row>
    <row r="65" spans="22:60" ht="15" customHeight="1">
      <c r="V65" s="768" t="s">
        <v>286</v>
      </c>
      <c r="Y65" s="735" t="s">
        <v>649</v>
      </c>
      <c r="Z65" s="71"/>
      <c r="AA65" s="230"/>
      <c r="AB65" s="230"/>
      <c r="AC65" s="230"/>
      <c r="AD65" s="230"/>
      <c r="AE65" s="230"/>
      <c r="AF65" s="230"/>
      <c r="AG65" s="230"/>
      <c r="AH65" s="230"/>
      <c r="AI65" s="230"/>
      <c r="AJ65" s="230"/>
      <c r="AK65" s="230"/>
      <c r="AL65" s="230"/>
      <c r="AM65" s="230"/>
      <c r="AN65" s="230"/>
      <c r="AO65" s="230"/>
      <c r="AP65" s="230"/>
      <c r="AQ65" s="282">
        <f t="shared" si="120"/>
        <v>3.235896575746211E-2</v>
      </c>
      <c r="AR65" s="282">
        <f t="shared" ref="AR65:AU65" si="145">IF(ISTEXT(AR35),AR35,AR35/$AP35-1)</f>
        <v>-3.0587264037382766E-3</v>
      </c>
      <c r="AS65" s="282">
        <f t="shared" si="145"/>
        <v>0.12070986627236113</v>
      </c>
      <c r="AT65" s="282">
        <f t="shared" si="145"/>
        <v>0.11073152824195964</v>
      </c>
      <c r="AU65" s="282">
        <f t="shared" si="145"/>
        <v>-3.0738395929060469E-2</v>
      </c>
      <c r="AV65" s="282">
        <f t="shared" ref="AV65:BA65" si="146">IF(ISTEXT(AV35),AV35,AV35/$AP35-1)</f>
        <v>7.1883946339752036E-2</v>
      </c>
      <c r="AW65" s="282">
        <f t="shared" si="146"/>
        <v>6.1078630627551922E-2</v>
      </c>
      <c r="AX65" s="282">
        <f t="shared" si="146"/>
        <v>4.919420439012101E-2</v>
      </c>
      <c r="AY65" s="282">
        <f t="shared" si="146"/>
        <v>4.4417150503740732E-2</v>
      </c>
      <c r="AZ65" s="282">
        <f t="shared" si="146"/>
        <v>6.4426906791039906E-2</v>
      </c>
      <c r="BA65" s="282">
        <f t="shared" si="146"/>
        <v>7.6141450446059356E-2</v>
      </c>
      <c r="BB65" s="282">
        <f t="shared" ref="BB65:BE65" si="147">IF(ISTEXT(BB35),BB35,BB35/$AP35-1)</f>
        <v>-6.5240937106605834E-2</v>
      </c>
      <c r="BC65" s="282">
        <f t="shared" si="147"/>
        <v>-7.32545269704723E-2</v>
      </c>
      <c r="BD65" s="282">
        <f t="shared" ref="BD65" si="148">IF(ISTEXT(BD35),BD35,BD35/$AP35-1)</f>
        <v>-7.5722790615798563E-2</v>
      </c>
      <c r="BE65" s="282">
        <f t="shared" si="147"/>
        <v>-1</v>
      </c>
      <c r="BF65" s="1227"/>
      <c r="BG65" s="1227"/>
    </row>
    <row r="66" spans="22:60" ht="28.5">
      <c r="V66" s="1583" t="s">
        <v>1108</v>
      </c>
      <c r="Y66" s="40" t="s">
        <v>1107</v>
      </c>
      <c r="Z66" s="71"/>
      <c r="AA66" s="230"/>
      <c r="AB66" s="230"/>
      <c r="AC66" s="230"/>
      <c r="AD66" s="230"/>
      <c r="AE66" s="230"/>
      <c r="AF66" s="230"/>
      <c r="AG66" s="230"/>
      <c r="AH66" s="230"/>
      <c r="AI66" s="230"/>
      <c r="AJ66" s="230"/>
      <c r="AK66" s="230"/>
      <c r="AL66" s="230"/>
      <c r="AM66" s="230"/>
      <c r="AN66" s="230"/>
      <c r="AO66" s="230"/>
      <c r="AP66" s="230"/>
      <c r="AQ66" s="282">
        <f t="shared" si="120"/>
        <v>-6.1164447593129223E-2</v>
      </c>
      <c r="AR66" s="282">
        <f t="shared" ref="AR66:AU66" si="149">IF(ISTEXT(AR36),AR36,AR36/$AP36-1)</f>
        <v>-0.13661262851486355</v>
      </c>
      <c r="AS66" s="282">
        <f t="shared" si="149"/>
        <v>-0.17100737119445064</v>
      </c>
      <c r="AT66" s="282">
        <f t="shared" si="149"/>
        <v>-0.2005443509983893</v>
      </c>
      <c r="AU66" s="282">
        <f t="shared" si="149"/>
        <v>-0.22861441027069207</v>
      </c>
      <c r="AV66" s="282">
        <f t="shared" ref="AV66:BA66" si="150">IF(ISTEXT(AV36),AV36,AV36/$AP36-1)</f>
        <v>-0.22676149817255675</v>
      </c>
      <c r="AW66" s="282">
        <f t="shared" si="150"/>
        <v>-0.22419999556937598</v>
      </c>
      <c r="AX66" s="282">
        <f t="shared" si="150"/>
        <v>-0.2181428559915537</v>
      </c>
      <c r="AY66" s="282">
        <f t="shared" si="150"/>
        <v>-0.27531607269834402</v>
      </c>
      <c r="AZ66" s="282">
        <f t="shared" si="150"/>
        <v>-0.23703594171500286</v>
      </c>
      <c r="BA66" s="282">
        <f t="shared" si="150"/>
        <v>-0.33192899460686165</v>
      </c>
      <c r="BB66" s="282">
        <f t="shared" ref="BB66:BE66" si="151">IF(ISTEXT(BB36),BB36,BB36/$AP36-1)</f>
        <v>-0.27514106468160382</v>
      </c>
      <c r="BC66" s="282">
        <f t="shared" si="151"/>
        <v>-0.26005523751540449</v>
      </c>
      <c r="BD66" s="282">
        <f t="shared" ref="BD66" si="152">IF(ISTEXT(BD36),BD36,BD36/$AP36-1)</f>
        <v>-0.24600825894874578</v>
      </c>
      <c r="BE66" s="282">
        <f t="shared" si="151"/>
        <v>-1</v>
      </c>
      <c r="BF66" s="1227"/>
      <c r="BG66" s="1227"/>
    </row>
    <row r="67" spans="22:60" ht="15" customHeight="1">
      <c r="V67" s="1402" t="s">
        <v>1110</v>
      </c>
      <c r="Y67" s="594" t="s">
        <v>650</v>
      </c>
      <c r="Z67" s="70"/>
      <c r="AA67" s="230"/>
      <c r="AB67" s="230"/>
      <c r="AC67" s="230"/>
      <c r="AD67" s="230"/>
      <c r="AE67" s="230"/>
      <c r="AF67" s="230"/>
      <c r="AG67" s="230"/>
      <c r="AH67" s="230"/>
      <c r="AI67" s="230"/>
      <c r="AJ67" s="230"/>
      <c r="AK67" s="230"/>
      <c r="AL67" s="230"/>
      <c r="AM67" s="230"/>
      <c r="AN67" s="230"/>
      <c r="AO67" s="230"/>
      <c r="AP67" s="230"/>
      <c r="AQ67" s="282">
        <f t="shared" si="120"/>
        <v>-1.6982136885088983E-2</v>
      </c>
      <c r="AR67" s="282">
        <f t="shared" ref="AR67:AU67" si="153">IF(ISTEXT(AR37),AR37,AR37/$AP37-1)</f>
        <v>-2.7377515495414007E-2</v>
      </c>
      <c r="AS67" s="282">
        <f t="shared" si="153"/>
        <v>-3.3708368007400624E-2</v>
      </c>
      <c r="AT67" s="282">
        <f t="shared" si="153"/>
        <v>-8.1640172150171275E-2</v>
      </c>
      <c r="AU67" s="282">
        <f t="shared" si="153"/>
        <v>-7.2356227948524698E-2</v>
      </c>
      <c r="AV67" s="282">
        <f t="shared" ref="AV67:BA67" si="154">IF(ISTEXT(AV37),AV37,AV37/$AP37-1)</f>
        <v>-6.6401719576772655E-2</v>
      </c>
      <c r="AW67" s="282">
        <f t="shared" si="154"/>
        <v>-9.2430739367202253E-2</v>
      </c>
      <c r="AX67" s="282">
        <f t="shared" si="154"/>
        <v>-8.6926782182133566E-2</v>
      </c>
      <c r="AY67" s="282">
        <f t="shared" si="154"/>
        <v>-0.10294689195535967</v>
      </c>
      <c r="AZ67" s="282">
        <f t="shared" si="154"/>
        <v>-0.11089199199716637</v>
      </c>
      <c r="BA67" s="282">
        <f t="shared" si="154"/>
        <v>-0.11076072811793569</v>
      </c>
      <c r="BB67" s="282">
        <f t="shared" ref="BB67:BE67" si="155">IF(ISTEXT(BB37),BB37,BB37/$AP37-1)</f>
        <v>-0.12629690624365231</v>
      </c>
      <c r="BC67" s="282">
        <f t="shared" si="155"/>
        <v>-0.12453351263446943</v>
      </c>
      <c r="BD67" s="282">
        <f t="shared" ref="BD67" si="156">IF(ISTEXT(BD37),BD37,BD37/$AP37-1)</f>
        <v>-0.12054632000648646</v>
      </c>
      <c r="BE67" s="282">
        <f t="shared" si="155"/>
        <v>-1</v>
      </c>
      <c r="BF67" s="1227"/>
      <c r="BG67" s="1227"/>
    </row>
    <row r="68" spans="22:60" ht="15" customHeight="1" thickBot="1">
      <c r="V68" s="774" t="s">
        <v>279</v>
      </c>
      <c r="Y68" s="1129" t="s">
        <v>651</v>
      </c>
      <c r="Z68" s="141"/>
      <c r="AA68" s="237"/>
      <c r="AB68" s="237"/>
      <c r="AC68" s="237"/>
      <c r="AD68" s="237"/>
      <c r="AE68" s="237"/>
      <c r="AF68" s="237"/>
      <c r="AG68" s="237"/>
      <c r="AH68" s="237"/>
      <c r="AI68" s="237"/>
      <c r="AJ68" s="237"/>
      <c r="AK68" s="237"/>
      <c r="AL68" s="237"/>
      <c r="AM68" s="237"/>
      <c r="AN68" s="237"/>
      <c r="AO68" s="237"/>
      <c r="AP68" s="237"/>
      <c r="AQ68" s="284">
        <f t="shared" ref="AQ68:AS69" si="157">IF(ISTEXT(AQ38),AQ38,AQ38/$AP38-1)</f>
        <v>-3.8949274255013488E-3</v>
      </c>
      <c r="AR68" s="284">
        <f t="shared" si="157"/>
        <v>-4.913682674873221E-2</v>
      </c>
      <c r="AS68" s="284">
        <f t="shared" si="157"/>
        <v>-3.9316274903554049E-2</v>
      </c>
      <c r="AT68" s="284">
        <f t="shared" ref="AT68:BA68" si="158">IF(ISTEXT(AT38),AT38,AT38/$AP38-1)</f>
        <v>-0.11037903101830571</v>
      </c>
      <c r="AU68" s="284">
        <f t="shared" si="158"/>
        <v>-0.12021409680847994</v>
      </c>
      <c r="AV68" s="284">
        <f t="shared" si="158"/>
        <v>-0.13576402214063843</v>
      </c>
      <c r="AW68" s="284">
        <f t="shared" si="158"/>
        <v>-8.7506971676583944E-2</v>
      </c>
      <c r="AX68" s="284">
        <f t="shared" si="158"/>
        <v>-0.11715897688470733</v>
      </c>
      <c r="AY68" s="284">
        <f t="shared" si="158"/>
        <v>-0.11683325928966326</v>
      </c>
      <c r="AZ68" s="284">
        <f t="shared" si="158"/>
        <v>-0.15684503249005544</v>
      </c>
      <c r="BA68" s="284">
        <f t="shared" si="158"/>
        <v>-5.7300860459439162E-2</v>
      </c>
      <c r="BB68" s="284">
        <f t="shared" ref="BB68:BE68" si="159">IF(ISTEXT(BB38),BB38,BB38/$AP38-1)</f>
        <v>-4.3848387835571656E-2</v>
      </c>
      <c r="BC68" s="284">
        <f t="shared" si="159"/>
        <v>-0.10172143209975837</v>
      </c>
      <c r="BD68" s="284">
        <f t="shared" ref="BD68" si="160">IF(ISTEXT(BD38),BD38,BD38/$AP38-1)</f>
        <v>-9.2062902154430692E-2</v>
      </c>
      <c r="BE68" s="284">
        <f t="shared" si="159"/>
        <v>-1</v>
      </c>
      <c r="BF68" s="1228"/>
      <c r="BG68" s="1228"/>
      <c r="BH68" s="26"/>
    </row>
    <row r="69" spans="22:60" ht="15" customHeight="1" thickTop="1">
      <c r="V69" s="789" t="s">
        <v>55</v>
      </c>
      <c r="Y69" s="771" t="s">
        <v>5</v>
      </c>
      <c r="Z69" s="72"/>
      <c r="AA69" s="238"/>
      <c r="AB69" s="238"/>
      <c r="AC69" s="238"/>
      <c r="AD69" s="238"/>
      <c r="AE69" s="238"/>
      <c r="AF69" s="238"/>
      <c r="AG69" s="238"/>
      <c r="AH69" s="238"/>
      <c r="AI69" s="238"/>
      <c r="AJ69" s="238"/>
      <c r="AK69" s="238"/>
      <c r="AL69" s="238"/>
      <c r="AM69" s="238"/>
      <c r="AN69" s="238"/>
      <c r="AO69" s="238"/>
      <c r="AP69" s="238"/>
      <c r="AQ69" s="286">
        <f t="shared" si="157"/>
        <v>-5.0611691431845518E-3</v>
      </c>
      <c r="AR69" s="286">
        <f t="shared" si="157"/>
        <v>-3.0585060704700684E-2</v>
      </c>
      <c r="AS69" s="286">
        <f t="shared" si="157"/>
        <v>-6.3310452958988517E-2</v>
      </c>
      <c r="AT69" s="286">
        <f t="shared" ref="AT69:BA69" si="161">IF(ISTEXT(AT39),AT39,AT39/$AP39-1)</f>
        <v>-8.9210187705088262E-2</v>
      </c>
      <c r="AU69" s="286">
        <f t="shared" si="161"/>
        <v>-0.11198853046502089</v>
      </c>
      <c r="AV69" s="286">
        <f t="shared" si="161"/>
        <v>-0.12917216550904709</v>
      </c>
      <c r="AW69" s="286">
        <f t="shared" si="161"/>
        <v>-0.1428109203452903</v>
      </c>
      <c r="AX69" s="286">
        <f t="shared" si="161"/>
        <v>-0.14276323858269058</v>
      </c>
      <c r="AY69" s="286">
        <f t="shared" si="161"/>
        <v>-0.15935089329796892</v>
      </c>
      <c r="AZ69" s="286">
        <f t="shared" si="161"/>
        <v>-0.17159894471076698</v>
      </c>
      <c r="BA69" s="286">
        <f t="shared" si="161"/>
        <v>-0.19190473103537153</v>
      </c>
      <c r="BB69" s="286">
        <f t="shared" ref="BB69:BE69" si="162">IF(ISTEXT(BB39),BB39,BB39/$AP39-1)</f>
        <v>-0.17943917785789287</v>
      </c>
      <c r="BC69" s="286">
        <f t="shared" si="162"/>
        <v>-0.19390553208809003</v>
      </c>
      <c r="BD69" s="286">
        <f t="shared" ref="BD69" si="163">IF(ISTEXT(BD39),BD39,BD39/$AP39-1)</f>
        <v>-0.20725825840085377</v>
      </c>
      <c r="BE69" s="286">
        <f t="shared" si="162"/>
        <v>-1</v>
      </c>
      <c r="BF69" s="221"/>
      <c r="BG69" s="221"/>
    </row>
    <row r="71" spans="22:60">
      <c r="V71" s="196" t="s">
        <v>263</v>
      </c>
      <c r="Y71" s="1" t="s">
        <v>907</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2:60">
      <c r="V72" s="10"/>
      <c r="Y72" s="10"/>
      <c r="Z72" s="195"/>
      <c r="AA72" s="10">
        <v>1990</v>
      </c>
      <c r="AB72" s="10">
        <f t="shared" ref="AB72:BE72" si="164">AA72+1</f>
        <v>1991</v>
      </c>
      <c r="AC72" s="10">
        <f t="shared" si="164"/>
        <v>1992</v>
      </c>
      <c r="AD72" s="10">
        <f t="shared" si="164"/>
        <v>1993</v>
      </c>
      <c r="AE72" s="10">
        <f t="shared" si="164"/>
        <v>1994</v>
      </c>
      <c r="AF72" s="10">
        <f t="shared" si="164"/>
        <v>1995</v>
      </c>
      <c r="AG72" s="10">
        <f t="shared" si="164"/>
        <v>1996</v>
      </c>
      <c r="AH72" s="10">
        <f t="shared" si="164"/>
        <v>1997</v>
      </c>
      <c r="AI72" s="10">
        <f t="shared" si="164"/>
        <v>1998</v>
      </c>
      <c r="AJ72" s="10">
        <f t="shared" si="164"/>
        <v>1999</v>
      </c>
      <c r="AK72" s="10">
        <f t="shared" si="164"/>
        <v>2000</v>
      </c>
      <c r="AL72" s="10">
        <f t="shared" si="164"/>
        <v>2001</v>
      </c>
      <c r="AM72" s="10">
        <f t="shared" si="164"/>
        <v>2002</v>
      </c>
      <c r="AN72" s="10">
        <f t="shared" si="164"/>
        <v>2003</v>
      </c>
      <c r="AO72" s="10">
        <f t="shared" si="164"/>
        <v>2004</v>
      </c>
      <c r="AP72" s="117">
        <f t="shared" si="164"/>
        <v>2005</v>
      </c>
      <c r="AQ72" s="117">
        <f t="shared" si="164"/>
        <v>2006</v>
      </c>
      <c r="AR72" s="117">
        <f t="shared" si="164"/>
        <v>2007</v>
      </c>
      <c r="AS72" s="117">
        <f t="shared" si="164"/>
        <v>2008</v>
      </c>
      <c r="AT72" s="117">
        <f t="shared" si="164"/>
        <v>2009</v>
      </c>
      <c r="AU72" s="117">
        <f t="shared" si="164"/>
        <v>2010</v>
      </c>
      <c r="AV72" s="117">
        <f t="shared" si="164"/>
        <v>2011</v>
      </c>
      <c r="AW72" s="117">
        <f t="shared" si="164"/>
        <v>2012</v>
      </c>
      <c r="AX72" s="117">
        <f t="shared" si="164"/>
        <v>2013</v>
      </c>
      <c r="AY72" s="117">
        <f t="shared" si="164"/>
        <v>2014</v>
      </c>
      <c r="AZ72" s="10">
        <f t="shared" si="164"/>
        <v>2015</v>
      </c>
      <c r="BA72" s="10">
        <f t="shared" si="164"/>
        <v>2016</v>
      </c>
      <c r="BB72" s="10">
        <f t="shared" si="164"/>
        <v>2017</v>
      </c>
      <c r="BC72" s="10">
        <f t="shared" si="164"/>
        <v>2018</v>
      </c>
      <c r="BD72" s="10">
        <f t="shared" si="164"/>
        <v>2019</v>
      </c>
      <c r="BE72" s="10">
        <f t="shared" si="164"/>
        <v>2020</v>
      </c>
      <c r="BF72" s="10" t="s">
        <v>22</v>
      </c>
      <c r="BG72" s="10" t="s">
        <v>2</v>
      </c>
    </row>
    <row r="73" spans="22:60" ht="15" customHeight="1">
      <c r="V73" s="787" t="s">
        <v>280</v>
      </c>
      <c r="Y73" s="40" t="s">
        <v>642</v>
      </c>
      <c r="Z73" s="7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82">
        <f>IF(ISTEXT(AY28),AY28,AY28/$AX28-1)</f>
        <v>-1.1616754066967605E-2</v>
      </c>
      <c r="AZ73" s="282">
        <f>IF(ISTEXT(AZ28),AZ28,AZ28/$AX28-1)</f>
        <v>5.9890458178177841E-3</v>
      </c>
      <c r="BA73" s="282">
        <f>IF(ISTEXT(BA28),BA28,BA28/$AX28-1)</f>
        <v>-3.4298810283744707E-2</v>
      </c>
      <c r="BB73" s="282">
        <f t="shared" ref="BB73:BE73" si="165">IF(ISTEXT(BB28),BB28,BB28/$AX28-1)</f>
        <v>1.5774068224922555E-2</v>
      </c>
      <c r="BC73" s="282">
        <f t="shared" si="165"/>
        <v>-3.3395351305998022E-2</v>
      </c>
      <c r="BD73" s="282">
        <f t="shared" ref="BD73" si="166">IF(ISTEXT(BD28),BD28,BD28/$AX28-1)</f>
        <v>-0.13041475217779763</v>
      </c>
      <c r="BE73" s="282">
        <f t="shared" si="165"/>
        <v>-1</v>
      </c>
      <c r="BF73" s="1227"/>
      <c r="BG73" s="1227"/>
    </row>
    <row r="74" spans="22:60" ht="15" customHeight="1">
      <c r="V74" s="787" t="s">
        <v>281</v>
      </c>
      <c r="Y74" s="40" t="s">
        <v>643</v>
      </c>
      <c r="Z74" s="70"/>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82">
        <f t="shared" ref="AY74:AY82" si="167">IF(ISTEXT(AY29),AY29,AY29/$AX29-1)</f>
        <v>-3.0362746978786159E-2</v>
      </c>
      <c r="AZ74" s="282">
        <f t="shared" ref="AZ74:BB74" si="168">IF(ISTEXT(AZ29),AZ29,AZ29/$AX29-1)</f>
        <v>-4.6953754458991859E-2</v>
      </c>
      <c r="BA74" s="282">
        <f t="shared" si="168"/>
        <v>-6.135641071686404E-2</v>
      </c>
      <c r="BB74" s="282">
        <f t="shared" si="168"/>
        <v>-6.9357840852567021E-2</v>
      </c>
      <c r="BC74" s="282">
        <f t="shared" ref="BC74:BE74" si="169">IF(ISTEXT(BC29),BC29,BC29/$AX29-1)</f>
        <v>-7.7505117628791198E-2</v>
      </c>
      <c r="BD74" s="282">
        <f t="shared" ref="BD74" si="170">IF(ISTEXT(BD29),BD29,BD29/$AX29-1)</f>
        <v>-9.3367422680148415E-2</v>
      </c>
      <c r="BE74" s="282">
        <f t="shared" si="169"/>
        <v>-1</v>
      </c>
      <c r="BF74" s="1227"/>
      <c r="BG74" s="1227"/>
    </row>
    <row r="75" spans="22:60" ht="15" customHeight="1">
      <c r="V75" s="787" t="s">
        <v>294</v>
      </c>
      <c r="Y75" s="40" t="s">
        <v>644</v>
      </c>
      <c r="Z75" s="7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82">
        <f t="shared" si="167"/>
        <v>-5.9247002162928553E-2</v>
      </c>
      <c r="AZ75" s="282">
        <f t="shared" ref="AZ75:BB75" si="171">IF(ISTEXT(AZ30),AZ30,AZ30/$AX30-1)</f>
        <v>-0.1214088535298069</v>
      </c>
      <c r="BA75" s="282">
        <f t="shared" si="171"/>
        <v>-0.18886908050541562</v>
      </c>
      <c r="BB75" s="282">
        <f t="shared" si="171"/>
        <v>-0.20774364340614004</v>
      </c>
      <c r="BC75" s="282">
        <f t="shared" ref="BC75:BE75" si="172">IF(ISTEXT(BC30),BC30,BC30/$AX30-1)</f>
        <v>-0.25758946888968359</v>
      </c>
      <c r="BD75" s="282">
        <f t="shared" ref="BD75" si="173">IF(ISTEXT(BD30),BD30,BD30/$AX30-1)</f>
        <v>-0.25973651658564845</v>
      </c>
      <c r="BE75" s="282">
        <f t="shared" si="172"/>
        <v>-1</v>
      </c>
      <c r="BF75" s="1227"/>
      <c r="BG75" s="1227"/>
    </row>
    <row r="76" spans="22:60" ht="15" customHeight="1">
      <c r="V76" s="1402" t="s">
        <v>1006</v>
      </c>
      <c r="Y76" s="40" t="s">
        <v>1179</v>
      </c>
      <c r="Z76" s="7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82">
        <f t="shared" si="167"/>
        <v>-7.4634010577897536E-3</v>
      </c>
      <c r="AZ76" s="282">
        <f t="shared" ref="AZ76:BB76" si="174">IF(ISTEXT(AZ31),AZ31,AZ31/$AX31-1)</f>
        <v>-0.25862275732738094</v>
      </c>
      <c r="BA76" s="282">
        <f t="shared" si="174"/>
        <v>-0.31720221476131594</v>
      </c>
      <c r="BB76" s="282">
        <f t="shared" si="174"/>
        <v>-0.36970902288336038</v>
      </c>
      <c r="BC76" s="282">
        <f t="shared" ref="BC76:BE76" si="175">IF(ISTEXT(BC31),BC31,BC31/$AX31-1)</f>
        <v>-0.45866114001081515</v>
      </c>
      <c r="BD76" s="282">
        <f t="shared" ref="BD76" si="176">IF(ISTEXT(BD31),BD31,BD31/$AX31-1)</f>
        <v>-0.42848842725936997</v>
      </c>
      <c r="BE76" s="282">
        <f t="shared" si="175"/>
        <v>-1</v>
      </c>
      <c r="BF76" s="1227"/>
      <c r="BG76" s="1227"/>
    </row>
    <row r="77" spans="22:60" ht="15" customHeight="1">
      <c r="V77" s="787" t="s">
        <v>295</v>
      </c>
      <c r="Y77" s="40" t="s">
        <v>752</v>
      </c>
      <c r="Z77" s="7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82">
        <f t="shared" si="167"/>
        <v>-2.2471849962357737E-2</v>
      </c>
      <c r="AZ77" s="282">
        <f t="shared" ref="AZ77:BB77" si="177">IF(ISTEXT(AZ32),AZ32,AZ32/$AX32-1)</f>
        <v>-3.1074845661082429E-2</v>
      </c>
      <c r="BA77" s="282">
        <f t="shared" si="177"/>
        <v>-3.8469168373186258E-2</v>
      </c>
      <c r="BB77" s="282">
        <f t="shared" si="177"/>
        <v>-2.8221779482041298E-2</v>
      </c>
      <c r="BC77" s="282">
        <f t="shared" ref="BC77:BE77" si="178">IF(ISTEXT(BC32),BC32,BC32/$AX32-1)</f>
        <v>-3.5433463052996328E-2</v>
      </c>
      <c r="BD77" s="282">
        <f t="shared" ref="BD77" si="179">IF(ISTEXT(BD32),BD32,BD32/$AX32-1)</f>
        <v>-3.3364098516903362E-2</v>
      </c>
      <c r="BE77" s="282">
        <f t="shared" si="178"/>
        <v>-1</v>
      </c>
      <c r="BF77" s="1227"/>
      <c r="BG77" s="1227"/>
    </row>
    <row r="78" spans="22:60" ht="15" customHeight="1">
      <c r="V78" s="788" t="s">
        <v>296</v>
      </c>
      <c r="Y78" s="768" t="s">
        <v>753</v>
      </c>
      <c r="Z78" s="70"/>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82">
        <f t="shared" si="167"/>
        <v>-1.0930591953923541E-2</v>
      </c>
      <c r="AZ78" s="282">
        <f t="shared" ref="AZ78:BB78" si="180">IF(ISTEXT(AZ33),AZ33,AZ33/$AX33-1)</f>
        <v>-3.8247782848573886E-3</v>
      </c>
      <c r="BA78" s="282">
        <f t="shared" si="180"/>
        <v>-1.0604111782388403E-2</v>
      </c>
      <c r="BB78" s="282">
        <f t="shared" si="180"/>
        <v>1.0710656229076632E-2</v>
      </c>
      <c r="BC78" s="282">
        <f t="shared" ref="BC78:BE78" si="181">IF(ISTEXT(BC33),BC33,BC33/$AX33-1)</f>
        <v>1.6490823295289392E-2</v>
      </c>
      <c r="BD78" s="282">
        <f t="shared" ref="BD78" si="182">IF(ISTEXT(BD33),BD33,BD33/$AX33-1)</f>
        <v>2.1038672539054337E-2</v>
      </c>
      <c r="BE78" s="282">
        <f t="shared" si="181"/>
        <v>-1</v>
      </c>
      <c r="BF78" s="1227"/>
      <c r="BG78" s="1227"/>
    </row>
    <row r="79" spans="22:60" ht="15" customHeight="1">
      <c r="V79" s="788" t="s">
        <v>297</v>
      </c>
      <c r="Y79" s="768" t="s">
        <v>754</v>
      </c>
      <c r="Z79" s="71"/>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82">
        <f t="shared" si="167"/>
        <v>-2.8178169598733316E-2</v>
      </c>
      <c r="AZ79" s="282">
        <f t="shared" ref="AZ79:BB79" si="183">IF(ISTEXT(AZ34),AZ34,AZ34/$AX34-1)</f>
        <v>-6.9510723696397658E-2</v>
      </c>
      <c r="BA79" s="282">
        <f t="shared" si="183"/>
        <v>-6.9358924687182966E-2</v>
      </c>
      <c r="BB79" s="282">
        <f t="shared" si="183"/>
        <v>-0.10582512417269374</v>
      </c>
      <c r="BC79" s="282">
        <f t="shared" ref="BC79:BE79" si="184">IF(ISTEXT(BC34),BC34,BC34/$AX34-1)</f>
        <v>-9.8780410995633172E-2</v>
      </c>
      <c r="BD79" s="282">
        <f t="shared" ref="BD79" si="185">IF(ISTEXT(BD34),BD34,BD34/$AX34-1)</f>
        <v>-0.10986930613843726</v>
      </c>
      <c r="BE79" s="282">
        <f t="shared" si="184"/>
        <v>-1</v>
      </c>
      <c r="BF79" s="1227"/>
      <c r="BG79" s="1227"/>
    </row>
    <row r="80" spans="22:60" ht="15" customHeight="1">
      <c r="V80" s="768" t="s">
        <v>286</v>
      </c>
      <c r="Y80" s="735" t="s">
        <v>649</v>
      </c>
      <c r="Z80" s="7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82">
        <f t="shared" si="167"/>
        <v>-4.5530692662918426E-3</v>
      </c>
      <c r="AZ80" s="282">
        <f t="shared" ref="AZ80:BB80" si="186">IF(ISTEXT(AZ35),AZ35,AZ35/$AX35-1)</f>
        <v>1.4518477453631551E-2</v>
      </c>
      <c r="BA80" s="282">
        <f t="shared" si="186"/>
        <v>2.5683754202209252E-2</v>
      </c>
      <c r="BB80" s="282">
        <f t="shared" si="186"/>
        <v>-0.10906955167870569</v>
      </c>
      <c r="BC80" s="282">
        <f t="shared" ref="BC80:BE80" si="187">IF(ISTEXT(BC35),BC35,BC35/$AX35-1)</f>
        <v>-0.11670740349902209</v>
      </c>
      <c r="BD80" s="282">
        <f t="shared" ref="BD80" si="188">IF(ISTEXT(BD35),BD35,BD35/$AX35-1)</f>
        <v>-0.119059936171237</v>
      </c>
      <c r="BE80" s="282">
        <f t="shared" si="187"/>
        <v>-1</v>
      </c>
      <c r="BF80" s="1227"/>
      <c r="BG80" s="1227"/>
    </row>
    <row r="81" spans="22:60" ht="28.5">
      <c r="V81" s="1583" t="s">
        <v>1108</v>
      </c>
      <c r="Y81" s="40" t="s">
        <v>1107</v>
      </c>
      <c r="Z81" s="7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82">
        <f t="shared" si="167"/>
        <v>-7.3124888791925802E-2</v>
      </c>
      <c r="AZ81" s="282">
        <f t="shared" ref="AZ81:BB81" si="189">IF(ISTEXT(AZ36),AZ36,AZ36/$AX36-1)</f>
        <v>-2.416437052245568E-2</v>
      </c>
      <c r="BA81" s="282">
        <f t="shared" si="189"/>
        <v>-0.14553315715956261</v>
      </c>
      <c r="BB81" s="282">
        <f t="shared" si="189"/>
        <v>-7.2901052483616335E-2</v>
      </c>
      <c r="BC81" s="282">
        <f t="shared" ref="BC81:BE81" si="190">IF(ISTEXT(BC36),BC36,BC36/$AX36-1)</f>
        <v>-5.3606188604958249E-2</v>
      </c>
      <c r="BD81" s="282">
        <f t="shared" ref="BD81" si="191">IF(ISTEXT(BD36),BD36,BD36/$AX36-1)</f>
        <v>-3.5640018346997593E-2</v>
      </c>
      <c r="BE81" s="282">
        <f t="shared" si="190"/>
        <v>-1</v>
      </c>
      <c r="BF81" s="1227"/>
      <c r="BG81" s="1227"/>
    </row>
    <row r="82" spans="22:60" ht="15" customHeight="1">
      <c r="V82" s="1402" t="s">
        <v>1110</v>
      </c>
      <c r="Y82" s="594" t="s">
        <v>650</v>
      </c>
      <c r="Z82" s="7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82">
        <f t="shared" si="167"/>
        <v>-1.7545263031054859E-2</v>
      </c>
      <c r="AZ82" s="282">
        <f t="shared" ref="AZ82:BB82" si="192">IF(ISTEXT(AZ37),AZ37,AZ37/$AX37-1)</f>
        <v>-2.6246755843202574E-2</v>
      </c>
      <c r="BA82" s="282">
        <f t="shared" si="192"/>
        <v>-2.6102995324692957E-2</v>
      </c>
      <c r="BB82" s="282">
        <f t="shared" si="192"/>
        <v>-4.3118255243110304E-2</v>
      </c>
      <c r="BC82" s="282">
        <f t="shared" ref="BC82:BE82" si="193">IF(ISTEXT(BC37),BC37,BC37/$AX37-1)</f>
        <v>-4.1186982290655094E-2</v>
      </c>
      <c r="BD82" s="282">
        <f t="shared" ref="BD82" si="194">IF(ISTEXT(BD37),BD37,BD37/$AX37-1)</f>
        <v>-3.6820199265837017E-2</v>
      </c>
      <c r="BE82" s="282">
        <f t="shared" si="193"/>
        <v>-1</v>
      </c>
      <c r="BF82" s="1227"/>
      <c r="BG82" s="1227"/>
    </row>
    <row r="83" spans="22:60" ht="15" customHeight="1" thickBot="1">
      <c r="V83" s="774" t="s">
        <v>279</v>
      </c>
      <c r="Y83" s="1129" t="s">
        <v>651</v>
      </c>
      <c r="Z83" s="141"/>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84">
        <f t="shared" ref="AY83:BA84" si="195">IF(ISTEXT(AY38),AY38,AY38/$AX38-1)</f>
        <v>3.6894252364350066E-4</v>
      </c>
      <c r="AZ83" s="284">
        <f t="shared" si="195"/>
        <v>-4.4952663691711359E-2</v>
      </c>
      <c r="BA83" s="284">
        <f t="shared" si="195"/>
        <v>6.7801693462369972E-2</v>
      </c>
      <c r="BB83" s="284">
        <f t="shared" ref="BB83:BE83" si="196">IF(ISTEXT(BB38),BB38,BB38/$AX38-1)</f>
        <v>8.3039400220034754E-2</v>
      </c>
      <c r="BC83" s="284">
        <f t="shared" si="196"/>
        <v>1.7486211425103981E-2</v>
      </c>
      <c r="BD83" s="284">
        <f t="shared" ref="BD83" si="197">IF(ISTEXT(BD38),BD38,BD38/$AX38-1)</f>
        <v>2.8426493641765749E-2</v>
      </c>
      <c r="BE83" s="284">
        <f t="shared" si="196"/>
        <v>-1</v>
      </c>
      <c r="BF83" s="1228"/>
      <c r="BG83" s="1228"/>
      <c r="BH83" s="26"/>
    </row>
    <row r="84" spans="22:60" ht="15" customHeight="1" thickTop="1">
      <c r="V84" s="789" t="s">
        <v>55</v>
      </c>
      <c r="Y84" s="771" t="s">
        <v>5</v>
      </c>
      <c r="Z84" s="72"/>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86">
        <f t="shared" si="195"/>
        <v>-1.9350143929727448E-2</v>
      </c>
      <c r="AZ84" s="286">
        <f t="shared" si="195"/>
        <v>-3.3637971941848366E-2</v>
      </c>
      <c r="BA84" s="286">
        <f t="shared" si="195"/>
        <v>-5.7325460904678271E-2</v>
      </c>
      <c r="BB84" s="286">
        <f t="shared" ref="BB84:BE84" si="198">IF(ISTEXT(BB39),BB39,BB39/$AX39-1)</f>
        <v>-4.2783908630521506E-2</v>
      </c>
      <c r="BC84" s="286">
        <f t="shared" si="198"/>
        <v>-5.9659473096841387E-2</v>
      </c>
      <c r="BD84" s="286">
        <f t="shared" ref="BD84" si="199">IF(ISTEXT(BD39),BD39,BD39/$AX39-1)</f>
        <v>-7.5235947314637452E-2</v>
      </c>
      <c r="BE84" s="286">
        <f t="shared" si="198"/>
        <v>-1</v>
      </c>
      <c r="BF84" s="221"/>
      <c r="BG84" s="221"/>
    </row>
    <row r="86" spans="22:60">
      <c r="V86" s="196" t="s">
        <v>90</v>
      </c>
      <c r="Y86" s="9" t="s">
        <v>899</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2:60">
      <c r="V87" s="10"/>
      <c r="Y87" s="10"/>
      <c r="Z87" s="195"/>
      <c r="AA87" s="10">
        <v>1990</v>
      </c>
      <c r="AB87" s="10">
        <f t="shared" ref="AB87:BE87" si="200">AA87+1</f>
        <v>1991</v>
      </c>
      <c r="AC87" s="10">
        <f t="shared" si="200"/>
        <v>1992</v>
      </c>
      <c r="AD87" s="10">
        <f t="shared" si="200"/>
        <v>1993</v>
      </c>
      <c r="AE87" s="10">
        <f t="shared" si="200"/>
        <v>1994</v>
      </c>
      <c r="AF87" s="10">
        <f t="shared" si="200"/>
        <v>1995</v>
      </c>
      <c r="AG87" s="10">
        <f t="shared" si="200"/>
        <v>1996</v>
      </c>
      <c r="AH87" s="10">
        <f t="shared" si="200"/>
        <v>1997</v>
      </c>
      <c r="AI87" s="10">
        <f t="shared" si="200"/>
        <v>1998</v>
      </c>
      <c r="AJ87" s="10">
        <f t="shared" si="200"/>
        <v>1999</v>
      </c>
      <c r="AK87" s="10">
        <f t="shared" si="200"/>
        <v>2000</v>
      </c>
      <c r="AL87" s="10">
        <f t="shared" si="200"/>
        <v>2001</v>
      </c>
      <c r="AM87" s="10">
        <f t="shared" si="200"/>
        <v>2002</v>
      </c>
      <c r="AN87" s="10">
        <f t="shared" si="200"/>
        <v>2003</v>
      </c>
      <c r="AO87" s="10">
        <f t="shared" si="200"/>
        <v>2004</v>
      </c>
      <c r="AP87" s="10">
        <f t="shared" si="200"/>
        <v>2005</v>
      </c>
      <c r="AQ87" s="10">
        <f t="shared" si="200"/>
        <v>2006</v>
      </c>
      <c r="AR87" s="10">
        <f t="shared" si="200"/>
        <v>2007</v>
      </c>
      <c r="AS87" s="10">
        <f t="shared" si="200"/>
        <v>2008</v>
      </c>
      <c r="AT87" s="10">
        <f t="shared" si="200"/>
        <v>2009</v>
      </c>
      <c r="AU87" s="10">
        <f t="shared" si="200"/>
        <v>2010</v>
      </c>
      <c r="AV87" s="10">
        <f t="shared" si="200"/>
        <v>2011</v>
      </c>
      <c r="AW87" s="10">
        <f t="shared" si="200"/>
        <v>2012</v>
      </c>
      <c r="AX87" s="10">
        <f t="shared" si="200"/>
        <v>2013</v>
      </c>
      <c r="AY87" s="10">
        <f t="shared" si="200"/>
        <v>2014</v>
      </c>
      <c r="AZ87" s="10">
        <f t="shared" si="200"/>
        <v>2015</v>
      </c>
      <c r="BA87" s="10">
        <f t="shared" si="200"/>
        <v>2016</v>
      </c>
      <c r="BB87" s="10">
        <f t="shared" si="200"/>
        <v>2017</v>
      </c>
      <c r="BC87" s="10">
        <f t="shared" si="200"/>
        <v>2018</v>
      </c>
      <c r="BD87" s="10">
        <f t="shared" si="200"/>
        <v>2019</v>
      </c>
      <c r="BE87" s="10">
        <f t="shared" si="200"/>
        <v>2020</v>
      </c>
      <c r="BF87" s="10" t="s">
        <v>22</v>
      </c>
      <c r="BG87" s="10" t="s">
        <v>2</v>
      </c>
    </row>
    <row r="88" spans="22:60" ht="15" customHeight="1">
      <c r="V88" s="40" t="s">
        <v>280</v>
      </c>
      <c r="Y88" s="40" t="s">
        <v>642</v>
      </c>
      <c r="Z88" s="70"/>
      <c r="AA88" s="1761"/>
      <c r="AB88" s="15">
        <f t="shared" ref="AB88:AX88" si="201">AB28/AA28-1</f>
        <v>4.2787879609077928E-2</v>
      </c>
      <c r="AC88" s="15">
        <f t="shared" si="201"/>
        <v>1.8518180963030595E-2</v>
      </c>
      <c r="AD88" s="15">
        <f t="shared" si="201"/>
        <v>5.8857703064933986E-2</v>
      </c>
      <c r="AE88" s="15">
        <f t="shared" si="201"/>
        <v>6.3966872320222024E-2</v>
      </c>
      <c r="AF88" s="15">
        <f t="shared" si="201"/>
        <v>0.15693637797282323</v>
      </c>
      <c r="AG88" s="15">
        <f t="shared" si="201"/>
        <v>3.07535048428067E-2</v>
      </c>
      <c r="AH88" s="15">
        <f t="shared" si="201"/>
        <v>4.2859371556261294E-2</v>
      </c>
      <c r="AI88" s="15">
        <f t="shared" si="201"/>
        <v>-1.8240111601454778E-2</v>
      </c>
      <c r="AJ88" s="15">
        <f t="shared" si="201"/>
        <v>4.0070957094832549E-2</v>
      </c>
      <c r="AK88" s="15">
        <f t="shared" si="201"/>
        <v>2.8407585526863066E-2</v>
      </c>
      <c r="AL88" s="15">
        <f t="shared" si="201"/>
        <v>4.3206028665197627E-2</v>
      </c>
      <c r="AM88" s="15">
        <f t="shared" si="201"/>
        <v>1.5552999489077068E-2</v>
      </c>
      <c r="AN88" s="15">
        <f t="shared" si="201"/>
        <v>2.2517094041576424E-3</v>
      </c>
      <c r="AO88" s="15">
        <f t="shared" si="201"/>
        <v>1.2695124435153415E-2</v>
      </c>
      <c r="AP88" s="15">
        <f t="shared" si="201"/>
        <v>5.3658629747151965E-2</v>
      </c>
      <c r="AQ88" s="15">
        <f t="shared" si="201"/>
        <v>-1.1192216333021809E-2</v>
      </c>
      <c r="AR88" s="15">
        <f t="shared" si="201"/>
        <v>2.6198092341109369E-2</v>
      </c>
      <c r="AS88" s="15">
        <f t="shared" si="201"/>
        <v>-2.936940147633238E-2</v>
      </c>
      <c r="AT88" s="15">
        <f t="shared" si="201"/>
        <v>-2.9831390106990541E-2</v>
      </c>
      <c r="AU88" s="15">
        <f t="shared" si="201"/>
        <v>-1.1225665500373072E-2</v>
      </c>
      <c r="AV88" s="15">
        <f t="shared" si="201"/>
        <v>2.9636078667564902E-2</v>
      </c>
      <c r="AW88" s="15">
        <f t="shared" si="201"/>
        <v>8.7910337726306853E-3</v>
      </c>
      <c r="AX88" s="15">
        <f t="shared" si="201"/>
        <v>2.6716009536821739E-2</v>
      </c>
      <c r="AY88" s="15">
        <f t="shared" ref="AY88:AZ99" si="202">AY28/AX28-1</f>
        <v>-1.1616754066967605E-2</v>
      </c>
      <c r="AZ88" s="15">
        <f t="shared" si="202"/>
        <v>1.7812725941307894E-2</v>
      </c>
      <c r="BA88" s="15">
        <f t="shared" ref="BA88:BA99" si="203">BA28/AZ28-1</f>
        <v>-4.0048006754199394E-2</v>
      </c>
      <c r="BB88" s="15">
        <f t="shared" ref="BB88:BB99" si="204">BB28/BA28-1</f>
        <v>5.1851316993178465E-2</v>
      </c>
      <c r="BC88" s="15">
        <f t="shared" ref="BC88:BD99" si="205">BC28/BB28-1</f>
        <v>-4.8405862158742319E-2</v>
      </c>
      <c r="BD88" s="15">
        <f t="shared" si="205"/>
        <v>-0.10037133692961686</v>
      </c>
      <c r="BE88" s="15">
        <f t="shared" ref="BE88:BE99" si="206">BE28/BD28-1</f>
        <v>-1</v>
      </c>
      <c r="BF88" s="1227"/>
      <c r="BG88" s="1227"/>
    </row>
    <row r="89" spans="22:60" ht="15" customHeight="1">
      <c r="V89" s="40" t="s">
        <v>281</v>
      </c>
      <c r="Y89" s="40" t="s">
        <v>643</v>
      </c>
      <c r="Z89" s="70"/>
      <c r="AA89" s="1761"/>
      <c r="AB89" s="15">
        <f t="shared" ref="AB89:AX89" si="207">AB29/AA29-1</f>
        <v>3.7941331751457197E-2</v>
      </c>
      <c r="AC89" s="15">
        <f t="shared" si="207"/>
        <v>1.8717228281689646E-2</v>
      </c>
      <c r="AD89" s="15">
        <f t="shared" si="207"/>
        <v>-7.9733331348686987E-3</v>
      </c>
      <c r="AE89" s="15">
        <f t="shared" si="207"/>
        <v>1.7821346191572385E-2</v>
      </c>
      <c r="AF89" s="15">
        <f t="shared" si="207"/>
        <v>2.8083228655487957E-2</v>
      </c>
      <c r="AG89" s="15">
        <f t="shared" si="207"/>
        <v>1.7983223871217424E-2</v>
      </c>
      <c r="AH89" s="15">
        <f t="shared" si="207"/>
        <v>9.9761830247999672E-3</v>
      </c>
      <c r="AI89" s="15">
        <f t="shared" si="207"/>
        <v>-2.3449687951491494E-2</v>
      </c>
      <c r="AJ89" s="15">
        <f t="shared" si="207"/>
        <v>-5.1339023738217193E-3</v>
      </c>
      <c r="AK89" s="15">
        <f t="shared" si="207"/>
        <v>-2.498243484794993E-2</v>
      </c>
      <c r="AL89" s="15">
        <f t="shared" si="207"/>
        <v>-4.1222818438065079E-2</v>
      </c>
      <c r="AM89" s="15">
        <f t="shared" si="207"/>
        <v>-6.450148479900808E-2</v>
      </c>
      <c r="AN89" s="15">
        <f t="shared" si="207"/>
        <v>-7.2564718075946888E-2</v>
      </c>
      <c r="AO89" s="15">
        <f t="shared" si="207"/>
        <v>-8.3388657565042767E-2</v>
      </c>
      <c r="AP89" s="15">
        <f t="shared" si="207"/>
        <v>-7.5600090204309911E-2</v>
      </c>
      <c r="AQ89" s="15">
        <f t="shared" si="207"/>
        <v>-6.3714173919950601E-2</v>
      </c>
      <c r="AR89" s="15">
        <f t="shared" si="207"/>
        <v>-5.0266804711845081E-2</v>
      </c>
      <c r="AS89" s="15">
        <f t="shared" si="207"/>
        <v>-6.1800678438795109E-2</v>
      </c>
      <c r="AT89" s="15">
        <f t="shared" si="207"/>
        <v>-6.8786953733392719E-2</v>
      </c>
      <c r="AU89" s="15">
        <f t="shared" si="207"/>
        <v>-6.1762668119252351E-2</v>
      </c>
      <c r="AV89" s="15">
        <f t="shared" si="207"/>
        <v>-4.9571639146855029E-2</v>
      </c>
      <c r="AW89" s="15">
        <f t="shared" si="207"/>
        <v>-3.8870525813025192E-2</v>
      </c>
      <c r="AX89" s="15">
        <f t="shared" si="207"/>
        <v>-3.8552754383740617E-2</v>
      </c>
      <c r="AY89" s="15">
        <f t="shared" si="202"/>
        <v>-3.0362746978786159E-2</v>
      </c>
      <c r="AZ89" s="15">
        <f t="shared" si="202"/>
        <v>-1.711053017869435E-2</v>
      </c>
      <c r="BA89" s="15">
        <f t="shared" si="203"/>
        <v>-1.511223230274239E-2</v>
      </c>
      <c r="BB89" s="15">
        <f t="shared" si="204"/>
        <v>-8.5244604310500405E-3</v>
      </c>
      <c r="BC89" s="15">
        <f t="shared" si="205"/>
        <v>-8.7544677577124919E-3</v>
      </c>
      <c r="BD89" s="15">
        <f t="shared" si="205"/>
        <v>-1.7195006015192527E-2</v>
      </c>
      <c r="BE89" s="15">
        <f t="shared" si="206"/>
        <v>-1</v>
      </c>
      <c r="BF89" s="1227"/>
      <c r="BG89" s="1227"/>
    </row>
    <row r="90" spans="22:60" ht="15" customHeight="1">
      <c r="V90" s="40" t="s">
        <v>282</v>
      </c>
      <c r="Y90" s="40" t="s">
        <v>644</v>
      </c>
      <c r="Z90" s="70"/>
      <c r="AA90" s="1761"/>
      <c r="AB90" s="15">
        <f t="shared" ref="AB90:AX90" si="208">AB30/AA30-1</f>
        <v>4.2315065300673194E-3</v>
      </c>
      <c r="AC90" s="15">
        <f t="shared" si="208"/>
        <v>4.7070742433148016E-2</v>
      </c>
      <c r="AD90" s="15">
        <f t="shared" si="208"/>
        <v>-3.7061762728924363E-2</v>
      </c>
      <c r="AE90" s="15">
        <f t="shared" si="208"/>
        <v>3.5590268576406459E-2</v>
      </c>
      <c r="AF90" s="15">
        <f t="shared" si="208"/>
        <v>-3.7954132017643083E-2</v>
      </c>
      <c r="AG90" s="15">
        <f t="shared" si="208"/>
        <v>-5.2314660659703804E-2</v>
      </c>
      <c r="AH90" s="15">
        <f t="shared" si="208"/>
        <v>-7.4270251010699728E-2</v>
      </c>
      <c r="AI90" s="15">
        <f t="shared" si="208"/>
        <v>-4.8908553884824291E-2</v>
      </c>
      <c r="AJ90" s="15">
        <f t="shared" si="208"/>
        <v>8.1630316648081402E-2</v>
      </c>
      <c r="AK90" s="15">
        <f t="shared" si="208"/>
        <v>-9.9634683889050724E-2</v>
      </c>
      <c r="AL90" s="15">
        <f t="shared" si="208"/>
        <v>-6.535436804792083E-2</v>
      </c>
      <c r="AM90" s="15">
        <f t="shared" si="208"/>
        <v>-0.12205847435053818</v>
      </c>
      <c r="AN90" s="15">
        <f t="shared" si="208"/>
        <v>-6.2395018644946787E-2</v>
      </c>
      <c r="AO90" s="15">
        <f t="shared" si="208"/>
        <v>-6.5109296391999472E-2</v>
      </c>
      <c r="AP90" s="15">
        <f t="shared" si="208"/>
        <v>-3.9810676811858681E-2</v>
      </c>
      <c r="AQ90" s="15">
        <f t="shared" si="208"/>
        <v>-5.5377098584137641E-2</v>
      </c>
      <c r="AR90" s="15">
        <f t="shared" si="208"/>
        <v>-6.59469289605491E-2</v>
      </c>
      <c r="AS90" s="15">
        <f t="shared" si="208"/>
        <v>-3.832283439305717E-2</v>
      </c>
      <c r="AT90" s="15">
        <f t="shared" si="208"/>
        <v>-7.5762900692807111E-2</v>
      </c>
      <c r="AU90" s="15">
        <f t="shared" si="208"/>
        <v>-1.5735388259784489E-2</v>
      </c>
      <c r="AV90" s="15">
        <f t="shared" si="208"/>
        <v>-7.6703964858164553E-2</v>
      </c>
      <c r="AW90" s="15">
        <f t="shared" si="208"/>
        <v>-3.0336972686867969E-2</v>
      </c>
      <c r="AX90" s="15">
        <f t="shared" si="208"/>
        <v>-2.7411570903820848E-2</v>
      </c>
      <c r="AY90" s="15">
        <f t="shared" si="202"/>
        <v>-5.9247002162928553E-2</v>
      </c>
      <c r="AZ90" s="15">
        <f t="shared" si="202"/>
        <v>-6.6076697613292268E-2</v>
      </c>
      <c r="BA90" s="15">
        <f t="shared" si="203"/>
        <v>-7.6782274948518747E-2</v>
      </c>
      <c r="BB90" s="15">
        <f t="shared" si="204"/>
        <v>-2.3269440785816831E-2</v>
      </c>
      <c r="BC90" s="15">
        <f t="shared" si="205"/>
        <v>-6.2916283433616549E-2</v>
      </c>
      <c r="BD90" s="15">
        <f t="shared" si="205"/>
        <v>-2.89199520480099E-3</v>
      </c>
      <c r="BE90" s="15">
        <f t="shared" si="206"/>
        <v>-1</v>
      </c>
      <c r="BF90" s="1227"/>
      <c r="BG90" s="1227"/>
    </row>
    <row r="91" spans="22:60" ht="15" customHeight="1">
      <c r="V91" s="1402" t="s">
        <v>1006</v>
      </c>
      <c r="Y91" s="40" t="s">
        <v>1179</v>
      </c>
      <c r="Z91" s="70"/>
      <c r="AA91" s="1761"/>
      <c r="AB91" s="15">
        <f t="shared" ref="AB91:AX91" si="209">AB31/AA31-1</f>
        <v>-4.8183382339202385E-2</v>
      </c>
      <c r="AC91" s="15">
        <f t="shared" si="209"/>
        <v>-3.6334855814226241E-3</v>
      </c>
      <c r="AD91" s="15">
        <f t="shared" si="209"/>
        <v>-2.8484594007519681E-2</v>
      </c>
      <c r="AE91" s="15">
        <f t="shared" si="209"/>
        <v>0.11800273752218593</v>
      </c>
      <c r="AF91" s="15">
        <f t="shared" si="209"/>
        <v>-9.2653068250858617E-3</v>
      </c>
      <c r="AG91" s="15">
        <f t="shared" si="209"/>
        <v>9.9197189414726106E-2</v>
      </c>
      <c r="AH91" s="15">
        <f t="shared" si="209"/>
        <v>5.4305549884818394E-2</v>
      </c>
      <c r="AI91" s="15">
        <f t="shared" si="209"/>
        <v>-0.11030208511895345</v>
      </c>
      <c r="AJ91" s="15">
        <f t="shared" si="209"/>
        <v>-0.59546347464180549</v>
      </c>
      <c r="AK91" s="15">
        <f t="shared" si="209"/>
        <v>0.59289223910049871</v>
      </c>
      <c r="AL91" s="15">
        <f t="shared" si="209"/>
        <v>-0.50025631650692182</v>
      </c>
      <c r="AM91" s="15">
        <f t="shared" si="209"/>
        <v>-4.0483974728554917E-2</v>
      </c>
      <c r="AN91" s="15">
        <f t="shared" si="209"/>
        <v>1.4088263000453294E-2</v>
      </c>
      <c r="AO91" s="15">
        <f t="shared" si="209"/>
        <v>4.7677706740626657E-2</v>
      </c>
      <c r="AP91" s="15">
        <f t="shared" si="209"/>
        <v>-0.14528068965870178</v>
      </c>
      <c r="AQ91" s="15">
        <f t="shared" si="209"/>
        <v>7.4079922757466221E-2</v>
      </c>
      <c r="AR91" s="15">
        <f t="shared" si="209"/>
        <v>-0.25470697886317895</v>
      </c>
      <c r="AS91" s="15">
        <f t="shared" si="209"/>
        <v>8.4974686947834499E-2</v>
      </c>
      <c r="AT91" s="15">
        <f t="shared" si="209"/>
        <v>3.043544872867443E-2</v>
      </c>
      <c r="AU91" s="15">
        <f t="shared" si="209"/>
        <v>-0.20265102474387209</v>
      </c>
      <c r="AV91" s="15">
        <f t="shared" si="209"/>
        <v>-0.14887804507445468</v>
      </c>
      <c r="AW91" s="15">
        <f t="shared" si="209"/>
        <v>-9.9494373157499316E-2</v>
      </c>
      <c r="AX91" s="15">
        <f t="shared" si="209"/>
        <v>1.0887650033230667E-2</v>
      </c>
      <c r="AY91" s="15">
        <f t="shared" si="202"/>
        <v>-7.4634010577897536E-3</v>
      </c>
      <c r="AZ91" s="15">
        <f t="shared" si="202"/>
        <v>-0.2530479546419373</v>
      </c>
      <c r="BA91" s="15">
        <f t="shared" si="203"/>
        <v>-7.9014372255020504E-2</v>
      </c>
      <c r="BB91" s="15">
        <f t="shared" si="204"/>
        <v>-7.6899499759932155E-2</v>
      </c>
      <c r="BC91" s="15">
        <f t="shared" si="205"/>
        <v>-0.14112865383918327</v>
      </c>
      <c r="BD91" s="15">
        <f t="shared" si="205"/>
        <v>5.5737200821031063E-2</v>
      </c>
      <c r="BE91" s="15">
        <f t="shared" si="206"/>
        <v>-1</v>
      </c>
      <c r="BF91" s="1227"/>
      <c r="BG91" s="1227"/>
    </row>
    <row r="92" spans="22:60" ht="15" customHeight="1">
      <c r="V92" s="40" t="s">
        <v>295</v>
      </c>
      <c r="Y92" s="40" t="s">
        <v>752</v>
      </c>
      <c r="Z92" s="70"/>
      <c r="AA92" s="1761"/>
      <c r="AB92" s="15">
        <f t="shared" ref="AB92:AN92" si="210">AB32/AA32-1</f>
        <v>5.4199914977055563E-3</v>
      </c>
      <c r="AC92" s="15">
        <f t="shared" si="210"/>
        <v>-2.2911646789619544E-3</v>
      </c>
      <c r="AD92" s="15">
        <f t="shared" si="210"/>
        <v>-1.5465947272368941E-2</v>
      </c>
      <c r="AE92" s="15">
        <f t="shared" si="210"/>
        <v>-2.2354570326494239E-2</v>
      </c>
      <c r="AF92" s="15">
        <f t="shared" si="210"/>
        <v>-1.8593414127804797E-2</v>
      </c>
      <c r="AG92" s="15">
        <f t="shared" si="210"/>
        <v>-1.0886136572989868E-2</v>
      </c>
      <c r="AH92" s="15">
        <f t="shared" si="210"/>
        <v>-2.7482763754127504E-3</v>
      </c>
      <c r="AI92" s="15">
        <f t="shared" si="210"/>
        <v>-1.6054367353357413E-2</v>
      </c>
      <c r="AJ92" s="15">
        <f t="shared" si="210"/>
        <v>-9.8992828523639664E-3</v>
      </c>
      <c r="AK92" s="15">
        <f t="shared" si="210"/>
        <v>5.4261418636321057E-3</v>
      </c>
      <c r="AL92" s="15">
        <f t="shared" si="210"/>
        <v>1.9695442663694163E-3</v>
      </c>
      <c r="AM92" s="15">
        <f t="shared" si="210"/>
        <v>1.0982351109345423E-2</v>
      </c>
      <c r="AN92" s="15">
        <f t="shared" si="210"/>
        <v>1.0708270939149722E-2</v>
      </c>
      <c r="AO92" s="15">
        <f>AO32/AN32-1</f>
        <v>5.1899077964412399E-4</v>
      </c>
      <c r="AP92" s="15">
        <f t="shared" ref="AP92:AQ95" si="211">AP32/AO32-1</f>
        <v>2.3670132832003699E-2</v>
      </c>
      <c r="AQ92" s="15">
        <f t="shared" si="211"/>
        <v>2.3289931052962842E-2</v>
      </c>
      <c r="AR92" s="15">
        <f t="shared" ref="AR92:AX92" si="212">AR32/AQ32-1</f>
        <v>1.6005609386449571E-2</v>
      </c>
      <c r="AS92" s="15">
        <f t="shared" si="212"/>
        <v>1.2274581469206236E-2</v>
      </c>
      <c r="AT92" s="15">
        <f t="shared" si="212"/>
        <v>1.1672502410764451E-3</v>
      </c>
      <c r="AU92" s="15">
        <f t="shared" si="212"/>
        <v>-2.4710144926296418E-2</v>
      </c>
      <c r="AV92" s="15">
        <f t="shared" si="212"/>
        <v>-1.6304930595800404E-2</v>
      </c>
      <c r="AW92" s="15">
        <f t="shared" si="212"/>
        <v>-2.2710947600330544E-2</v>
      </c>
      <c r="AX92" s="15">
        <f t="shared" si="212"/>
        <v>-3.0438133760758102E-2</v>
      </c>
      <c r="AY92" s="15">
        <f t="shared" si="202"/>
        <v>-2.2471849962357737E-2</v>
      </c>
      <c r="AZ92" s="15">
        <f t="shared" si="202"/>
        <v>-8.800765173252012E-3</v>
      </c>
      <c r="BA92" s="15">
        <f t="shared" si="203"/>
        <v>-7.6314694473472722E-3</v>
      </c>
      <c r="BB92" s="15">
        <f t="shared" si="204"/>
        <v>1.0657369014166029E-2</v>
      </c>
      <c r="BC92" s="15">
        <f t="shared" si="205"/>
        <v>-7.4211208058472256E-3</v>
      </c>
      <c r="BD92" s="15">
        <f t="shared" si="205"/>
        <v>2.1453828811466291E-3</v>
      </c>
      <c r="BE92" s="15">
        <f t="shared" si="206"/>
        <v>-1</v>
      </c>
      <c r="BF92" s="1227"/>
      <c r="BG92" s="1227"/>
    </row>
    <row r="93" spans="22:60" ht="15" customHeight="1">
      <c r="V93" s="768" t="s">
        <v>296</v>
      </c>
      <c r="Y93" s="768" t="s">
        <v>753</v>
      </c>
      <c r="Z93" s="70"/>
      <c r="AA93" s="1761"/>
      <c r="AB93" s="15">
        <f t="shared" ref="AB93:AN93" si="213">AB33/AA33-1</f>
        <v>-2.2096974796276481E-2</v>
      </c>
      <c r="AC93" s="15">
        <f t="shared" si="213"/>
        <v>-7.2623016226071035E-3</v>
      </c>
      <c r="AD93" s="15">
        <f t="shared" si="213"/>
        <v>1.1517397317168943E-2</v>
      </c>
      <c r="AE93" s="15">
        <f t="shared" si="213"/>
        <v>-1.6631031229259796E-2</v>
      </c>
      <c r="AF93" s="15">
        <f t="shared" si="213"/>
        <v>-4.2765548751809157E-2</v>
      </c>
      <c r="AG93" s="15">
        <f t="shared" si="213"/>
        <v>-1.8076766595029659E-2</v>
      </c>
      <c r="AH93" s="15">
        <f t="shared" si="213"/>
        <v>-1.3088157544572376E-2</v>
      </c>
      <c r="AI93" s="15">
        <f t="shared" si="213"/>
        <v>-9.3251395611183563E-3</v>
      </c>
      <c r="AJ93" s="15">
        <f t="shared" si="213"/>
        <v>-3.3842338396984362E-3</v>
      </c>
      <c r="AK93" s="15">
        <f t="shared" si="213"/>
        <v>4.5632783122049325E-3</v>
      </c>
      <c r="AL93" s="15">
        <f t="shared" si="213"/>
        <v>-3.1115921523914736E-2</v>
      </c>
      <c r="AM93" s="15">
        <f t="shared" si="213"/>
        <v>-5.6398419240555331E-3</v>
      </c>
      <c r="AN93" s="15">
        <f t="shared" si="213"/>
        <v>-8.2649892697971294E-3</v>
      </c>
      <c r="AO93" s="15">
        <f>AO33/AN33-1</f>
        <v>-1.8117890770803946E-2</v>
      </c>
      <c r="AP93" s="15">
        <f t="shared" si="211"/>
        <v>-5.6302246880541862E-3</v>
      </c>
      <c r="AQ93" s="15">
        <f t="shared" si="211"/>
        <v>-9.6160644184800637E-3</v>
      </c>
      <c r="AR93" s="15">
        <f t="shared" ref="AR93:AX93" si="214">AR33/AQ33-1</f>
        <v>5.4449782322127271E-2</v>
      </c>
      <c r="AS93" s="15">
        <f t="shared" si="214"/>
        <v>-0.12027156900054148</v>
      </c>
      <c r="AT93" s="15">
        <f t="shared" si="214"/>
        <v>-4.4337621761114776E-2</v>
      </c>
      <c r="AU93" s="15">
        <f t="shared" si="214"/>
        <v>6.3757647955829722E-2</v>
      </c>
      <c r="AV93" s="15">
        <f t="shared" si="214"/>
        <v>-2.0871905336627306E-2</v>
      </c>
      <c r="AW93" s="15">
        <f t="shared" si="214"/>
        <v>1.1626619185014508E-3</v>
      </c>
      <c r="AX93" s="15">
        <f t="shared" si="214"/>
        <v>9.6180061162884911E-3</v>
      </c>
      <c r="AY93" s="15">
        <f t="shared" si="202"/>
        <v>-1.0930591953923541E-2</v>
      </c>
      <c r="AZ93" s="15">
        <f t="shared" si="202"/>
        <v>7.1843427885447397E-3</v>
      </c>
      <c r="BA93" s="15">
        <f t="shared" si="203"/>
        <v>-6.80536250024244E-3</v>
      </c>
      <c r="BB93" s="15">
        <f t="shared" si="204"/>
        <v>2.1543214667955946E-2</v>
      </c>
      <c r="BC93" s="15">
        <f t="shared" si="205"/>
        <v>5.718913747064347E-3</v>
      </c>
      <c r="BD93" s="15">
        <f t="shared" si="205"/>
        <v>4.4740681760624401E-3</v>
      </c>
      <c r="BE93" s="15">
        <f t="shared" si="206"/>
        <v>-1</v>
      </c>
      <c r="BF93" s="1227"/>
      <c r="BG93" s="1227"/>
    </row>
    <row r="94" spans="22:60" ht="15" customHeight="1">
      <c r="V94" s="768" t="s">
        <v>297</v>
      </c>
      <c r="Y94" s="768" t="s">
        <v>754</v>
      </c>
      <c r="Z94" s="71"/>
      <c r="AA94" s="1762"/>
      <c r="AB94" s="85">
        <f t="shared" ref="AB94:AN94" si="215">AB34/AA34-1</f>
        <v>-7.6659415741276771E-2</v>
      </c>
      <c r="AC94" s="85">
        <f t="shared" si="215"/>
        <v>3.4931533573951068E-2</v>
      </c>
      <c r="AD94" s="85">
        <f t="shared" si="215"/>
        <v>-9.1441103932778489E-2</v>
      </c>
      <c r="AE94" s="85">
        <f t="shared" si="215"/>
        <v>4.8709928918889478E-2</v>
      </c>
      <c r="AF94" s="85">
        <f t="shared" si="215"/>
        <v>-4.0741014400064834E-2</v>
      </c>
      <c r="AG94" s="85">
        <f t="shared" si="215"/>
        <v>-2.42508619997297E-2</v>
      </c>
      <c r="AH94" s="85">
        <f t="shared" si="215"/>
        <v>-2.8743521909415759E-2</v>
      </c>
      <c r="AI94" s="85">
        <f t="shared" si="215"/>
        <v>-4.495907584281833E-2</v>
      </c>
      <c r="AJ94" s="85">
        <f t="shared" si="215"/>
        <v>-1.8300078610486215E-2</v>
      </c>
      <c r="AK94" s="85">
        <f t="shared" si="215"/>
        <v>-2.706978963621276E-2</v>
      </c>
      <c r="AL94" s="85">
        <f t="shared" si="215"/>
        <v>-7.6083941859126369E-3</v>
      </c>
      <c r="AM94" s="85">
        <f t="shared" si="215"/>
        <v>-2.9899583659725004E-2</v>
      </c>
      <c r="AN94" s="85">
        <f t="shared" si="215"/>
        <v>-4.8566899727527368E-2</v>
      </c>
      <c r="AO94" s="85">
        <f>AO34/AN34-1</f>
        <v>-3.953195104486773E-2</v>
      </c>
      <c r="AP94" s="85">
        <f t="shared" si="211"/>
        <v>1.5458317432936131E-2</v>
      </c>
      <c r="AQ94" s="85">
        <f t="shared" si="211"/>
        <v>-2.9883340625397214E-2</v>
      </c>
      <c r="AR94" s="85">
        <f t="shared" ref="AR94:AX94" si="216">AR34/AQ34-1</f>
        <v>-2.7905363615100987E-2</v>
      </c>
      <c r="AS94" s="85">
        <f t="shared" si="216"/>
        <v>-3.6525083986505336E-2</v>
      </c>
      <c r="AT94" s="85">
        <f t="shared" si="216"/>
        <v>-2.9337232320286954E-2</v>
      </c>
      <c r="AU94" s="85">
        <f t="shared" si="216"/>
        <v>-2.7017560073325342E-2</v>
      </c>
      <c r="AV94" s="85">
        <f t="shared" si="216"/>
        <v>-1.0522086255418839E-2</v>
      </c>
      <c r="AW94" s="85">
        <f t="shared" si="216"/>
        <v>-2.6422281717837781E-2</v>
      </c>
      <c r="AX94" s="85">
        <f t="shared" si="216"/>
        <v>1.8081951917378047E-2</v>
      </c>
      <c r="AY94" s="85">
        <f t="shared" si="202"/>
        <v>-2.8178169598733316E-2</v>
      </c>
      <c r="AZ94" s="85">
        <f t="shared" si="202"/>
        <v>-4.2530999823906068E-2</v>
      </c>
      <c r="BA94" s="85">
        <f t="shared" si="203"/>
        <v>1.6313891312935702E-4</v>
      </c>
      <c r="BB94" s="85">
        <f t="shared" si="204"/>
        <v>-3.9183956578806023E-2</v>
      </c>
      <c r="BC94" s="85">
        <f t="shared" si="205"/>
        <v>7.8784512599312517E-3</v>
      </c>
      <c r="BD94" s="85">
        <f t="shared" si="205"/>
        <v>-1.230432103129786E-2</v>
      </c>
      <c r="BE94" s="85">
        <f t="shared" si="206"/>
        <v>-1</v>
      </c>
      <c r="BF94" s="1227"/>
      <c r="BG94" s="1227"/>
    </row>
    <row r="95" spans="22:60" ht="15" customHeight="1">
      <c r="V95" s="768" t="s">
        <v>286</v>
      </c>
      <c r="Y95" s="735" t="s">
        <v>649</v>
      </c>
      <c r="Z95" s="71"/>
      <c r="AA95" s="1762"/>
      <c r="AB95" s="85">
        <f t="shared" ref="AB95:AN95" si="217">AB35/AA35-1</f>
        <v>-1.0857540447275493E-2</v>
      </c>
      <c r="AC95" s="85">
        <f t="shared" si="217"/>
        <v>2.1521512489426353E-3</v>
      </c>
      <c r="AD95" s="85">
        <f t="shared" si="217"/>
        <v>2.3548915674258541E-3</v>
      </c>
      <c r="AE95" s="85">
        <f t="shared" si="217"/>
        <v>-4.9055931216276383E-3</v>
      </c>
      <c r="AF95" s="85">
        <f t="shared" si="217"/>
        <v>2.2633507807712228E-3</v>
      </c>
      <c r="AG95" s="85">
        <f t="shared" si="217"/>
        <v>2.5096789951459808E-3</v>
      </c>
      <c r="AH95" s="85">
        <f t="shared" si="217"/>
        <v>4.6811028986348813E-3</v>
      </c>
      <c r="AI95" s="85">
        <f t="shared" si="217"/>
        <v>-5.2476073253427957E-3</v>
      </c>
      <c r="AJ95" s="85">
        <f t="shared" si="217"/>
        <v>4.1518163845961631E-3</v>
      </c>
      <c r="AK95" s="85">
        <f t="shared" si="217"/>
        <v>5.2571048628855532E-3</v>
      </c>
      <c r="AL95" s="85">
        <f t="shared" si="217"/>
        <v>9.1673074985172409E-3</v>
      </c>
      <c r="AM95" s="85">
        <f t="shared" si="217"/>
        <v>0.26869279834145976</v>
      </c>
      <c r="AN95" s="85">
        <f t="shared" si="217"/>
        <v>0.17558184356597706</v>
      </c>
      <c r="AO95" s="85">
        <f>AO35/AN35-1</f>
        <v>3.2343386740577573E-2</v>
      </c>
      <c r="AP95" s="85">
        <f t="shared" si="211"/>
        <v>0.13307696750727316</v>
      </c>
      <c r="AQ95" s="85">
        <f t="shared" si="211"/>
        <v>3.235896575746211E-2</v>
      </c>
      <c r="AR95" s="85">
        <f t="shared" ref="AR95:AX95" si="218">AR35/AQ35-1</f>
        <v>-3.4307535785494725E-2</v>
      </c>
      <c r="AS95" s="85">
        <f t="shared" si="218"/>
        <v>0.12414832844629808</v>
      </c>
      <c r="AT95" s="85">
        <f t="shared" si="218"/>
        <v>-8.9035872090523771E-3</v>
      </c>
      <c r="AU95" s="85">
        <f t="shared" si="218"/>
        <v>-0.1273664432618884</v>
      </c>
      <c r="AV95" s="85">
        <f t="shared" si="218"/>
        <v>0.10587682606820947</v>
      </c>
      <c r="AW95" s="85">
        <f t="shared" si="218"/>
        <v>-1.0080676876538575E-2</v>
      </c>
      <c r="AX95" s="85">
        <f t="shared" si="218"/>
        <v>-1.1200325682180767E-2</v>
      </c>
      <c r="AY95" s="85">
        <f t="shared" si="202"/>
        <v>-4.5530692662918426E-3</v>
      </c>
      <c r="AZ95" s="85">
        <f t="shared" si="202"/>
        <v>1.915877796304688E-2</v>
      </c>
      <c r="BA95" s="85">
        <f t="shared" si="203"/>
        <v>1.1005493735906757E-2</v>
      </c>
      <c r="BB95" s="85">
        <f t="shared" si="204"/>
        <v>-0.13137899993914592</v>
      </c>
      <c r="BC95" s="85">
        <f t="shared" si="205"/>
        <v>-8.5728934673944268E-3</v>
      </c>
      <c r="BD95" s="85">
        <f t="shared" si="205"/>
        <v>-2.6633673615448217E-3</v>
      </c>
      <c r="BE95" s="85">
        <f t="shared" si="206"/>
        <v>-1</v>
      </c>
      <c r="BF95" s="1227"/>
      <c r="BG95" s="1227"/>
    </row>
    <row r="96" spans="22:60" ht="28.5">
      <c r="V96" s="1583" t="s">
        <v>1108</v>
      </c>
      <c r="Y96" s="40" t="s">
        <v>1107</v>
      </c>
      <c r="Z96" s="71"/>
      <c r="AA96" s="1762"/>
      <c r="AB96" s="85">
        <f t="shared" ref="AB96:AN96" si="219">AB36/AA36-1</f>
        <v>2.7917007876333555E-2</v>
      </c>
      <c r="AC96" s="85">
        <f t="shared" si="219"/>
        <v>8.9972813083978087E-2</v>
      </c>
      <c r="AD96" s="85">
        <f t="shared" si="219"/>
        <v>6.0217940279883031E-4</v>
      </c>
      <c r="AE96" s="85">
        <f t="shared" si="219"/>
        <v>9.7925229134193881E-2</v>
      </c>
      <c r="AF96" s="85">
        <f t="shared" si="219"/>
        <v>7.7691161536358688E-2</v>
      </c>
      <c r="AG96" s="85">
        <f t="shared" si="219"/>
        <v>6.3451917293117388E-2</v>
      </c>
      <c r="AH96" s="85">
        <f t="shared" si="219"/>
        <v>3.5116006090677221E-2</v>
      </c>
      <c r="AI96" s="85">
        <f t="shared" si="219"/>
        <v>2.0093208303038068E-3</v>
      </c>
      <c r="AJ96" s="85">
        <f t="shared" si="219"/>
        <v>3.3820294223321445E-2</v>
      </c>
      <c r="AK96" s="85">
        <f t="shared" si="219"/>
        <v>-8.8721096707473635E-3</v>
      </c>
      <c r="AL96" s="85">
        <f t="shared" si="219"/>
        <v>-3.2389373495869234E-2</v>
      </c>
      <c r="AM96" s="85">
        <f t="shared" si="219"/>
        <v>-8.403281694545639E-2</v>
      </c>
      <c r="AN96" s="85">
        <f t="shared" si="219"/>
        <v>-1.3365422370786861E-3</v>
      </c>
      <c r="AO96" s="85">
        <f t="shared" ref="AO96:AQ97" si="220">AO36/AN36-1</f>
        <v>-5.0459739091390787E-3</v>
      </c>
      <c r="AP96" s="85">
        <f t="shared" si="220"/>
        <v>3.4171235606647254E-2</v>
      </c>
      <c r="AQ96" s="85">
        <f t="shared" si="220"/>
        <v>-6.1164447593129223E-2</v>
      </c>
      <c r="AR96" s="85">
        <f t="shared" ref="AR96:AX96" si="221">AR36/AQ36-1</f>
        <v>-8.0363574566716833E-2</v>
      </c>
      <c r="AS96" s="85">
        <f t="shared" si="221"/>
        <v>-3.9836976791105649E-2</v>
      </c>
      <c r="AT96" s="85">
        <f t="shared" si="221"/>
        <v>-3.5629966754344933E-2</v>
      </c>
      <c r="AU96" s="85">
        <f t="shared" si="221"/>
        <v>-3.5111465291861599E-2</v>
      </c>
      <c r="AV96" s="85">
        <f t="shared" si="221"/>
        <v>2.4020569256233415E-3</v>
      </c>
      <c r="AW96" s="85">
        <f t="shared" si="221"/>
        <v>3.3126940745022981E-3</v>
      </c>
      <c r="AX96" s="85">
        <f t="shared" si="221"/>
        <v>7.8076044640753572E-3</v>
      </c>
      <c r="AY96" s="85">
        <f t="shared" si="202"/>
        <v>-7.3124888791925802E-2</v>
      </c>
      <c r="AZ96" s="85">
        <f t="shared" si="202"/>
        <v>5.2823209596874143E-2</v>
      </c>
      <c r="BA96" s="85">
        <f t="shared" si="203"/>
        <v>-0.12437421115899083</v>
      </c>
      <c r="BB96" s="85">
        <f t="shared" si="204"/>
        <v>8.5002835726780246E-2</v>
      </c>
      <c r="BC96" s="85">
        <f t="shared" si="205"/>
        <v>2.0812086919467898E-2</v>
      </c>
      <c r="BD96" s="85">
        <f t="shared" si="205"/>
        <v>1.8983820521266459E-2</v>
      </c>
      <c r="BE96" s="85">
        <f t="shared" si="206"/>
        <v>-1</v>
      </c>
      <c r="BF96" s="1227"/>
      <c r="BG96" s="1227"/>
    </row>
    <row r="97" spans="22:60" ht="15" customHeight="1">
      <c r="V97" s="1402" t="s">
        <v>1110</v>
      </c>
      <c r="Y97" s="594" t="s">
        <v>650</v>
      </c>
      <c r="Z97" s="70"/>
      <c r="AA97" s="1761"/>
      <c r="AB97" s="15">
        <f t="shared" ref="AB97:AN97" si="222">AB37/AA37-1</f>
        <v>9.7177613674264141E-3</v>
      </c>
      <c r="AC97" s="15">
        <f t="shared" si="222"/>
        <v>3.8235593936049028E-3</v>
      </c>
      <c r="AD97" s="15">
        <f t="shared" si="222"/>
        <v>-1.4904003195874704E-3</v>
      </c>
      <c r="AE97" s="15">
        <f t="shared" si="222"/>
        <v>-9.7822294811735766E-3</v>
      </c>
      <c r="AF97" s="15">
        <f t="shared" si="222"/>
        <v>1.9389980390690953E-2</v>
      </c>
      <c r="AG97" s="15">
        <f t="shared" si="222"/>
        <v>-6.6765111719198078E-3</v>
      </c>
      <c r="AH97" s="15">
        <f t="shared" si="222"/>
        <v>7.1518232792853187E-3</v>
      </c>
      <c r="AI97" s="15">
        <f t="shared" si="222"/>
        <v>-7.0847191638858664E-3</v>
      </c>
      <c r="AJ97" s="15">
        <f t="shared" si="222"/>
        <v>-3.1430435219511166E-2</v>
      </c>
      <c r="AK97" s="15">
        <f t="shared" si="222"/>
        <v>-1.9399486111843167E-2</v>
      </c>
      <c r="AL97" s="15">
        <f t="shared" si="222"/>
        <v>-5.9846304354903568E-3</v>
      </c>
      <c r="AM97" s="15">
        <f t="shared" si="222"/>
        <v>-6.2896786585436848E-3</v>
      </c>
      <c r="AN97" s="15">
        <f t="shared" si="222"/>
        <v>1.0063069439144812E-2</v>
      </c>
      <c r="AO97" s="15">
        <f t="shared" si="220"/>
        <v>7.8095871235503989E-3</v>
      </c>
      <c r="AP97" s="15">
        <f t="shared" si="220"/>
        <v>-1.4371897390292876E-2</v>
      </c>
      <c r="AQ97" s="15">
        <f t="shared" si="220"/>
        <v>-1.6982136885088983E-2</v>
      </c>
      <c r="AR97" s="15">
        <f t="shared" ref="AR97:AX97" si="223">AR37/AQ37-1</f>
        <v>-1.0574964098195472E-2</v>
      </c>
      <c r="AS97" s="15">
        <f t="shared" si="223"/>
        <v>-6.5090542454520062E-3</v>
      </c>
      <c r="AT97" s="15">
        <f t="shared" si="223"/>
        <v>-4.9603869635018949E-2</v>
      </c>
      <c r="AU97" s="15">
        <f t="shared" si="223"/>
        <v>1.0109266455375465E-2</v>
      </c>
      <c r="AV97" s="15">
        <f t="shared" si="223"/>
        <v>6.4189601128714635E-3</v>
      </c>
      <c r="AW97" s="15">
        <f t="shared" si="223"/>
        <v>-2.7880321050537726E-2</v>
      </c>
      <c r="AX97" s="15">
        <f t="shared" si="223"/>
        <v>6.064503750635053E-3</v>
      </c>
      <c r="AY97" s="15">
        <f t="shared" si="202"/>
        <v>-1.7545263031054859E-2</v>
      </c>
      <c r="AZ97" s="15">
        <f t="shared" si="202"/>
        <v>-8.8568892639200314E-3</v>
      </c>
      <c r="BA97" s="15">
        <f t="shared" si="203"/>
        <v>1.4763547066198868E-4</v>
      </c>
      <c r="BB97" s="15">
        <f t="shared" si="204"/>
        <v>-1.7471313533909294E-2</v>
      </c>
      <c r="BC97" s="15">
        <f t="shared" si="205"/>
        <v>2.0182984606378351E-3</v>
      </c>
      <c r="BD97" s="15">
        <f t="shared" si="205"/>
        <v>4.5543635142235583E-3</v>
      </c>
      <c r="BE97" s="15">
        <f t="shared" si="206"/>
        <v>-1</v>
      </c>
      <c r="BF97" s="1227"/>
      <c r="BG97" s="1227"/>
    </row>
    <row r="98" spans="22:60" ht="15" customHeight="1" thickBot="1">
      <c r="V98" s="770" t="s">
        <v>279</v>
      </c>
      <c r="Y98" s="1129" t="s">
        <v>651</v>
      </c>
      <c r="Z98" s="141"/>
      <c r="AA98" s="1763"/>
      <c r="AB98" s="16">
        <f>AB38/AA38-1</f>
        <v>3.1398215802070473E-2</v>
      </c>
      <c r="AC98" s="16">
        <f t="shared" ref="AC98:AX98" si="224">AC38/AB38-1</f>
        <v>2.1549262200655228E-3</v>
      </c>
      <c r="AD98" s="16">
        <f t="shared" si="224"/>
        <v>5.4819969547728054E-3</v>
      </c>
      <c r="AE98" s="16">
        <f t="shared" si="224"/>
        <v>1.6731421971108329E-2</v>
      </c>
      <c r="AF98" s="16">
        <f t="shared" si="224"/>
        <v>4.3319715230363043E-2</v>
      </c>
      <c r="AG98" s="16">
        <f t="shared" si="224"/>
        <v>1.747842731482252E-2</v>
      </c>
      <c r="AH98" s="16">
        <f t="shared" si="224"/>
        <v>4.3690693691243565E-2</v>
      </c>
      <c r="AI98" s="16">
        <f t="shared" si="224"/>
        <v>3.4047443521057819E-2</v>
      </c>
      <c r="AJ98" s="16">
        <f t="shared" si="224"/>
        <v>1.1723622069714335E-2</v>
      </c>
      <c r="AK98" s="16">
        <f t="shared" si="224"/>
        <v>5.7418379560424837E-2</v>
      </c>
      <c r="AL98" s="16">
        <f t="shared" si="224"/>
        <v>2.6776420077545104E-2</v>
      </c>
      <c r="AM98" s="16">
        <f t="shared" si="224"/>
        <v>-0.20040526756092136</v>
      </c>
      <c r="AN98" s="16">
        <f t="shared" si="224"/>
        <v>-1.6194253958181637E-2</v>
      </c>
      <c r="AO98" s="16">
        <f t="shared" si="224"/>
        <v>-3.0052503417267618E-2</v>
      </c>
      <c r="AP98" s="16">
        <f t="shared" si="224"/>
        <v>-1.1080738771880538E-2</v>
      </c>
      <c r="AQ98" s="16">
        <f t="shared" si="224"/>
        <v>-3.8949274255013488E-3</v>
      </c>
      <c r="AR98" s="16">
        <f t="shared" si="224"/>
        <v>-4.5418802261793734E-2</v>
      </c>
      <c r="AS98" s="16">
        <f t="shared" si="224"/>
        <v>1.0328038903430148E-2</v>
      </c>
      <c r="AT98" s="16">
        <f t="shared" si="224"/>
        <v>-7.3971021115838531E-2</v>
      </c>
      <c r="AU98" s="16">
        <f t="shared" si="224"/>
        <v>-1.1055343942074525E-2</v>
      </c>
      <c r="AV98" s="16">
        <f t="shared" si="224"/>
        <v>-1.7674669798355969E-2</v>
      </c>
      <c r="AW98" s="16">
        <f t="shared" si="224"/>
        <v>5.5837817101277221E-2</v>
      </c>
      <c r="AX98" s="16">
        <f t="shared" si="224"/>
        <v>-3.2495596445931252E-2</v>
      </c>
      <c r="AY98" s="16">
        <f t="shared" si="202"/>
        <v>3.6894252364350066E-4</v>
      </c>
      <c r="AZ98" s="16">
        <f t="shared" si="202"/>
        <v>-4.5304891314419837E-2</v>
      </c>
      <c r="BA98" s="16">
        <f t="shared" si="203"/>
        <v>0.11806153775574146</v>
      </c>
      <c r="BB98" s="16">
        <f t="shared" si="204"/>
        <v>1.4270165378981625E-2</v>
      </c>
      <c r="BC98" s="16">
        <f t="shared" si="205"/>
        <v>-6.0527058186075955E-2</v>
      </c>
      <c r="BD98" s="16">
        <f t="shared" si="205"/>
        <v>1.0752265823178675E-2</v>
      </c>
      <c r="BE98" s="16">
        <f t="shared" si="206"/>
        <v>-1</v>
      </c>
      <c r="BF98" s="1228"/>
      <c r="BG98" s="1228"/>
      <c r="BH98" s="26"/>
    </row>
    <row r="99" spans="22:60" ht="15" customHeight="1" thickTop="1">
      <c r="V99" s="771" t="s">
        <v>55</v>
      </c>
      <c r="Y99" s="771" t="s">
        <v>5</v>
      </c>
      <c r="Z99" s="72"/>
      <c r="AA99" s="1764"/>
      <c r="AB99" s="17">
        <f t="shared" ref="AB99:AN99" si="225">AB39/AA39-1</f>
        <v>-9.2762319999339926E-3</v>
      </c>
      <c r="AC99" s="17">
        <f t="shared" si="225"/>
        <v>5.4057551968205164E-3</v>
      </c>
      <c r="AD99" s="17">
        <f t="shared" si="225"/>
        <v>-4.2165479632376712E-3</v>
      </c>
      <c r="AE99" s="17">
        <f t="shared" si="225"/>
        <v>3.9848855185278254E-2</v>
      </c>
      <c r="AF99" s="17">
        <f t="shared" si="225"/>
        <v>9.458578098073378E-3</v>
      </c>
      <c r="AG99" s="17">
        <f t="shared" si="225"/>
        <v>3.4144451377679408E-2</v>
      </c>
      <c r="AH99" s="17">
        <f t="shared" si="225"/>
        <v>2.3561684950236916E-2</v>
      </c>
      <c r="AI99" s="17">
        <f t="shared" si="225"/>
        <v>-4.5071576434438487E-2</v>
      </c>
      <c r="AJ99" s="17">
        <f t="shared" si="225"/>
        <v>-0.18347844809730507</v>
      </c>
      <c r="AK99" s="17">
        <f t="shared" si="225"/>
        <v>9.2006705507431175E-2</v>
      </c>
      <c r="AL99" s="17">
        <f t="shared" si="225"/>
        <v>-0.12118703487845073</v>
      </c>
      <c r="AM99" s="17">
        <f t="shared" si="225"/>
        <v>-2.1218753680806168E-2</v>
      </c>
      <c r="AN99" s="17">
        <f t="shared" si="225"/>
        <v>-6.3005174222021676E-3</v>
      </c>
      <c r="AO99" s="17">
        <f t="shared" ref="AO99:AX99" si="226">AO39/AN39-1</f>
        <v>-6.7939020969972619E-3</v>
      </c>
      <c r="AP99" s="17">
        <f t="shared" si="226"/>
        <v>-1.50738069782691E-2</v>
      </c>
      <c r="AQ99" s="17">
        <f t="shared" si="226"/>
        <v>-5.0611691431845518E-3</v>
      </c>
      <c r="AR99" s="17">
        <f t="shared" si="226"/>
        <v>-2.5653729425290983E-2</v>
      </c>
      <c r="AS99" s="17">
        <f t="shared" si="226"/>
        <v>-3.3757879033798455E-2</v>
      </c>
      <c r="AT99" s="17">
        <f t="shared" si="226"/>
        <v>-2.7650286936495294E-2</v>
      </c>
      <c r="AU99" s="17">
        <f t="shared" si="226"/>
        <v>-2.5009439557232338E-2</v>
      </c>
      <c r="AV99" s="17">
        <f t="shared" si="226"/>
        <v>-1.9350690428609707E-2</v>
      </c>
      <c r="AW99" s="17">
        <f t="shared" si="226"/>
        <v>-1.5661826937600987E-2</v>
      </c>
      <c r="AX99" s="17">
        <f t="shared" si="226"/>
        <v>5.5625723345498201E-5</v>
      </c>
      <c r="AY99" s="17">
        <f t="shared" si="202"/>
        <v>-1.9350143929727448E-2</v>
      </c>
      <c r="AZ99" s="17">
        <f t="shared" si="202"/>
        <v>-1.4569754865794815E-2</v>
      </c>
      <c r="BA99" s="17">
        <f t="shared" si="203"/>
        <v>-2.4512023729273191E-2</v>
      </c>
      <c r="BB99" s="17">
        <f t="shared" si="204"/>
        <v>1.5425846006313249E-2</v>
      </c>
      <c r="BC99" s="17">
        <f t="shared" si="205"/>
        <v>-1.7629837837531803E-2</v>
      </c>
      <c r="BD99" s="17">
        <f t="shared" si="205"/>
        <v>-1.6564716474673724E-2</v>
      </c>
      <c r="BE99" s="17">
        <f t="shared" si="206"/>
        <v>-1</v>
      </c>
      <c r="BF99" s="221"/>
      <c r="BG99" s="221"/>
    </row>
    <row r="132" spans="22:60">
      <c r="V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83"/>
    </row>
    <row r="133" spans="22:60">
      <c r="V133" s="604"/>
      <c r="Y133" s="604"/>
      <c r="Z133" s="4"/>
      <c r="AA133" s="4"/>
      <c r="AB133" s="4"/>
      <c r="AC133" s="4"/>
      <c r="AD133" s="4"/>
      <c r="AE133" s="4"/>
      <c r="AF133" s="4"/>
      <c r="AG133" s="4"/>
      <c r="AH133" s="4"/>
      <c r="AI133" s="4"/>
      <c r="AJ133" s="4"/>
      <c r="AK133" s="4"/>
      <c r="AL133" s="4"/>
      <c r="AM133" s="4"/>
      <c r="AN133" s="86"/>
      <c r="AO133" s="86"/>
      <c r="AP133" s="86"/>
      <c r="AQ133" s="86"/>
      <c r="AR133" s="86"/>
      <c r="AS133" s="86"/>
      <c r="AT133" s="86"/>
      <c r="AU133" s="86"/>
      <c r="AV133" s="86"/>
      <c r="AW133" s="86"/>
      <c r="AX133" s="86"/>
      <c r="AY133" s="86"/>
      <c r="AZ133" s="86"/>
      <c r="BA133" s="86"/>
      <c r="BB133" s="86"/>
      <c r="BC133" s="86"/>
      <c r="BD133" s="86"/>
      <c r="BE133" s="86"/>
      <c r="BF133" s="87"/>
      <c r="BG133" s="87"/>
      <c r="BH133" s="83"/>
    </row>
    <row r="134" spans="22:60">
      <c r="V134" s="604"/>
      <c r="Y134" s="604"/>
      <c r="Z134" s="4"/>
      <c r="AA134" s="4"/>
      <c r="AB134" s="4"/>
      <c r="AC134" s="4"/>
      <c r="AD134" s="4"/>
      <c r="AE134" s="4"/>
      <c r="AF134" s="4"/>
      <c r="AG134" s="4"/>
      <c r="AH134" s="4"/>
      <c r="AI134" s="4"/>
      <c r="AJ134" s="4"/>
      <c r="AK134" s="4"/>
      <c r="AL134" s="4"/>
      <c r="AM134" s="4"/>
      <c r="AN134" s="86"/>
      <c r="AO134" s="86"/>
      <c r="AP134" s="86"/>
      <c r="AQ134" s="86"/>
      <c r="AR134" s="86"/>
      <c r="AS134" s="86"/>
      <c r="AT134" s="86"/>
      <c r="AU134" s="86"/>
      <c r="AV134" s="86"/>
      <c r="AW134" s="86"/>
      <c r="AX134" s="86"/>
      <c r="AY134" s="86"/>
      <c r="AZ134" s="86"/>
      <c r="BA134" s="86"/>
      <c r="BB134" s="86"/>
      <c r="BC134" s="86"/>
      <c r="BD134" s="86"/>
      <c r="BE134" s="86"/>
      <c r="BF134" s="88"/>
      <c r="BG134" s="88"/>
      <c r="BH134" s="83"/>
    </row>
    <row r="135" spans="22:60">
      <c r="V135" s="604"/>
      <c r="Y135" s="604"/>
      <c r="Z135" s="4"/>
      <c r="AA135" s="4"/>
      <c r="AB135" s="4"/>
      <c r="AC135" s="4"/>
      <c r="AD135" s="4"/>
      <c r="AE135" s="4"/>
      <c r="AF135" s="4"/>
      <c r="AG135" s="4"/>
      <c r="AH135" s="4"/>
      <c r="AI135" s="4"/>
      <c r="AJ135" s="4"/>
      <c r="AK135" s="4"/>
      <c r="AL135" s="4"/>
      <c r="AM135" s="4"/>
      <c r="AN135" s="86"/>
      <c r="AO135" s="86"/>
      <c r="AP135" s="86"/>
      <c r="AQ135" s="86"/>
      <c r="AR135" s="86"/>
      <c r="AS135" s="86"/>
      <c r="AT135" s="86"/>
      <c r="AU135" s="86"/>
      <c r="AV135" s="86"/>
      <c r="AW135" s="86"/>
      <c r="AX135" s="86"/>
      <c r="AY135" s="86"/>
      <c r="AZ135" s="86"/>
      <c r="BA135" s="86"/>
      <c r="BB135" s="86"/>
      <c r="BC135" s="86"/>
      <c r="BD135" s="86"/>
      <c r="BE135" s="86"/>
      <c r="BF135" s="88"/>
      <c r="BG135" s="88"/>
      <c r="BH135" s="83"/>
    </row>
    <row r="136" spans="22:60">
      <c r="V136" s="604"/>
      <c r="Y136" s="604"/>
      <c r="Z136" s="4"/>
      <c r="AA136" s="4"/>
      <c r="AB136" s="4"/>
      <c r="AC136" s="4"/>
      <c r="AD136" s="4"/>
      <c r="AE136" s="4"/>
      <c r="AF136" s="4"/>
      <c r="AG136" s="4"/>
      <c r="AH136" s="4"/>
      <c r="AI136" s="4"/>
      <c r="AJ136" s="4"/>
      <c r="AK136" s="4"/>
      <c r="AL136" s="4"/>
      <c r="AM136" s="4"/>
      <c r="AN136" s="86"/>
      <c r="AO136" s="86"/>
      <c r="AP136" s="86"/>
      <c r="AQ136" s="86"/>
      <c r="AR136" s="86"/>
      <c r="AS136" s="86"/>
      <c r="AT136" s="86"/>
      <c r="AU136" s="86"/>
      <c r="AV136" s="86"/>
      <c r="AW136" s="86"/>
      <c r="AX136" s="86"/>
      <c r="AY136" s="86"/>
      <c r="AZ136" s="86"/>
      <c r="BA136" s="86"/>
      <c r="BB136" s="86"/>
      <c r="BC136" s="86"/>
      <c r="BD136" s="86"/>
      <c r="BE136" s="86"/>
      <c r="BF136" s="89"/>
      <c r="BG136" s="89"/>
      <c r="BH136" s="83"/>
    </row>
    <row r="137" spans="22:60">
      <c r="V137" s="604"/>
      <c r="Y137" s="604"/>
      <c r="Z137" s="4"/>
      <c r="AA137" s="4"/>
      <c r="AB137" s="4"/>
      <c r="AC137" s="4"/>
      <c r="AD137" s="4"/>
      <c r="AE137" s="4"/>
      <c r="AF137" s="4"/>
      <c r="AG137" s="4"/>
      <c r="AH137" s="4"/>
      <c r="AI137" s="4"/>
      <c r="AJ137" s="4"/>
      <c r="AK137" s="4"/>
      <c r="AL137" s="4"/>
      <c r="AM137" s="4"/>
      <c r="AN137" s="86"/>
      <c r="AO137" s="86"/>
      <c r="AP137" s="86"/>
      <c r="AQ137" s="86"/>
      <c r="AR137" s="86"/>
      <c r="AS137" s="86"/>
      <c r="AT137" s="86"/>
      <c r="AU137" s="86"/>
      <c r="AV137" s="86"/>
      <c r="AW137" s="86"/>
      <c r="AX137" s="86"/>
      <c r="AY137" s="86"/>
      <c r="AZ137" s="86"/>
      <c r="BA137" s="86"/>
      <c r="BB137" s="86"/>
      <c r="BC137" s="86"/>
      <c r="BD137" s="86"/>
      <c r="BE137" s="86"/>
      <c r="BF137" s="89"/>
      <c r="BG137" s="89"/>
      <c r="BH137" s="83"/>
    </row>
    <row r="138" spans="22:60">
      <c r="V138" s="604"/>
      <c r="Y138" s="604"/>
      <c r="Z138" s="4"/>
      <c r="AA138" s="4"/>
      <c r="AB138" s="4"/>
      <c r="AC138" s="4"/>
      <c r="AD138" s="4"/>
      <c r="AE138" s="4"/>
      <c r="AF138" s="4"/>
      <c r="AG138" s="4"/>
      <c r="AH138" s="4"/>
      <c r="AI138" s="4"/>
      <c r="AJ138" s="4"/>
      <c r="AK138" s="4"/>
      <c r="AL138" s="4"/>
      <c r="AM138" s="4"/>
      <c r="AN138" s="86"/>
      <c r="AO138" s="86"/>
      <c r="AP138" s="86"/>
      <c r="AQ138" s="86"/>
      <c r="AR138" s="86"/>
      <c r="AS138" s="86"/>
      <c r="AT138" s="86"/>
      <c r="AU138" s="86"/>
      <c r="AV138" s="86"/>
      <c r="AW138" s="86"/>
      <c r="AX138" s="86"/>
      <c r="AY138" s="86"/>
      <c r="AZ138" s="86"/>
      <c r="BA138" s="86"/>
      <c r="BB138" s="86"/>
      <c r="BC138" s="86"/>
      <c r="BD138" s="86"/>
      <c r="BE138" s="86"/>
      <c r="BF138" s="89"/>
      <c r="BG138" s="89"/>
      <c r="BH138" s="83"/>
    </row>
    <row r="139" spans="22:60">
      <c r="V139" s="604"/>
      <c r="Y139" s="604"/>
      <c r="Z139" s="4"/>
      <c r="AA139" s="4"/>
      <c r="AB139" s="4"/>
      <c r="AC139" s="4"/>
      <c r="AD139" s="4"/>
      <c r="AE139" s="4"/>
      <c r="AF139" s="4"/>
      <c r="AG139" s="4"/>
      <c r="AH139" s="4"/>
      <c r="AI139" s="4"/>
      <c r="AJ139" s="4"/>
      <c r="AK139" s="4"/>
      <c r="AL139" s="4"/>
      <c r="AM139" s="4"/>
      <c r="AN139" s="86"/>
      <c r="AO139" s="86"/>
      <c r="AP139" s="86"/>
      <c r="AQ139" s="86"/>
      <c r="AR139" s="86"/>
      <c r="AS139" s="86"/>
      <c r="AT139" s="86"/>
      <c r="AU139" s="86"/>
      <c r="AV139" s="86"/>
      <c r="AW139" s="86"/>
      <c r="AX139" s="86"/>
      <c r="AY139" s="86"/>
      <c r="AZ139" s="86"/>
      <c r="BA139" s="86"/>
      <c r="BB139" s="86"/>
      <c r="BC139" s="86"/>
      <c r="BD139" s="86"/>
      <c r="BE139" s="86"/>
      <c r="BF139" s="89"/>
      <c r="BG139" s="89"/>
      <c r="BH139" s="83"/>
    </row>
    <row r="140" spans="22:60">
      <c r="V140" s="604"/>
      <c r="Y140" s="604"/>
      <c r="Z140" s="4"/>
      <c r="AA140" s="4"/>
      <c r="AB140" s="4"/>
      <c r="AC140" s="4"/>
      <c r="AD140" s="4"/>
      <c r="AE140" s="4"/>
      <c r="AF140" s="4"/>
      <c r="AG140" s="4"/>
      <c r="AH140" s="4"/>
      <c r="AI140" s="4"/>
      <c r="AJ140" s="4"/>
      <c r="AK140" s="4"/>
      <c r="AL140" s="4"/>
      <c r="AM140" s="4"/>
      <c r="AN140" s="86"/>
      <c r="AO140" s="86"/>
      <c r="AP140" s="86"/>
      <c r="AQ140" s="86"/>
      <c r="AR140" s="86"/>
      <c r="AS140" s="86"/>
      <c r="AT140" s="86"/>
      <c r="AU140" s="86"/>
      <c r="AV140" s="86"/>
      <c r="AW140" s="86"/>
      <c r="AX140" s="86"/>
      <c r="AY140" s="86"/>
      <c r="AZ140" s="86"/>
      <c r="BA140" s="86"/>
      <c r="BB140" s="86"/>
      <c r="BC140" s="86"/>
      <c r="BD140" s="86"/>
      <c r="BE140" s="86"/>
      <c r="BF140" s="89"/>
      <c r="BG140" s="89"/>
      <c r="BH140" s="83"/>
    </row>
    <row r="141" spans="22:60">
      <c r="V141" s="604"/>
      <c r="Y141" s="604"/>
      <c r="Z141" s="4"/>
      <c r="AA141" s="4"/>
      <c r="AB141" s="4"/>
      <c r="AC141" s="4"/>
      <c r="AD141" s="4"/>
      <c r="AE141" s="4"/>
      <c r="AF141" s="4"/>
      <c r="AG141" s="4"/>
      <c r="AH141" s="4"/>
      <c r="AI141" s="4"/>
      <c r="AJ141" s="4"/>
      <c r="AK141" s="4"/>
      <c r="AL141" s="4"/>
      <c r="AM141" s="4"/>
      <c r="AN141" s="86"/>
      <c r="AO141" s="86"/>
      <c r="AP141" s="86"/>
      <c r="AQ141" s="86"/>
      <c r="AR141" s="86"/>
      <c r="AS141" s="86"/>
      <c r="AT141" s="86"/>
      <c r="AU141" s="86"/>
      <c r="AV141" s="86"/>
      <c r="AW141" s="86"/>
      <c r="AX141" s="86"/>
      <c r="AY141" s="86"/>
      <c r="AZ141" s="86"/>
      <c r="BA141" s="86"/>
      <c r="BB141" s="86"/>
      <c r="BC141" s="86"/>
      <c r="BD141" s="86"/>
      <c r="BE141" s="86"/>
      <c r="BF141" s="89"/>
      <c r="BG141" s="89"/>
      <c r="BH141" s="83"/>
    </row>
    <row r="142" spans="22:60">
      <c r="V142" s="604"/>
      <c r="Y142" s="604"/>
      <c r="Z142" s="4"/>
      <c r="AA142" s="4"/>
      <c r="AB142" s="4"/>
      <c r="AC142" s="4"/>
      <c r="AD142" s="4"/>
      <c r="AE142" s="4"/>
      <c r="AF142" s="4"/>
      <c r="AG142" s="4"/>
      <c r="AH142" s="4"/>
      <c r="AI142" s="4"/>
      <c r="AJ142" s="4"/>
      <c r="AK142" s="4"/>
      <c r="AL142" s="4"/>
      <c r="AM142" s="4"/>
      <c r="AN142" s="86"/>
      <c r="AO142" s="86"/>
      <c r="AP142" s="86"/>
      <c r="AQ142" s="86"/>
      <c r="AR142" s="86"/>
      <c r="AS142" s="86"/>
      <c r="AT142" s="86"/>
      <c r="AU142" s="86"/>
      <c r="AV142" s="86"/>
      <c r="AW142" s="86"/>
      <c r="AX142" s="86"/>
      <c r="AY142" s="86"/>
      <c r="AZ142" s="86"/>
      <c r="BA142" s="86"/>
      <c r="BB142" s="86"/>
      <c r="BC142" s="86"/>
      <c r="BD142" s="86"/>
      <c r="BE142" s="86"/>
      <c r="BF142" s="89"/>
      <c r="BG142" s="89"/>
      <c r="BH142" s="83"/>
    </row>
    <row r="143" spans="22:60">
      <c r="V143" s="604"/>
      <c r="Y143" s="604"/>
      <c r="Z143" s="4"/>
      <c r="AA143" s="4"/>
      <c r="AB143" s="4"/>
      <c r="AC143" s="4"/>
      <c r="AD143" s="4"/>
      <c r="AE143" s="4"/>
      <c r="AF143" s="4"/>
      <c r="AG143" s="4"/>
      <c r="AH143" s="4"/>
      <c r="AI143" s="4"/>
      <c r="AJ143" s="4"/>
      <c r="AK143" s="4"/>
      <c r="AL143" s="4"/>
      <c r="AM143" s="4"/>
      <c r="AN143" s="86"/>
      <c r="AO143" s="86"/>
      <c r="AP143" s="86"/>
      <c r="AQ143" s="86"/>
      <c r="AR143" s="86"/>
      <c r="AS143" s="86"/>
      <c r="AT143" s="86"/>
      <c r="AU143" s="86"/>
      <c r="AV143" s="86"/>
      <c r="AW143" s="86"/>
      <c r="AX143" s="86"/>
      <c r="AY143" s="86"/>
      <c r="AZ143" s="86"/>
      <c r="BA143" s="86"/>
      <c r="BB143" s="86"/>
      <c r="BC143" s="86"/>
      <c r="BD143" s="86"/>
      <c r="BE143" s="86"/>
      <c r="BF143" s="89"/>
      <c r="BG143" s="89"/>
      <c r="BH143" s="83"/>
    </row>
    <row r="144" spans="22:60">
      <c r="V144" s="604"/>
      <c r="Y144" s="604"/>
      <c r="Z144" s="4"/>
      <c r="AA144" s="4"/>
      <c r="AB144" s="4"/>
      <c r="AC144" s="4"/>
      <c r="AD144" s="4"/>
      <c r="AE144" s="4"/>
      <c r="AF144" s="4"/>
      <c r="AG144" s="4"/>
      <c r="AH144" s="4"/>
      <c r="AI144" s="4"/>
      <c r="AJ144" s="4"/>
      <c r="AK144" s="4"/>
      <c r="AL144" s="4"/>
      <c r="AM144" s="4"/>
      <c r="AN144" s="86"/>
      <c r="AO144" s="86"/>
      <c r="AP144" s="86"/>
      <c r="AQ144" s="86"/>
      <c r="AR144" s="86"/>
      <c r="AS144" s="86"/>
      <c r="AT144" s="86"/>
      <c r="AU144" s="86"/>
      <c r="AV144" s="86"/>
      <c r="AW144" s="86"/>
      <c r="AX144" s="86"/>
      <c r="AY144" s="86"/>
      <c r="AZ144" s="86"/>
      <c r="BA144" s="86"/>
      <c r="BB144" s="86"/>
      <c r="BC144" s="86"/>
      <c r="BD144" s="86"/>
      <c r="BE144" s="86"/>
      <c r="BF144" s="89"/>
      <c r="BG144" s="89"/>
      <c r="BH144" s="83"/>
    </row>
    <row r="145" spans="22:60">
      <c r="V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22:60">
      <c r="V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L201"/>
  <sheetViews>
    <sheetView zoomScale="70" zoomScaleNormal="70" workbookViewId="0">
      <pane xSplit="23" ySplit="4" topLeftCell="X5" activePane="bottomRight" state="frozen"/>
      <selection pane="topRight" activeCell="X1" sqref="X1"/>
      <selection pane="bottomLeft" activeCell="A5" sqref="A5"/>
      <selection pane="bottomRight"/>
    </sheetView>
  </sheetViews>
  <sheetFormatPr defaultColWidth="9.625" defaultRowHeight="14.25"/>
  <cols>
    <col min="1" max="1" width="1.625" style="193" customWidth="1"/>
    <col min="2" max="19" width="1.625" style="1" hidden="1" customWidth="1"/>
    <col min="20" max="21" width="1.625" style="1" customWidth="1"/>
    <col min="22" max="22" width="40" style="1" customWidth="1"/>
    <col min="23" max="23" width="1.625" style="193" customWidth="1"/>
    <col min="24" max="24" width="1.625" style="1" customWidth="1"/>
    <col min="25" max="25" width="51.875" style="1" bestFit="1" customWidth="1"/>
    <col min="26" max="26" width="10.625" style="1" hidden="1" customWidth="1"/>
    <col min="27" max="56" width="9.375" style="1" customWidth="1"/>
    <col min="57" max="57" width="9" style="1" hidden="1" customWidth="1"/>
    <col min="58" max="58" width="3.5" style="193" customWidth="1"/>
    <col min="59" max="59" width="8.375" style="1" customWidth="1"/>
    <col min="60" max="16384" width="9.625" style="1"/>
  </cols>
  <sheetData>
    <row r="1" spans="1:64" ht="52.5" customHeight="1">
      <c r="U1" s="2048" t="s">
        <v>978</v>
      </c>
      <c r="V1" s="2048"/>
      <c r="X1" s="2048" t="s">
        <v>889</v>
      </c>
      <c r="Y1" s="2048"/>
    </row>
    <row r="2" spans="1:64" ht="14.25" customHeight="1">
      <c r="U2" s="1388" t="str">
        <f>'0.Contents'!$C2</f>
        <v>＜確報値＞</v>
      </c>
      <c r="X2" s="83"/>
      <c r="Z2" s="753"/>
      <c r="AH2" s="83"/>
    </row>
    <row r="3" spans="1:64" ht="18.75">
      <c r="U3" s="196" t="s">
        <v>1307</v>
      </c>
      <c r="X3" s="9" t="s">
        <v>890</v>
      </c>
    </row>
    <row r="4" spans="1:64">
      <c r="U4" s="790"/>
      <c r="V4" s="791"/>
      <c r="X4" s="790"/>
      <c r="Y4" s="791"/>
      <c r="Z4" s="208"/>
      <c r="AA4" s="117">
        <v>1990</v>
      </c>
      <c r="AB4" s="117">
        <f>AA4+1</f>
        <v>1991</v>
      </c>
      <c r="AC4" s="117">
        <f>AB4+1</f>
        <v>1992</v>
      </c>
      <c r="AD4" s="117">
        <f>AC4+1</f>
        <v>1993</v>
      </c>
      <c r="AE4" s="117">
        <f>AD4+1</f>
        <v>1994</v>
      </c>
      <c r="AF4" s="117">
        <f>AE4+1</f>
        <v>1995</v>
      </c>
      <c r="AG4" s="117">
        <f t="shared" ref="AG4:BE4" si="0">AF4+1</f>
        <v>1996</v>
      </c>
      <c r="AH4" s="117">
        <f t="shared" si="0"/>
        <v>1997</v>
      </c>
      <c r="AI4" s="117">
        <f t="shared" si="0"/>
        <v>1998</v>
      </c>
      <c r="AJ4" s="117">
        <f t="shared" si="0"/>
        <v>1999</v>
      </c>
      <c r="AK4" s="117">
        <f t="shared" si="0"/>
        <v>2000</v>
      </c>
      <c r="AL4" s="117">
        <f t="shared" si="0"/>
        <v>2001</v>
      </c>
      <c r="AM4" s="117">
        <f t="shared" si="0"/>
        <v>2002</v>
      </c>
      <c r="AN4" s="117">
        <f t="shared" si="0"/>
        <v>2003</v>
      </c>
      <c r="AO4" s="117">
        <f t="shared" si="0"/>
        <v>2004</v>
      </c>
      <c r="AP4" s="117">
        <f t="shared" si="0"/>
        <v>2005</v>
      </c>
      <c r="AQ4" s="117">
        <f>AP4+1</f>
        <v>2006</v>
      </c>
      <c r="AR4" s="117">
        <f>AQ4+1</f>
        <v>2007</v>
      </c>
      <c r="AS4" s="117">
        <f>AR4+1</f>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19"/>
    </row>
    <row r="5" spans="1:64" ht="17.100000000000001" customHeight="1">
      <c r="U5" s="720" t="s">
        <v>19</v>
      </c>
      <c r="V5" s="679"/>
      <c r="X5" s="720" t="s">
        <v>19</v>
      </c>
      <c r="Y5" s="679"/>
      <c r="Z5" s="110"/>
      <c r="AA5" s="110">
        <f t="shared" ref="AA5:BE5" si="1">SUM(AA6:AA15)</f>
        <v>15932.309861006501</v>
      </c>
      <c r="AB5" s="110">
        <f t="shared" si="1"/>
        <v>17349.612944863187</v>
      </c>
      <c r="AC5" s="110">
        <f t="shared" si="1"/>
        <v>17767.22403564693</v>
      </c>
      <c r="AD5" s="110">
        <f t="shared" si="1"/>
        <v>18129.020880760108</v>
      </c>
      <c r="AE5" s="110">
        <f t="shared" si="1"/>
        <v>21051.642422646866</v>
      </c>
      <c r="AF5" s="110">
        <f t="shared" si="1"/>
        <v>25212.861709953679</v>
      </c>
      <c r="AG5" s="110">
        <f t="shared" si="1"/>
        <v>24597.76625454197</v>
      </c>
      <c r="AH5" s="110">
        <f t="shared" si="1"/>
        <v>24436.427165488225</v>
      </c>
      <c r="AI5" s="110">
        <f t="shared" si="1"/>
        <v>23741.693108649975</v>
      </c>
      <c r="AJ5" s="110">
        <f t="shared" si="1"/>
        <v>24367.379513984273</v>
      </c>
      <c r="AK5" s="110">
        <f t="shared" si="1"/>
        <v>22850.632667610844</v>
      </c>
      <c r="AL5" s="110">
        <f t="shared" si="1"/>
        <v>19460.87769105726</v>
      </c>
      <c r="AM5" s="110">
        <f t="shared" si="1"/>
        <v>16234.175578863829</v>
      </c>
      <c r="AN5" s="110">
        <f t="shared" si="1"/>
        <v>16227.349670877256</v>
      </c>
      <c r="AO5" s="110">
        <f t="shared" si="1"/>
        <v>12421.069316497747</v>
      </c>
      <c r="AP5" s="110">
        <f t="shared" si="1"/>
        <v>12783.616215413573</v>
      </c>
      <c r="AQ5" s="110">
        <f t="shared" si="1"/>
        <v>14631.319079641358</v>
      </c>
      <c r="AR5" s="110">
        <f t="shared" si="1"/>
        <v>16715.612293123653</v>
      </c>
      <c r="AS5" s="110">
        <f t="shared" si="1"/>
        <v>19299.39876102058</v>
      </c>
      <c r="AT5" s="110">
        <f t="shared" si="1"/>
        <v>20942.663124848041</v>
      </c>
      <c r="AU5" s="110">
        <f t="shared" si="1"/>
        <v>23326.508855625827</v>
      </c>
      <c r="AV5" s="110">
        <f t="shared" si="1"/>
        <v>26118.677297845927</v>
      </c>
      <c r="AW5" s="110">
        <f t="shared" si="1"/>
        <v>29376.67278278204</v>
      </c>
      <c r="AX5" s="110">
        <f t="shared" si="1"/>
        <v>32120.723868127068</v>
      </c>
      <c r="AY5" s="110">
        <f t="shared" si="1"/>
        <v>35801.151939900112</v>
      </c>
      <c r="AZ5" s="110">
        <f t="shared" si="1"/>
        <v>39280.545353611844</v>
      </c>
      <c r="BA5" s="110">
        <f t="shared" si="1"/>
        <v>42641.951752312147</v>
      </c>
      <c r="BB5" s="110">
        <f t="shared" si="1"/>
        <v>44954.208291101299</v>
      </c>
      <c r="BC5" s="110">
        <f t="shared" si="1"/>
        <v>47043.039829274836</v>
      </c>
      <c r="BD5" s="110">
        <f t="shared" si="1"/>
        <v>49715.181040714633</v>
      </c>
      <c r="BE5" s="110">
        <f t="shared" si="1"/>
        <v>0</v>
      </c>
      <c r="BF5" s="416"/>
      <c r="BK5" s="98"/>
      <c r="BL5" s="98"/>
    </row>
    <row r="6" spans="1:64" ht="17.100000000000001" customHeight="1">
      <c r="U6" s="792"/>
      <c r="V6" s="596" t="str">
        <f>'リンク切公表時非表示（グラフの添え物）'!$W$90</f>
        <v>冷蔵庫及び空調機器</v>
      </c>
      <c r="X6" s="792"/>
      <c r="Y6" s="596" t="str">
        <f>'リンク切公表時非表示（グラフの添え物）'!$X$90</f>
        <v>Refrigeration and 
Air Conditioning Equipment</v>
      </c>
      <c r="Z6" s="11"/>
      <c r="AA6" s="1742" t="s">
        <v>1390</v>
      </c>
      <c r="AB6" s="1742" t="s">
        <v>1390</v>
      </c>
      <c r="AC6" s="1743">
        <v>4.2071468001304044</v>
      </c>
      <c r="AD6" s="1743">
        <v>72.017452189167557</v>
      </c>
      <c r="AE6" s="1742">
        <v>371.98874907548867</v>
      </c>
      <c r="AF6" s="1742">
        <v>924.96590230776087</v>
      </c>
      <c r="AG6" s="1742">
        <v>1328.5190589671586</v>
      </c>
      <c r="AH6" s="1742">
        <v>1742.7047290523615</v>
      </c>
      <c r="AI6" s="1742">
        <v>2126.2568217699763</v>
      </c>
      <c r="AJ6" s="1742">
        <v>2517.7879860893945</v>
      </c>
      <c r="AK6" s="1742">
        <v>2975.5961228471324</v>
      </c>
      <c r="AL6" s="1742">
        <v>3586.4627772034919</v>
      </c>
      <c r="AM6" s="1742">
        <v>4453.2986279423421</v>
      </c>
      <c r="AN6" s="1742">
        <v>5572.1271963119179</v>
      </c>
      <c r="AO6" s="1742">
        <v>7079.4807121494187</v>
      </c>
      <c r="AP6" s="1742">
        <v>8875.4610990402998</v>
      </c>
      <c r="AQ6" s="1742">
        <v>10854.880799903976</v>
      </c>
      <c r="AR6" s="1742">
        <v>13470.696634765953</v>
      </c>
      <c r="AS6" s="1742">
        <v>15691.269931789548</v>
      </c>
      <c r="AT6" s="1742">
        <v>18006.461527914478</v>
      </c>
      <c r="AU6" s="1742">
        <v>20493.42625904661</v>
      </c>
      <c r="AV6" s="1742">
        <v>23152.68195298966</v>
      </c>
      <c r="AW6" s="1742">
        <v>26368.753618200597</v>
      </c>
      <c r="AX6" s="1742">
        <v>29024.324216429919</v>
      </c>
      <c r="AY6" s="1742">
        <v>32552.720660699153</v>
      </c>
      <c r="AZ6" s="1742">
        <v>35893.18174743931</v>
      </c>
      <c r="BA6" s="1742">
        <v>38971.992624959668</v>
      </c>
      <c r="BB6" s="1742">
        <v>41167.130948170969</v>
      </c>
      <c r="BC6" s="1742">
        <v>43233.1304433076</v>
      </c>
      <c r="BD6" s="1742">
        <v>45797.108162322234</v>
      </c>
      <c r="BE6" s="288" t="s">
        <v>1390</v>
      </c>
      <c r="BF6" s="416"/>
      <c r="BG6" s="351"/>
    </row>
    <row r="7" spans="1:64" ht="17.100000000000001" customHeight="1">
      <c r="U7" s="792"/>
      <c r="V7" s="1740" t="str">
        <f>'リンク切公表時非表示（グラフの添え物）'!$W$91</f>
        <v>発泡剤</v>
      </c>
      <c r="X7" s="792"/>
      <c r="Y7" s="596" t="str">
        <f>'リンク切公表時非表示（グラフの添え物）'!$X$91</f>
        <v>Foam Blowing</v>
      </c>
      <c r="Z7" s="11"/>
      <c r="AA7" s="1743">
        <v>1.3419351351351352</v>
      </c>
      <c r="AB7" s="1742" t="s">
        <v>1390</v>
      </c>
      <c r="AC7" s="1743">
        <v>40.25805405405405</v>
      </c>
      <c r="AD7" s="1742">
        <v>261.67735135135138</v>
      </c>
      <c r="AE7" s="1742">
        <v>449.54827027027022</v>
      </c>
      <c r="AF7" s="1742">
        <v>496.51599999999996</v>
      </c>
      <c r="AG7" s="1742">
        <v>452.06200000000001</v>
      </c>
      <c r="AH7" s="1742">
        <v>468.10599999999999</v>
      </c>
      <c r="AI7" s="1742">
        <v>450.45</v>
      </c>
      <c r="AJ7" s="1742">
        <v>454.74</v>
      </c>
      <c r="AK7" s="1742">
        <v>484.34100000000001</v>
      </c>
      <c r="AL7" s="1742">
        <v>451.47244999999998</v>
      </c>
      <c r="AM7" s="1742">
        <v>491.06914999999998</v>
      </c>
      <c r="AN7" s="1742">
        <v>729.74556816688573</v>
      </c>
      <c r="AO7" s="1742">
        <v>901.00467355453361</v>
      </c>
      <c r="AP7" s="1742">
        <v>937.48331743758206</v>
      </c>
      <c r="AQ7" s="1742">
        <v>1194.4903293035479</v>
      </c>
      <c r="AR7" s="1742">
        <v>1429.1351242904072</v>
      </c>
      <c r="AS7" s="1742">
        <v>1509.560115</v>
      </c>
      <c r="AT7" s="1742">
        <v>1608.1659916666667</v>
      </c>
      <c r="AU7" s="1742">
        <v>1748.8716516666666</v>
      </c>
      <c r="AV7" s="1742">
        <v>1923.4105016666665</v>
      </c>
      <c r="AW7" s="1742">
        <v>2080.8298016666663</v>
      </c>
      <c r="AX7" s="1742">
        <v>2229.3050616666665</v>
      </c>
      <c r="AY7" s="1742">
        <v>2372.9536916666666</v>
      </c>
      <c r="AZ7" s="1742">
        <v>2483.7985216666666</v>
      </c>
      <c r="BA7" s="1742">
        <v>2650.9808916666666</v>
      </c>
      <c r="BB7" s="1742">
        <v>2801.3866616666664</v>
      </c>
      <c r="BC7" s="1742">
        <v>2921.9685216666662</v>
      </c>
      <c r="BD7" s="1742">
        <v>2978.7175916666665</v>
      </c>
      <c r="BE7" s="288" t="s">
        <v>1390</v>
      </c>
      <c r="BF7" s="416"/>
      <c r="BG7" s="351"/>
      <c r="BJ7" s="98"/>
    </row>
    <row r="8" spans="1:64" ht="17.100000000000001" customHeight="1">
      <c r="U8" s="792"/>
      <c r="V8" s="594" t="str">
        <f>'リンク切公表時非表示（グラフの添え物）'!$W$92</f>
        <v>エアゾール・MDI（定量噴射剤）</v>
      </c>
      <c r="X8" s="792"/>
      <c r="Y8" s="596" t="str">
        <f>'リンク切公表時非表示（グラフの添え物）'!$X$92</f>
        <v>Aerosols / MDI</v>
      </c>
      <c r="Z8" s="14"/>
      <c r="AA8" s="1742" t="s">
        <v>1390</v>
      </c>
      <c r="AB8" s="1742" t="s">
        <v>1390</v>
      </c>
      <c r="AC8" s="1743">
        <v>75.36486486486487</v>
      </c>
      <c r="AD8" s="1742">
        <v>565.23648648648646</v>
      </c>
      <c r="AE8" s="1742">
        <v>1061.8716216216214</v>
      </c>
      <c r="AF8" s="1742">
        <v>1501.5</v>
      </c>
      <c r="AG8" s="1742">
        <v>2291.5749999999998</v>
      </c>
      <c r="AH8" s="1742">
        <v>2912.2664999999997</v>
      </c>
      <c r="AI8" s="1742">
        <v>3147.8589999999995</v>
      </c>
      <c r="AJ8" s="1742">
        <v>3091.3739999999998</v>
      </c>
      <c r="AK8" s="1742">
        <v>3117.2955999999995</v>
      </c>
      <c r="AL8" s="1742">
        <v>2949.8002000000001</v>
      </c>
      <c r="AM8" s="1742">
        <v>2947.1528000000003</v>
      </c>
      <c r="AN8" s="1742">
        <v>2834.6333000000004</v>
      </c>
      <c r="AO8" s="1742">
        <v>2340.8935750000005</v>
      </c>
      <c r="AP8" s="1742">
        <v>1695.1602550000002</v>
      </c>
      <c r="AQ8" s="1742">
        <v>1123.3967709999999</v>
      </c>
      <c r="AR8" s="1742">
        <v>894.51559799999995</v>
      </c>
      <c r="AS8" s="1742">
        <v>930.81102200000009</v>
      </c>
      <c r="AT8" s="1742">
        <v>844.67084499999999</v>
      </c>
      <c r="AU8" s="1742">
        <v>666.49119000000007</v>
      </c>
      <c r="AV8" s="1742">
        <v>634.08537999999999</v>
      </c>
      <c r="AW8" s="1742">
        <v>560.94649800000002</v>
      </c>
      <c r="AX8" s="1742">
        <v>489.36158799999998</v>
      </c>
      <c r="AY8" s="1742">
        <v>503.41781799999995</v>
      </c>
      <c r="AZ8" s="1742">
        <v>540.04452299999991</v>
      </c>
      <c r="BA8" s="1742">
        <v>587.06930499999999</v>
      </c>
      <c r="BB8" s="1742">
        <v>600.22530000000006</v>
      </c>
      <c r="BC8" s="1742">
        <v>543.92255</v>
      </c>
      <c r="BD8" s="1742">
        <v>572.14235000000008</v>
      </c>
      <c r="BE8" s="288" t="s">
        <v>1390</v>
      </c>
      <c r="BF8" s="416"/>
      <c r="BG8" s="352"/>
      <c r="BJ8" s="98"/>
    </row>
    <row r="9" spans="1:64" ht="17.100000000000001" customHeight="1">
      <c r="A9" s="418"/>
      <c r="U9" s="792"/>
      <c r="V9" s="1741" t="str">
        <f>'リンク切公表時非表示（グラフの添え物）'!$W$95</f>
        <v>洗浄剤・溶剤</v>
      </c>
      <c r="X9" s="792"/>
      <c r="Y9" s="596" t="str">
        <f>'リンク切公表時非表示（グラフの添え物）'!$X$95</f>
        <v>Solvents / Cleaning agents</v>
      </c>
      <c r="Z9" s="11"/>
      <c r="AA9" s="1742" t="s">
        <v>1390</v>
      </c>
      <c r="AB9" s="1742" t="s">
        <v>1390</v>
      </c>
      <c r="AC9" s="1742" t="s">
        <v>1390</v>
      </c>
      <c r="AD9" s="1742" t="s">
        <v>1390</v>
      </c>
      <c r="AE9" s="1742" t="s">
        <v>1390</v>
      </c>
      <c r="AF9" s="1742" t="s">
        <v>1390</v>
      </c>
      <c r="AG9" s="1742" t="s">
        <v>1390</v>
      </c>
      <c r="AH9" s="1742" t="s">
        <v>1390</v>
      </c>
      <c r="AI9" s="1742" t="s">
        <v>1390</v>
      </c>
      <c r="AJ9" s="1742" t="s">
        <v>1390</v>
      </c>
      <c r="AK9" s="1742" t="s">
        <v>1390</v>
      </c>
      <c r="AL9" s="1742" t="s">
        <v>1390</v>
      </c>
      <c r="AM9" s="1742" t="s">
        <v>1390</v>
      </c>
      <c r="AN9" s="1743">
        <v>2.3499127259547721</v>
      </c>
      <c r="AO9" s="1743">
        <v>4.3259757000531023</v>
      </c>
      <c r="AP9" s="1743">
        <v>5.7679676000708051</v>
      </c>
      <c r="AQ9" s="1743">
        <v>7.9576590038013881</v>
      </c>
      <c r="AR9" s="1743">
        <v>15.701689577970525</v>
      </c>
      <c r="AS9" s="1743">
        <v>22.911649078059032</v>
      </c>
      <c r="AT9" s="1743">
        <v>39.094002622702121</v>
      </c>
      <c r="AU9" s="1743">
        <v>60.136402941478941</v>
      </c>
      <c r="AV9" s="1743">
        <v>85.985442926981449</v>
      </c>
      <c r="AW9" s="1743">
        <v>93.976419721348321</v>
      </c>
      <c r="AX9" s="1743">
        <v>108.59655415757575</v>
      </c>
      <c r="AY9" s="1742">
        <v>122.3130462076923</v>
      </c>
      <c r="AZ9" s="1742">
        <v>125.68869214205608</v>
      </c>
      <c r="BA9" s="1742">
        <v>129.64630499999998</v>
      </c>
      <c r="BB9" s="1742">
        <v>115.84106259310344</v>
      </c>
      <c r="BC9" s="1742">
        <v>117.2747391103448</v>
      </c>
      <c r="BD9" s="1742">
        <v>122.24481770344828</v>
      </c>
      <c r="BE9" s="288" t="s">
        <v>1390</v>
      </c>
      <c r="BF9" s="416"/>
      <c r="BG9" s="351"/>
      <c r="BJ9" s="98"/>
    </row>
    <row r="10" spans="1:64" ht="17.100000000000001" customHeight="1">
      <c r="U10" s="792"/>
      <c r="V10" s="594" t="str">
        <f>'リンク切公表時非表示（グラフの添え物）'!$W$96</f>
        <v>HFCsの製造時の漏出</v>
      </c>
      <c r="X10" s="792"/>
      <c r="Y10" s="596" t="str">
        <f>'リンク切公表時非表示（グラフの添え物）'!$X$96</f>
        <v>Fugitive emissions from HFCs manufacturing</v>
      </c>
      <c r="Z10" s="11"/>
      <c r="AA10" s="1743">
        <v>1.5108061842099747</v>
      </c>
      <c r="AB10" s="1742" t="s">
        <v>1390</v>
      </c>
      <c r="AC10" s="1743">
        <v>45.324185526299246</v>
      </c>
      <c r="AD10" s="1742">
        <v>294.60720592094515</v>
      </c>
      <c r="AE10" s="1742">
        <v>506.12007171034162</v>
      </c>
      <c r="AF10" s="1742">
        <v>558.99828815769069</v>
      </c>
      <c r="AG10" s="1742">
        <v>532.59626158890399</v>
      </c>
      <c r="AH10" s="1742">
        <v>428.58755931152115</v>
      </c>
      <c r="AI10" s="1742">
        <v>308.07671766165294</v>
      </c>
      <c r="AJ10" s="1742">
        <v>188.64228618390447</v>
      </c>
      <c r="AK10" s="1742">
        <v>296.21856583966508</v>
      </c>
      <c r="AL10" s="1742">
        <v>436.30568618390453</v>
      </c>
      <c r="AM10" s="1742">
        <v>410.4739861839044</v>
      </c>
      <c r="AN10" s="1742">
        <v>520.338639928671</v>
      </c>
      <c r="AO10" s="1742">
        <v>564.94742226701817</v>
      </c>
      <c r="AP10" s="1742">
        <v>449.37063436191647</v>
      </c>
      <c r="AQ10" s="1742">
        <v>366.55998714529392</v>
      </c>
      <c r="AR10" s="1742">
        <v>356.72709827880294</v>
      </c>
      <c r="AS10" s="1742">
        <v>306.47826027291057</v>
      </c>
      <c r="AT10" s="1742">
        <v>233.75886027291054</v>
      </c>
      <c r="AU10" s="1742">
        <v>128.06176027291053</v>
      </c>
      <c r="AV10" s="1742">
        <v>151.34906027291052</v>
      </c>
      <c r="AW10" s="1742">
        <v>120.47619377291053</v>
      </c>
      <c r="AX10" s="1742">
        <v>131.15786027291054</v>
      </c>
      <c r="AY10" s="1742">
        <v>100.56856027291053</v>
      </c>
      <c r="AZ10" s="1743">
        <v>82.982160272910534</v>
      </c>
      <c r="BA10" s="1742">
        <v>148.65688527291056</v>
      </c>
      <c r="BB10" s="1743">
        <v>94.953960272910521</v>
      </c>
      <c r="BC10" s="1743">
        <v>88.461360272910511</v>
      </c>
      <c r="BD10" s="1742">
        <v>119.09156027291051</v>
      </c>
      <c r="BE10" s="11" t="s">
        <v>1390</v>
      </c>
      <c r="BF10" s="416"/>
      <c r="BG10" s="351"/>
      <c r="BJ10" s="98"/>
    </row>
    <row r="11" spans="1:64" ht="17.100000000000001" customHeight="1">
      <c r="U11" s="792"/>
      <c r="V11" s="735" t="str">
        <f>'リンク切公表時非表示（グラフの添え物）'!$W$93</f>
        <v>半導体製造</v>
      </c>
      <c r="X11" s="792"/>
      <c r="Y11" s="596" t="str">
        <f>'リンク切公表時非表示（グラフの添え物）'!$X$93</f>
        <v>Semiconductor Manufacturing</v>
      </c>
      <c r="Z11" s="14"/>
      <c r="AA11" s="1744">
        <v>0.73139221483304717</v>
      </c>
      <c r="AB11" s="1742" t="s">
        <v>1390</v>
      </c>
      <c r="AC11" s="1743">
        <v>21.941766444991416</v>
      </c>
      <c r="AD11" s="1742">
        <v>142.62148189244417</v>
      </c>
      <c r="AE11" s="1742">
        <v>245.01639196907078</v>
      </c>
      <c r="AF11" s="1742">
        <v>270.61511948822744</v>
      </c>
      <c r="AG11" s="1742">
        <v>264.10495987570835</v>
      </c>
      <c r="AH11" s="1742">
        <v>294.4565908327267</v>
      </c>
      <c r="AI11" s="1742">
        <v>272.04461910244851</v>
      </c>
      <c r="AJ11" s="1742">
        <v>273.31824752772332</v>
      </c>
      <c r="AK11" s="1742">
        <v>282.71458393162396</v>
      </c>
      <c r="AL11" s="1742">
        <v>219.92074504843313</v>
      </c>
      <c r="AM11" s="1742">
        <v>213.48964371045017</v>
      </c>
      <c r="AN11" s="1742">
        <v>206.32061957507008</v>
      </c>
      <c r="AO11" s="1742">
        <v>232.77072347963076</v>
      </c>
      <c r="AP11" s="1742">
        <v>223.97577971716925</v>
      </c>
      <c r="AQ11" s="1742">
        <v>242.72335247993681</v>
      </c>
      <c r="AR11" s="1742">
        <v>262.77787342971925</v>
      </c>
      <c r="AS11" s="1742">
        <v>234.20692864183877</v>
      </c>
      <c r="AT11" s="1742">
        <v>149.81006359248079</v>
      </c>
      <c r="AU11" s="1742">
        <v>164.92711200055876</v>
      </c>
      <c r="AV11" s="1742">
        <v>142.19160538011073</v>
      </c>
      <c r="AW11" s="1742">
        <v>121.62745052291997</v>
      </c>
      <c r="AX11" s="1742">
        <v>109.24075921440111</v>
      </c>
      <c r="AY11" s="1742">
        <v>112.89397430008549</v>
      </c>
      <c r="AZ11" s="1742">
        <v>113.0815577772003</v>
      </c>
      <c r="BA11" s="1742">
        <v>117.33322989930085</v>
      </c>
      <c r="BB11" s="1742">
        <v>123.12696329684331</v>
      </c>
      <c r="BC11" s="1742">
        <v>112.73736667571465</v>
      </c>
      <c r="BD11" s="1742">
        <v>99.411463931774946</v>
      </c>
      <c r="BE11" s="288" t="s">
        <v>1390</v>
      </c>
      <c r="BF11" s="416"/>
      <c r="BG11" s="351"/>
      <c r="BJ11" s="98"/>
    </row>
    <row r="12" spans="1:64" ht="17.100000000000001" customHeight="1">
      <c r="U12" s="792"/>
      <c r="V12" s="594" t="str">
        <f>'リンク切公表時非表示（グラフの添え物）'!$W$94</f>
        <v>液晶製造</v>
      </c>
      <c r="X12" s="792"/>
      <c r="Y12" s="596" t="str">
        <f>'リンク切公表時非表示（グラフの添え物）'!$X$94</f>
        <v>Liquid Crystals</v>
      </c>
      <c r="Z12" s="14"/>
      <c r="AA12" s="1743">
        <v>7.1999999999999994E-4</v>
      </c>
      <c r="AB12" s="1744" t="s">
        <v>1390</v>
      </c>
      <c r="AC12" s="1743">
        <v>2.1599999999999998E-2</v>
      </c>
      <c r="AD12" s="1743">
        <v>0.1404</v>
      </c>
      <c r="AE12" s="1743">
        <v>0.24119999999999997</v>
      </c>
      <c r="AF12" s="1743">
        <v>0.26639999999999997</v>
      </c>
      <c r="AG12" s="1743">
        <v>0.26373599999999997</v>
      </c>
      <c r="AH12" s="1743">
        <v>0.83915999999999991</v>
      </c>
      <c r="AI12" s="1743">
        <v>0.7938719999999998</v>
      </c>
      <c r="AJ12" s="1743">
        <v>3.7482479999999994</v>
      </c>
      <c r="AK12" s="1743">
        <v>1.8381599999999996</v>
      </c>
      <c r="AL12" s="1743">
        <v>1.1601719999999995</v>
      </c>
      <c r="AM12" s="1743">
        <v>1.9059321599999999</v>
      </c>
      <c r="AN12" s="1743">
        <v>1.6534915199999995</v>
      </c>
      <c r="AO12" s="1743">
        <v>3.0454847999999992</v>
      </c>
      <c r="AP12" s="1743">
        <v>2.9782187999999992</v>
      </c>
      <c r="AQ12" s="1743">
        <v>2.8293811199999999</v>
      </c>
      <c r="AR12" s="1743">
        <v>3.0619030319999987</v>
      </c>
      <c r="AS12" s="1743">
        <v>2.8337639806266082</v>
      </c>
      <c r="AT12" s="1743">
        <v>2.2982250411935596</v>
      </c>
      <c r="AU12" s="1743">
        <v>3.0209759999999988</v>
      </c>
      <c r="AV12" s="1743">
        <v>3.2766933599999994</v>
      </c>
      <c r="AW12" s="1743">
        <v>2.3886223199999996</v>
      </c>
      <c r="AX12" s="1743">
        <v>2.3678164799999997</v>
      </c>
      <c r="AY12" s="1743">
        <v>2.2596847199999992</v>
      </c>
      <c r="AZ12" s="1743">
        <v>1.9320286080959999</v>
      </c>
      <c r="BA12" s="1743">
        <v>1.9343197439999993</v>
      </c>
      <c r="BB12" s="1743">
        <v>1.9085050511999997</v>
      </c>
      <c r="BC12" s="1743">
        <v>2.1510467999999987</v>
      </c>
      <c r="BD12" s="1743">
        <v>1.76466024</v>
      </c>
      <c r="BE12" s="288" t="s">
        <v>1390</v>
      </c>
      <c r="BF12" s="416"/>
      <c r="BG12" s="351"/>
      <c r="BJ12" s="98"/>
      <c r="BK12" s="98"/>
    </row>
    <row r="13" spans="1:64" ht="17.100000000000001" customHeight="1">
      <c r="U13" s="792"/>
      <c r="V13" s="594" t="str">
        <f>'リンク切公表時非表示（グラフの添え物）'!$W$97</f>
        <v>HCFC22製造時の副生HFC23</v>
      </c>
      <c r="X13" s="792"/>
      <c r="Y13" s="596" t="str">
        <f>'リンク切公表時非表示（グラフの添え物）'!$X$97</f>
        <v xml:space="preserve">By-product emissions from HCFC-22  </v>
      </c>
      <c r="Z13" s="224"/>
      <c r="AA13" s="1745">
        <v>15928.725007472323</v>
      </c>
      <c r="AB13" s="1745">
        <v>17349.612944863187</v>
      </c>
      <c r="AC13" s="1745">
        <v>17580.106417956591</v>
      </c>
      <c r="AD13" s="1745">
        <v>16792.720502919714</v>
      </c>
      <c r="AE13" s="1745">
        <v>18416.856118000072</v>
      </c>
      <c r="AF13" s="1745">
        <v>21460</v>
      </c>
      <c r="AG13" s="1745">
        <v>19728.400000000001</v>
      </c>
      <c r="AH13" s="1745">
        <v>18588.8</v>
      </c>
      <c r="AI13" s="1745">
        <v>17434.400000000001</v>
      </c>
      <c r="AJ13" s="1745">
        <v>17834</v>
      </c>
      <c r="AK13" s="1745">
        <v>15688</v>
      </c>
      <c r="AL13" s="1745">
        <v>11810.4</v>
      </c>
      <c r="AM13" s="1745">
        <v>7710.8</v>
      </c>
      <c r="AN13" s="1745">
        <v>6353.64</v>
      </c>
      <c r="AO13" s="1745">
        <v>1287.5999999999999</v>
      </c>
      <c r="AP13" s="1745">
        <v>586.08000000000004</v>
      </c>
      <c r="AQ13" s="1745">
        <v>831.02</v>
      </c>
      <c r="AR13" s="1745">
        <v>275.27999999999997</v>
      </c>
      <c r="AS13" s="1745">
        <v>593.48</v>
      </c>
      <c r="AT13" s="1746">
        <v>50.32</v>
      </c>
      <c r="AU13" s="1746">
        <v>53.28</v>
      </c>
      <c r="AV13" s="1746">
        <v>16.28</v>
      </c>
      <c r="AW13" s="1746">
        <v>17.760000000000002</v>
      </c>
      <c r="AX13" s="1746">
        <v>16.28</v>
      </c>
      <c r="AY13" s="1746">
        <v>23.68</v>
      </c>
      <c r="AZ13" s="1746">
        <v>29.6</v>
      </c>
      <c r="BA13" s="1746">
        <v>23.68</v>
      </c>
      <c r="BB13" s="1746">
        <v>38.479999999999997</v>
      </c>
      <c r="BC13" s="1746">
        <v>11.84</v>
      </c>
      <c r="BD13" s="1746">
        <v>13.32</v>
      </c>
      <c r="BE13" s="357" t="s">
        <v>1390</v>
      </c>
      <c r="BF13" s="1414"/>
      <c r="BG13" s="351"/>
      <c r="BJ13" s="98"/>
    </row>
    <row r="14" spans="1:64" ht="17.100000000000001" customHeight="1">
      <c r="U14" s="792"/>
      <c r="V14" s="735" t="str">
        <f>'リンク切公表時非表示（グラフの添え物）'!$W$98</f>
        <v>消火剤</v>
      </c>
      <c r="X14" s="792"/>
      <c r="Y14" s="596" t="str">
        <f>'リンク切公表時非表示（グラフの添え物）'!$X$98</f>
        <v>Fire Extinguishers</v>
      </c>
      <c r="Z14" s="14"/>
      <c r="AA14" s="1742" t="s">
        <v>1390</v>
      </c>
      <c r="AB14" s="1742" t="s">
        <v>1390</v>
      </c>
      <c r="AC14" s="1742" t="s">
        <v>1390</v>
      </c>
      <c r="AD14" s="1742" t="s">
        <v>1390</v>
      </c>
      <c r="AE14" s="1742" t="s">
        <v>1390</v>
      </c>
      <c r="AF14" s="1742" t="s">
        <v>1390</v>
      </c>
      <c r="AG14" s="1744">
        <v>0.24523811019699462</v>
      </c>
      <c r="AH14" s="1744">
        <v>0.66662629161488485</v>
      </c>
      <c r="AI14" s="1743">
        <v>1.8120781158982342</v>
      </c>
      <c r="AJ14" s="1743">
        <v>3.768746183249073</v>
      </c>
      <c r="AK14" s="1743">
        <v>4.6286349924219445</v>
      </c>
      <c r="AL14" s="1743">
        <v>5.3556606214299824</v>
      </c>
      <c r="AM14" s="1743">
        <v>5.9854388671305658</v>
      </c>
      <c r="AN14" s="1743">
        <v>6.5409426487584987</v>
      </c>
      <c r="AO14" s="1743">
        <v>7.000749547092755</v>
      </c>
      <c r="AP14" s="1743">
        <v>7.3389434565333334</v>
      </c>
      <c r="AQ14" s="1743">
        <v>7.4607996847999996</v>
      </c>
      <c r="AR14" s="1743">
        <v>7.7163717488000003</v>
      </c>
      <c r="AS14" s="1743">
        <v>7.8470902575999997</v>
      </c>
      <c r="AT14" s="1743">
        <v>8.0836087376000005</v>
      </c>
      <c r="AU14" s="1743">
        <v>8.2935036976000003</v>
      </c>
      <c r="AV14" s="1743">
        <v>8.4156612496000012</v>
      </c>
      <c r="AW14" s="1743">
        <v>8.6271785776000005</v>
      </c>
      <c r="AX14" s="1743">
        <v>8.8030119056</v>
      </c>
      <c r="AY14" s="1743">
        <v>9.0575040336000008</v>
      </c>
      <c r="AZ14" s="1743">
        <v>9.3781227055999992</v>
      </c>
      <c r="BA14" s="1743">
        <v>9.514190769599999</v>
      </c>
      <c r="BB14" s="1743">
        <v>9.724890049599999</v>
      </c>
      <c r="BC14" s="1743">
        <v>9.8378014415999999</v>
      </c>
      <c r="BD14" s="1743">
        <v>9.9504345775999994</v>
      </c>
      <c r="BE14" s="357" t="s">
        <v>1390</v>
      </c>
      <c r="BF14" s="1414"/>
      <c r="BG14" s="351"/>
      <c r="BJ14" s="98"/>
      <c r="BK14" s="98"/>
    </row>
    <row r="15" spans="1:64" ht="16.5" customHeight="1">
      <c r="U15" s="792"/>
      <c r="V15" s="594" t="str">
        <f>'リンク切公表時非表示（グラフの添え物）'!$W$99</f>
        <v>マグネシウム鋳造</v>
      </c>
      <c r="X15" s="792"/>
      <c r="Y15" s="596" t="str">
        <f>'リンク切公表時非表示（グラフの添え物）'!$X$99</f>
        <v>Magnesium Foundries</v>
      </c>
      <c r="Z15" s="11"/>
      <c r="AA15" s="1742" t="s">
        <v>1390</v>
      </c>
      <c r="AB15" s="1742" t="s">
        <v>1390</v>
      </c>
      <c r="AC15" s="1742" t="s">
        <v>1390</v>
      </c>
      <c r="AD15" s="1742" t="s">
        <v>1390</v>
      </c>
      <c r="AE15" s="1742" t="s">
        <v>1390</v>
      </c>
      <c r="AF15" s="1742" t="s">
        <v>1390</v>
      </c>
      <c r="AG15" s="1742" t="s">
        <v>1390</v>
      </c>
      <c r="AH15" s="1742" t="s">
        <v>1390</v>
      </c>
      <c r="AI15" s="1742" t="s">
        <v>1390</v>
      </c>
      <c r="AJ15" s="1742" t="s">
        <v>1390</v>
      </c>
      <c r="AK15" s="1742" t="s">
        <v>1390</v>
      </c>
      <c r="AL15" s="1742" t="s">
        <v>1390</v>
      </c>
      <c r="AM15" s="1742" t="s">
        <v>1390</v>
      </c>
      <c r="AN15" s="1742" t="s">
        <v>1390</v>
      </c>
      <c r="AO15" s="1742" t="s">
        <v>1390</v>
      </c>
      <c r="AP15" s="1742" t="s">
        <v>1390</v>
      </c>
      <c r="AQ15" s="1742" t="s">
        <v>1390</v>
      </c>
      <c r="AR15" s="1742" t="s">
        <v>1390</v>
      </c>
      <c r="AS15" s="1742" t="s">
        <v>1390</v>
      </c>
      <c r="AT15" s="1742" t="s">
        <v>1390</v>
      </c>
      <c r="AU15" s="1742" t="s">
        <v>1390</v>
      </c>
      <c r="AV15" s="1743">
        <v>1.0009999999999999</v>
      </c>
      <c r="AW15" s="1743">
        <v>1.2869999999999999</v>
      </c>
      <c r="AX15" s="1743">
        <v>1.2869999999999999</v>
      </c>
      <c r="AY15" s="1743">
        <v>1.2869999999999999</v>
      </c>
      <c r="AZ15" s="1744">
        <v>0.85799999999999998</v>
      </c>
      <c r="BA15" s="1743">
        <v>1.1439999999999999</v>
      </c>
      <c r="BB15" s="1743">
        <v>1.43</v>
      </c>
      <c r="BC15" s="1743">
        <v>1.716</v>
      </c>
      <c r="BD15" s="1743">
        <v>1.43</v>
      </c>
      <c r="BE15" s="357" t="s">
        <v>1390</v>
      </c>
      <c r="BF15" s="1414"/>
      <c r="BG15" s="351"/>
      <c r="BK15" s="98"/>
      <c r="BL15" s="98"/>
    </row>
    <row r="16" spans="1:64" ht="17.100000000000001" customHeight="1">
      <c r="U16" s="793" t="s">
        <v>20</v>
      </c>
      <c r="V16" s="794"/>
      <c r="X16" s="793" t="s">
        <v>764</v>
      </c>
      <c r="Y16" s="794"/>
      <c r="Z16" s="111"/>
      <c r="AA16" s="111">
        <f t="shared" ref="AA16:BE16" si="2">SUM(AA17:AA22)</f>
        <v>6539.2993330603122</v>
      </c>
      <c r="AB16" s="111">
        <f t="shared" si="2"/>
        <v>7506.9220881606288</v>
      </c>
      <c r="AC16" s="111">
        <f t="shared" si="2"/>
        <v>7617.2931076973528</v>
      </c>
      <c r="AD16" s="111">
        <f t="shared" si="2"/>
        <v>10942.79702389353</v>
      </c>
      <c r="AE16" s="111">
        <f t="shared" si="2"/>
        <v>13443.461837094947</v>
      </c>
      <c r="AF16" s="111">
        <f t="shared" si="2"/>
        <v>17676.953625043756</v>
      </c>
      <c r="AG16" s="111">
        <f t="shared" si="2"/>
        <v>18321.50440968568</v>
      </c>
      <c r="AH16" s="111">
        <f t="shared" si="2"/>
        <v>20041.414860962643</v>
      </c>
      <c r="AI16" s="111">
        <f t="shared" si="2"/>
        <v>16615.961396138431</v>
      </c>
      <c r="AJ16" s="111">
        <f t="shared" si="2"/>
        <v>13146.059289846728</v>
      </c>
      <c r="AK16" s="111">
        <f t="shared" si="2"/>
        <v>11890.206050447885</v>
      </c>
      <c r="AL16" s="111">
        <f t="shared" si="2"/>
        <v>9893.2836271260094</v>
      </c>
      <c r="AM16" s="111">
        <f t="shared" si="2"/>
        <v>9213.572979082157</v>
      </c>
      <c r="AN16" s="111">
        <f t="shared" si="2"/>
        <v>8868.5457684294124</v>
      </c>
      <c r="AO16" s="111">
        <f t="shared" si="2"/>
        <v>9230.7113837214165</v>
      </c>
      <c r="AP16" s="111">
        <f t="shared" si="2"/>
        <v>8637.4369281878116</v>
      </c>
      <c r="AQ16" s="111">
        <f t="shared" si="2"/>
        <v>9012.8976406620914</v>
      </c>
      <c r="AR16" s="111">
        <f t="shared" si="2"/>
        <v>7930.8465107277389</v>
      </c>
      <c r="AS16" s="111">
        <f t="shared" si="2"/>
        <v>5757.3805284157261</v>
      </c>
      <c r="AT16" s="111">
        <f t="shared" si="2"/>
        <v>4057.3733784539986</v>
      </c>
      <c r="AU16" s="111">
        <f t="shared" si="2"/>
        <v>4259.4326052948754</v>
      </c>
      <c r="AV16" s="111">
        <f t="shared" si="2"/>
        <v>3765.3151763263927</v>
      </c>
      <c r="AW16" s="111">
        <f t="shared" si="2"/>
        <v>3444.9173725758578</v>
      </c>
      <c r="AX16" s="111">
        <f t="shared" si="2"/>
        <v>3286.2690809058886</v>
      </c>
      <c r="AY16" s="111">
        <f t="shared" si="2"/>
        <v>3362.6630521651186</v>
      </c>
      <c r="AZ16" s="111">
        <f t="shared" si="2"/>
        <v>3308.1046771154902</v>
      </c>
      <c r="BA16" s="111">
        <f t="shared" si="2"/>
        <v>3375.329347852653</v>
      </c>
      <c r="BB16" s="111">
        <f t="shared" si="2"/>
        <v>3515.5875828049725</v>
      </c>
      <c r="BC16" s="111">
        <f t="shared" ref="BC16:BD16" si="3">SUM(BC17:BC22)</f>
        <v>3487.4489205307486</v>
      </c>
      <c r="BD16" s="111">
        <f t="shared" si="3"/>
        <v>3422.6018595979958</v>
      </c>
      <c r="BE16" s="111">
        <f t="shared" si="2"/>
        <v>0</v>
      </c>
      <c r="BF16" s="416"/>
      <c r="BJ16" s="98"/>
      <c r="BK16" s="98"/>
    </row>
    <row r="17" spans="21:58" ht="17.100000000000001" customHeight="1">
      <c r="U17" s="795"/>
      <c r="V17" s="594" t="str">
        <f>'リンク切公表時非表示（グラフの添え物）'!$W$102</f>
        <v>半導体製造</v>
      </c>
      <c r="X17" s="796"/>
      <c r="Y17" s="594" t="str">
        <f>'リンク切公表時非表示（グラフの添え物）'!$X$102</f>
        <v>Semiconductor Manufacturing</v>
      </c>
      <c r="Z17" s="14"/>
      <c r="AA17" s="1747">
        <v>1423.4313191740412</v>
      </c>
      <c r="AB17" s="1747">
        <v>1648.1836327278372</v>
      </c>
      <c r="AC17" s="1747">
        <v>1685.6423516534699</v>
      </c>
      <c r="AD17" s="1747">
        <v>2434.8167301661233</v>
      </c>
      <c r="AE17" s="1747">
        <v>2996.6975140506133</v>
      </c>
      <c r="AF17" s="1747">
        <v>3933.1654871914297</v>
      </c>
      <c r="AG17" s="1747">
        <v>4620.6895351792009</v>
      </c>
      <c r="AH17" s="1747">
        <v>5803.9204889376351</v>
      </c>
      <c r="AI17" s="1747">
        <v>5887.6350313287267</v>
      </c>
      <c r="AJ17" s="1747">
        <v>6282.3805660741227</v>
      </c>
      <c r="AK17" s="1747">
        <v>6771.4719610404945</v>
      </c>
      <c r="AL17" s="1747">
        <v>5204.2758578653556</v>
      </c>
      <c r="AM17" s="1747">
        <v>5186.6022711831438</v>
      </c>
      <c r="AN17" s="1747">
        <v>5138.3584990482786</v>
      </c>
      <c r="AO17" s="1747">
        <v>5433.2456075833979</v>
      </c>
      <c r="AP17" s="1747">
        <v>4594.1136966449412</v>
      </c>
      <c r="AQ17" s="1747">
        <v>4934.7855812000926</v>
      </c>
      <c r="AR17" s="1747">
        <v>4432.8835937950025</v>
      </c>
      <c r="AS17" s="1747">
        <v>3338.8950097896773</v>
      </c>
      <c r="AT17" s="1747">
        <v>2109.0788710434817</v>
      </c>
      <c r="AU17" s="1747">
        <v>2214.33318596243</v>
      </c>
      <c r="AV17" s="1747">
        <v>1863.3271886046591</v>
      </c>
      <c r="AW17" s="1747">
        <v>1624.1721536369046</v>
      </c>
      <c r="AX17" s="1747">
        <v>1555.7323503258608</v>
      </c>
      <c r="AY17" s="1747">
        <v>1616.8578402526341</v>
      </c>
      <c r="AZ17" s="1747">
        <v>1582.2223403535763</v>
      </c>
      <c r="BA17" s="1747">
        <v>1721.2705607226765</v>
      </c>
      <c r="BB17" s="1747">
        <v>1846.9504580691764</v>
      </c>
      <c r="BC17" s="1747">
        <v>1776.3238205490177</v>
      </c>
      <c r="BD17" s="1747">
        <v>1676.4576298951356</v>
      </c>
      <c r="BE17" s="14" t="s">
        <v>1390</v>
      </c>
      <c r="BF17" s="416"/>
    </row>
    <row r="18" spans="21:58" ht="17.100000000000001" customHeight="1">
      <c r="U18" s="796"/>
      <c r="V18" s="594" t="str">
        <f>'リンク切公表時非表示（グラフの添え物）'!$W$103</f>
        <v>液晶製造</v>
      </c>
      <c r="X18" s="796"/>
      <c r="Y18" s="594" t="str">
        <f>'リンク切公表時非表示（グラフの添え物）'!$X$103</f>
        <v>Liquid Crystals</v>
      </c>
      <c r="Z18" s="14"/>
      <c r="AA18" s="1748">
        <v>31.349551817142864</v>
      </c>
      <c r="AB18" s="1748">
        <v>36.299481051428579</v>
      </c>
      <c r="AC18" s="1748">
        <v>37.124469257142863</v>
      </c>
      <c r="AD18" s="1748">
        <v>53.624233371428581</v>
      </c>
      <c r="AE18" s="1748">
        <v>65.999056457142871</v>
      </c>
      <c r="AF18" s="1748">
        <v>86.623761600000009</v>
      </c>
      <c r="AG18" s="1748">
        <v>83.564493030000008</v>
      </c>
      <c r="AH18" s="1747">
        <v>155.47203314999999</v>
      </c>
      <c r="AI18" s="1747">
        <v>170.73556505999997</v>
      </c>
      <c r="AJ18" s="1747">
        <v>213.26413059000001</v>
      </c>
      <c r="AK18" s="1747">
        <v>214.09925130000002</v>
      </c>
      <c r="AL18" s="1747">
        <v>143.71019599500002</v>
      </c>
      <c r="AM18" s="1747">
        <v>181.6312546476</v>
      </c>
      <c r="AN18" s="1747">
        <v>168.05832858720001</v>
      </c>
      <c r="AO18" s="1747">
        <v>179.20095742800001</v>
      </c>
      <c r="AP18" s="1747">
        <v>152.02520950049998</v>
      </c>
      <c r="AQ18" s="1747">
        <v>157.5987248232</v>
      </c>
      <c r="AR18" s="1747">
        <v>106.94475620499857</v>
      </c>
      <c r="AS18" s="1748">
        <v>83.498187482089094</v>
      </c>
      <c r="AT18" s="1748">
        <v>39.3215491405386</v>
      </c>
      <c r="AU18" s="1748">
        <v>46.499902434000006</v>
      </c>
      <c r="AV18" s="1748">
        <v>59.124586382099992</v>
      </c>
      <c r="AW18" s="1748">
        <v>68.215217988985685</v>
      </c>
      <c r="AX18" s="1748">
        <v>75.629352581999996</v>
      </c>
      <c r="AY18" s="1748">
        <v>89.736041879099957</v>
      </c>
      <c r="AZ18" s="1748">
        <v>86.457609775786594</v>
      </c>
      <c r="BA18" s="1748">
        <v>71.211340984783448</v>
      </c>
      <c r="BB18" s="1748">
        <v>84.15648569302202</v>
      </c>
      <c r="BC18" s="1748">
        <v>79.363502576100004</v>
      </c>
      <c r="BD18" s="1748">
        <v>75.188432895300011</v>
      </c>
      <c r="BE18" s="14" t="s">
        <v>1390</v>
      </c>
      <c r="BF18" s="416"/>
    </row>
    <row r="19" spans="21:58" ht="17.100000000000001" customHeight="1">
      <c r="U19" s="796"/>
      <c r="V19" s="594" t="str">
        <f>'リンク切公表時非表示（グラフの添え物）'!$W$104</f>
        <v>洗浄剤・溶剤</v>
      </c>
      <c r="X19" s="796"/>
      <c r="Y19" s="594" t="str">
        <f>'リンク切公表時非表示（グラフの添え物）'!$X$104</f>
        <v>Solvents / Cleaning agents</v>
      </c>
      <c r="Z19" s="14"/>
      <c r="AA19" s="1747">
        <v>4549.9385208708818</v>
      </c>
      <c r="AB19" s="1747">
        <v>5268.3498662715474</v>
      </c>
      <c r="AC19" s="1747">
        <v>5388.085090504992</v>
      </c>
      <c r="AD19" s="1747">
        <v>7782.789575173877</v>
      </c>
      <c r="AE19" s="1747">
        <v>9578.8179386755419</v>
      </c>
      <c r="AF19" s="1747">
        <v>12572.198544511648</v>
      </c>
      <c r="AG19" s="1747">
        <v>12249.339530097119</v>
      </c>
      <c r="AH19" s="1747">
        <v>12251.37705950668</v>
      </c>
      <c r="AI19" s="1747">
        <v>8790.9937642637251</v>
      </c>
      <c r="AJ19" s="1747">
        <v>5009.2550271640739</v>
      </c>
      <c r="AK19" s="1747">
        <v>3199.8497572023898</v>
      </c>
      <c r="AL19" s="1747">
        <v>3177.632953861073</v>
      </c>
      <c r="AM19" s="1747">
        <v>2552.0310004000135</v>
      </c>
      <c r="AN19" s="1747">
        <v>2313.9571521052962</v>
      </c>
      <c r="AO19" s="1747">
        <v>2496.2521577619618</v>
      </c>
      <c r="AP19" s="1747">
        <v>2814.5689959275555</v>
      </c>
      <c r="AQ19" s="1747">
        <v>2792.6567707804907</v>
      </c>
      <c r="AR19" s="1747">
        <v>2377.1678167157852</v>
      </c>
      <c r="AS19" s="1747">
        <v>1648.1451743999996</v>
      </c>
      <c r="AT19" s="1747">
        <v>1420.4247963283594</v>
      </c>
      <c r="AU19" s="1747">
        <v>1720.6851744000003</v>
      </c>
      <c r="AV19" s="1747">
        <v>1605.3651743999997</v>
      </c>
      <c r="AW19" s="1747">
        <v>1583.0451744</v>
      </c>
      <c r="AX19" s="1747">
        <v>1517.9451743999998</v>
      </c>
      <c r="AY19" s="1747">
        <v>1536.5451744</v>
      </c>
      <c r="AZ19" s="1747">
        <v>1517.0151744</v>
      </c>
      <c r="BA19" s="1747">
        <v>1464.9351850430055</v>
      </c>
      <c r="BB19" s="1747">
        <v>1483.8513887325805</v>
      </c>
      <c r="BC19" s="1747">
        <v>1505.1111822048706</v>
      </c>
      <c r="BD19" s="1747">
        <v>1558.3071758190674</v>
      </c>
      <c r="BE19" s="14" t="s">
        <v>1390</v>
      </c>
      <c r="BF19" s="416"/>
    </row>
    <row r="20" spans="21:58" ht="17.100000000000001" customHeight="1">
      <c r="U20" s="796"/>
      <c r="V20" s="594" t="str">
        <f>'リンク切公表時非表示（グラフの添え物）'!$W$105</f>
        <v>PFCsの製造時の漏出</v>
      </c>
      <c r="X20" s="796"/>
      <c r="Y20" s="594" t="str">
        <f>'リンク切公表時非表示（グラフの添え物）'!$X$105</f>
        <v>Fugitive emissions from PFCs manufacturing</v>
      </c>
      <c r="Z20" s="14"/>
      <c r="AA20" s="1747">
        <v>330.91847619047621</v>
      </c>
      <c r="AB20" s="1747">
        <v>383.16876190476194</v>
      </c>
      <c r="AC20" s="1747">
        <v>391.87714285714287</v>
      </c>
      <c r="AD20" s="1747">
        <v>566.04476190476191</v>
      </c>
      <c r="AE20" s="1747">
        <v>696.67047619047628</v>
      </c>
      <c r="AF20" s="1747">
        <v>914.38</v>
      </c>
      <c r="AG20" s="1747">
        <v>1206.7599999999998</v>
      </c>
      <c r="AH20" s="1747">
        <v>1685.26</v>
      </c>
      <c r="AI20" s="1747">
        <v>1645.7600000000002</v>
      </c>
      <c r="AJ20" s="1747">
        <v>1569.921</v>
      </c>
      <c r="AK20" s="1747">
        <v>1661.28</v>
      </c>
      <c r="AL20" s="1747">
        <v>1329.9640000000002</v>
      </c>
      <c r="AM20" s="1747">
        <v>1257.3040000000001</v>
      </c>
      <c r="AN20" s="1747">
        <v>1211.5829999999999</v>
      </c>
      <c r="AO20" s="1747">
        <v>1086.037</v>
      </c>
      <c r="AP20" s="1747">
        <v>1040.597</v>
      </c>
      <c r="AQ20" s="1747">
        <v>1091.28648</v>
      </c>
      <c r="AR20" s="1747">
        <v>976.84460999999999</v>
      </c>
      <c r="AS20" s="1747">
        <v>648.96199999999999</v>
      </c>
      <c r="AT20" s="1747">
        <v>458.69399999999985</v>
      </c>
      <c r="AU20" s="1747">
        <v>248.41200000000001</v>
      </c>
      <c r="AV20" s="1747">
        <v>206.45000000000002</v>
      </c>
      <c r="AW20" s="1747">
        <v>147.62800000000001</v>
      </c>
      <c r="AX20" s="1747">
        <v>110.79899999999999</v>
      </c>
      <c r="AY20" s="1747">
        <v>107.37300000000002</v>
      </c>
      <c r="AZ20" s="1747">
        <v>114.58500000000001</v>
      </c>
      <c r="BA20" s="1748">
        <v>97.105001315251002</v>
      </c>
      <c r="BB20" s="1748">
        <v>81.101500715449447</v>
      </c>
      <c r="BC20" s="1748">
        <v>87.379999087974426</v>
      </c>
      <c r="BD20" s="1748">
        <v>64.132599920257917</v>
      </c>
      <c r="BE20" s="14" t="s">
        <v>1390</v>
      </c>
      <c r="BF20" s="416"/>
    </row>
    <row r="21" spans="21:58" ht="17.100000000000001" customHeight="1">
      <c r="U21" s="795"/>
      <c r="V21" s="594" t="str">
        <f>'リンク切公表時非表示（グラフの添え物）'!$W$106</f>
        <v>その他</v>
      </c>
      <c r="X21" s="796"/>
      <c r="Y21" s="594" t="str">
        <f>'リンク切公表時非表示（グラフの添え物）'!$X$106</f>
        <v>Other</v>
      </c>
      <c r="Z21" s="224"/>
      <c r="AA21" s="1745" t="s">
        <v>1390</v>
      </c>
      <c r="AB21" s="1745" t="s">
        <v>1390</v>
      </c>
      <c r="AC21" s="1745" t="s">
        <v>1390</v>
      </c>
      <c r="AD21" s="1745" t="s">
        <v>1390</v>
      </c>
      <c r="AE21" s="1745" t="s">
        <v>1390</v>
      </c>
      <c r="AF21" s="1745" t="s">
        <v>1390</v>
      </c>
      <c r="AG21" s="1745" t="s">
        <v>1390</v>
      </c>
      <c r="AH21" s="1745" t="s">
        <v>1390</v>
      </c>
      <c r="AI21" s="1745" t="s">
        <v>1390</v>
      </c>
      <c r="AJ21" s="1745" t="s">
        <v>1390</v>
      </c>
      <c r="AK21" s="1745" t="s">
        <v>1390</v>
      </c>
      <c r="AL21" s="1745" t="s">
        <v>1390</v>
      </c>
      <c r="AM21" s="1746">
        <v>3.914399345942874E-2</v>
      </c>
      <c r="AN21" s="1746">
        <v>9.7045125215709724E-2</v>
      </c>
      <c r="AO21" s="1746">
        <v>0.16906324307742576</v>
      </c>
      <c r="AP21" s="1746">
        <v>0.28886270200039665</v>
      </c>
      <c r="AQ21" s="1746">
        <v>0.63371883242693272</v>
      </c>
      <c r="AR21" s="1746">
        <v>1.3873828126652086</v>
      </c>
      <c r="AS21" s="1746">
        <v>2.3156910986809169</v>
      </c>
      <c r="AT21" s="1746">
        <v>3.1313910456993637</v>
      </c>
      <c r="AU21" s="1746">
        <v>4.3377887767085701</v>
      </c>
      <c r="AV21" s="1746">
        <v>5.9351216627646517</v>
      </c>
      <c r="AW21" s="1745" t="s">
        <v>1390</v>
      </c>
      <c r="AX21" s="1746">
        <v>10.361025748108249</v>
      </c>
      <c r="AY21" s="1746">
        <v>9.0012734043159206</v>
      </c>
      <c r="AZ21" s="1746">
        <v>7.8245525861269023</v>
      </c>
      <c r="BA21" s="1746">
        <v>20.80725978693663</v>
      </c>
      <c r="BB21" s="1746">
        <v>19.527749594744357</v>
      </c>
      <c r="BC21" s="1746">
        <v>39.270416112786208</v>
      </c>
      <c r="BD21" s="1746">
        <v>48.516021068235091</v>
      </c>
      <c r="BE21" s="11" t="s">
        <v>1390</v>
      </c>
      <c r="BF21" s="416"/>
    </row>
    <row r="22" spans="21:58" ht="17.100000000000001" customHeight="1">
      <c r="U22" s="797"/>
      <c r="V22" s="594" t="str">
        <f>'リンク切公表時非表示（グラフの添え物）'!$W$107</f>
        <v>アルミニウム精錬</v>
      </c>
      <c r="X22" s="1271"/>
      <c r="Y22" s="594" t="str">
        <f>'リンク切公表時非表示（グラフの添え物）'!$X$107</f>
        <v>Aluminum Production</v>
      </c>
      <c r="Z22" s="11"/>
      <c r="AA22" s="1745">
        <v>203.66146500777003</v>
      </c>
      <c r="AB22" s="1745">
        <v>170.92034620505461</v>
      </c>
      <c r="AC22" s="1745">
        <v>114.5640534246054</v>
      </c>
      <c r="AD22" s="1745">
        <v>105.5217232773396</v>
      </c>
      <c r="AE22" s="1745">
        <v>105.27685172117191</v>
      </c>
      <c r="AF22" s="1745">
        <v>170.5858317406782</v>
      </c>
      <c r="AG22" s="1746">
        <v>161.15085137936398</v>
      </c>
      <c r="AH22" s="1746">
        <v>145.38527936832901</v>
      </c>
      <c r="AI22" s="1746">
        <v>120.83703548598001</v>
      </c>
      <c r="AJ22" s="1746">
        <v>71.238566018531998</v>
      </c>
      <c r="AK22" s="1746">
        <v>43.505080905000007</v>
      </c>
      <c r="AL22" s="1746">
        <v>37.70061940458001</v>
      </c>
      <c r="AM22" s="1746">
        <v>35.965308857940016</v>
      </c>
      <c r="AN22" s="1746">
        <v>36.491743563422396</v>
      </c>
      <c r="AO22" s="1746">
        <v>35.806597704979204</v>
      </c>
      <c r="AP22" s="1746">
        <v>35.843163412814995</v>
      </c>
      <c r="AQ22" s="1746">
        <v>35.936365025880001</v>
      </c>
      <c r="AR22" s="1746">
        <v>35.618351199287993</v>
      </c>
      <c r="AS22" s="1746">
        <v>35.564465645280002</v>
      </c>
      <c r="AT22" s="1746">
        <v>26.722770895919997</v>
      </c>
      <c r="AU22" s="1746">
        <v>25.164553721735999</v>
      </c>
      <c r="AV22" s="1746">
        <v>25.11310527686928</v>
      </c>
      <c r="AW22" s="1746">
        <v>21.856826549967746</v>
      </c>
      <c r="AX22" s="1746">
        <v>15.80217784992</v>
      </c>
      <c r="AY22" s="1746">
        <v>3.1497222290688001</v>
      </c>
      <c r="AZ22" s="1745" t="s">
        <v>1390</v>
      </c>
      <c r="BA22" s="1745" t="s">
        <v>1390</v>
      </c>
      <c r="BB22" s="1745" t="s">
        <v>1390</v>
      </c>
      <c r="BC22" s="1745" t="s">
        <v>1390</v>
      </c>
      <c r="BD22" s="1745" t="s">
        <v>1390</v>
      </c>
      <c r="BE22" s="11" t="s">
        <v>1390</v>
      </c>
      <c r="BF22" s="416"/>
    </row>
    <row r="23" spans="21:58" ht="17.100000000000001" customHeight="1">
      <c r="U23" s="798" t="s">
        <v>891</v>
      </c>
      <c r="V23" s="799"/>
      <c r="X23" s="798" t="s">
        <v>891</v>
      </c>
      <c r="Y23" s="799"/>
      <c r="Z23" s="146"/>
      <c r="AA23" s="146">
        <f>SUM(AA24:AA29)</f>
        <v>12850.069876123966</v>
      </c>
      <c r="AB23" s="146">
        <f t="shared" ref="AB23:BE23" si="4">SUM(AB24:AB29)</f>
        <v>14206.042348977287</v>
      </c>
      <c r="AC23" s="146">
        <f t="shared" si="4"/>
        <v>15635.824676234235</v>
      </c>
      <c r="AD23" s="146">
        <f t="shared" si="4"/>
        <v>15701.970570462505</v>
      </c>
      <c r="AE23" s="146">
        <f t="shared" si="4"/>
        <v>15019.955788766003</v>
      </c>
      <c r="AF23" s="146">
        <f t="shared" si="4"/>
        <v>16447.524694550535</v>
      </c>
      <c r="AG23" s="146">
        <f t="shared" si="4"/>
        <v>17022.187764473412</v>
      </c>
      <c r="AH23" s="146">
        <f t="shared" si="4"/>
        <v>14510.540478356032</v>
      </c>
      <c r="AI23" s="146">
        <f t="shared" si="4"/>
        <v>13224.101247799888</v>
      </c>
      <c r="AJ23" s="146">
        <f t="shared" si="4"/>
        <v>9176.6166900014632</v>
      </c>
      <c r="AK23" s="146">
        <f t="shared" si="4"/>
        <v>7031.3589307549009</v>
      </c>
      <c r="AL23" s="146">
        <f t="shared" si="4"/>
        <v>6066.0167800018462</v>
      </c>
      <c r="AM23" s="146">
        <f t="shared" si="4"/>
        <v>5735.4807991064208</v>
      </c>
      <c r="AN23" s="146">
        <f t="shared" si="4"/>
        <v>5406.3108216924829</v>
      </c>
      <c r="AO23" s="146">
        <f t="shared" si="4"/>
        <v>5258.7023289238077</v>
      </c>
      <c r="AP23" s="146">
        <f t="shared" si="4"/>
        <v>5027.3514352714537</v>
      </c>
      <c r="AQ23" s="146">
        <f t="shared" si="4"/>
        <v>5202.3880798331502</v>
      </c>
      <c r="AR23" s="146">
        <f t="shared" si="4"/>
        <v>4708.0421318945437</v>
      </c>
      <c r="AS23" s="146">
        <f t="shared" si="4"/>
        <v>4150.8999868307092</v>
      </c>
      <c r="AT23" s="146">
        <f t="shared" si="4"/>
        <v>2419.7509350141631</v>
      </c>
      <c r="AU23" s="146">
        <f t="shared" si="4"/>
        <v>2398.1357722873777</v>
      </c>
      <c r="AV23" s="146">
        <f t="shared" si="4"/>
        <v>2222.1429593816019</v>
      </c>
      <c r="AW23" s="146">
        <f t="shared" si="4"/>
        <v>2207.2726992822631</v>
      </c>
      <c r="AX23" s="146">
        <f t="shared" si="4"/>
        <v>2075.2507946442693</v>
      </c>
      <c r="AY23" s="146">
        <f t="shared" si="4"/>
        <v>2038.8590558698668</v>
      </c>
      <c r="AZ23" s="146">
        <f t="shared" si="4"/>
        <v>2075.1053198261807</v>
      </c>
      <c r="BA23" s="146">
        <f t="shared" si="4"/>
        <v>2158.2652390468079</v>
      </c>
      <c r="BB23" s="146">
        <f t="shared" si="4"/>
        <v>2070.7538690302222</v>
      </c>
      <c r="BC23" s="146">
        <f t="shared" ref="BC23:BD23" si="5">SUM(BC24:BC29)</f>
        <v>2055.2640652505756</v>
      </c>
      <c r="BD23" s="146">
        <f t="shared" si="5"/>
        <v>2001.3479951396293</v>
      </c>
      <c r="BE23" s="146">
        <f t="shared" si="4"/>
        <v>0</v>
      </c>
      <c r="BF23" s="416"/>
    </row>
    <row r="24" spans="21:58" ht="17.100000000000001" customHeight="1">
      <c r="U24" s="800"/>
      <c r="V24" s="594" t="str">
        <f>'リンク切公表時非表示（グラフの添え物）'!$W$111</f>
        <v>粒子加速器等</v>
      </c>
      <c r="X24" s="798"/>
      <c r="Y24" s="594" t="str">
        <f>'リンク切公表時非表示（グラフの添え物）'!$X$111</f>
        <v>Accelerators</v>
      </c>
      <c r="Z24" s="11"/>
      <c r="AA24" s="1745">
        <v>701.5724160000002</v>
      </c>
      <c r="AB24" s="1745">
        <v>665.65603200000021</v>
      </c>
      <c r="AC24" s="1745">
        <v>702.86015999999995</v>
      </c>
      <c r="AD24" s="1745">
        <v>763.63492800000006</v>
      </c>
      <c r="AE24" s="1745">
        <v>790.83441600000015</v>
      </c>
      <c r="AF24" s="1745">
        <v>801.58324800000003</v>
      </c>
      <c r="AG24" s="1745">
        <v>817.92355199999997</v>
      </c>
      <c r="AH24" s="1745">
        <v>821.54510400000004</v>
      </c>
      <c r="AI24" s="1745">
        <v>825.73847999999998</v>
      </c>
      <c r="AJ24" s="1745">
        <v>824.87917610958914</v>
      </c>
      <c r="AK24" s="1745">
        <v>814.51358400000015</v>
      </c>
      <c r="AL24" s="1745">
        <v>807.92803200000003</v>
      </c>
      <c r="AM24" s="1745">
        <v>829.26153600000009</v>
      </c>
      <c r="AN24" s="1745">
        <v>806.95128</v>
      </c>
      <c r="AO24" s="1745">
        <v>852.16003200000011</v>
      </c>
      <c r="AP24" s="1745">
        <v>841.67890786516853</v>
      </c>
      <c r="AQ24" s="1745">
        <v>855.31721447432597</v>
      </c>
      <c r="AR24" s="1745">
        <v>849.12278521283258</v>
      </c>
      <c r="AS24" s="1745">
        <v>846.88908630855121</v>
      </c>
      <c r="AT24" s="1745">
        <v>837.73267205724073</v>
      </c>
      <c r="AU24" s="1745">
        <v>799.27629423179667</v>
      </c>
      <c r="AV24" s="1745">
        <v>806.49875874832549</v>
      </c>
      <c r="AW24" s="1745">
        <v>827.26198776202386</v>
      </c>
      <c r="AX24" s="1745">
        <v>828.8009724901076</v>
      </c>
      <c r="AY24" s="1745">
        <v>827.36807284863596</v>
      </c>
      <c r="AZ24" s="1745">
        <v>809.34290490047817</v>
      </c>
      <c r="BA24" s="1745">
        <v>789.34426113567554</v>
      </c>
      <c r="BB24" s="1745">
        <v>801.26095422805759</v>
      </c>
      <c r="BC24" s="1745">
        <v>815.02023615572591</v>
      </c>
      <c r="BD24" s="1745">
        <v>816.71149018742813</v>
      </c>
      <c r="BE24" s="11" t="s">
        <v>1390</v>
      </c>
      <c r="BF24" s="416"/>
    </row>
    <row r="25" spans="21:58" ht="17.100000000000001" customHeight="1">
      <c r="U25" s="800"/>
      <c r="V25" s="594" t="str">
        <f>'リンク切公表時非表示（グラフの添え物）'!$W$112</f>
        <v>電気絶縁ガス使用機器</v>
      </c>
      <c r="X25" s="798"/>
      <c r="Y25" s="594" t="str">
        <f>'リンク切公表時非表示（グラフの添え物）'!$X$112</f>
        <v>Electrical Equipment</v>
      </c>
      <c r="Z25" s="11"/>
      <c r="AA25" s="1745">
        <v>8112.4679999999998</v>
      </c>
      <c r="AB25" s="1745">
        <v>9066.8760000000002</v>
      </c>
      <c r="AC25" s="1745">
        <v>10021.284000000001</v>
      </c>
      <c r="AD25" s="1745">
        <v>10021.284000000001</v>
      </c>
      <c r="AE25" s="1745">
        <v>9544.0800000000017</v>
      </c>
      <c r="AF25" s="1745">
        <v>10498.487999999999</v>
      </c>
      <c r="AG25" s="1745">
        <v>11235.839999999998</v>
      </c>
      <c r="AH25" s="1745">
        <v>9978.6479999999992</v>
      </c>
      <c r="AI25" s="1745">
        <v>8822.4600000000009</v>
      </c>
      <c r="AJ25" s="1745">
        <v>4857.0382092050213</v>
      </c>
      <c r="AK25" s="1745">
        <v>2909.6902092050195</v>
      </c>
      <c r="AL25" s="1745">
        <v>2123.5204518828459</v>
      </c>
      <c r="AM25" s="1745">
        <v>1617.1801506276149</v>
      </c>
      <c r="AN25" s="1745">
        <v>1379.8712635983259</v>
      </c>
      <c r="AO25" s="1745">
        <v>1178.9975397489557</v>
      </c>
      <c r="AP25" s="1745">
        <v>899.41802510460252</v>
      </c>
      <c r="AQ25" s="1745">
        <v>966.94103598326433</v>
      </c>
      <c r="AR25" s="1745">
        <v>879.95309748953923</v>
      </c>
      <c r="AS25" s="1745">
        <v>828.10744769874634</v>
      </c>
      <c r="AT25" s="1745">
        <v>711.14535564853531</v>
      </c>
      <c r="AU25" s="1745">
        <v>622.22535564853592</v>
      </c>
      <c r="AV25" s="1745">
        <v>706.58535564853537</v>
      </c>
      <c r="AW25" s="1745">
        <v>718.89735564853618</v>
      </c>
      <c r="AX25" s="1745">
        <v>642.74535564853568</v>
      </c>
      <c r="AY25" s="1745">
        <v>601.70535564853571</v>
      </c>
      <c r="AZ25" s="1745">
        <v>610.0957556485364</v>
      </c>
      <c r="BA25" s="1745">
        <v>655.37655564853571</v>
      </c>
      <c r="BB25" s="1745">
        <v>619.9453556485355</v>
      </c>
      <c r="BC25" s="1745">
        <v>572.06535564853561</v>
      </c>
      <c r="BD25" s="1745">
        <v>572.74935564853513</v>
      </c>
      <c r="BE25" s="11" t="s">
        <v>1390</v>
      </c>
      <c r="BF25" s="416"/>
    </row>
    <row r="26" spans="21:58" ht="17.100000000000001" customHeight="1">
      <c r="U26" s="800"/>
      <c r="V26" s="594" t="str">
        <f>'リンク切公表時非表示（グラフの添え物）'!$W$113</f>
        <v>マグネシウム鋳造</v>
      </c>
      <c r="X26" s="798"/>
      <c r="Y26" s="594" t="str">
        <f>'リンク切公表時非表示（グラフの添え物）'!$X$113</f>
        <v>Magnesium Foundries</v>
      </c>
      <c r="Z26" s="14"/>
      <c r="AA26" s="1747">
        <v>146.54270597127743</v>
      </c>
      <c r="AB26" s="1747">
        <v>126.43688586545731</v>
      </c>
      <c r="AC26" s="1747">
        <v>107.02040816326532</v>
      </c>
      <c r="AD26" s="1747">
        <v>112.39153439153439</v>
      </c>
      <c r="AE26" s="1747">
        <v>109.17460317460318</v>
      </c>
      <c r="AF26" s="1747">
        <v>114</v>
      </c>
      <c r="AG26" s="1747">
        <v>136.80000000000001</v>
      </c>
      <c r="AH26" s="1747">
        <v>182.4</v>
      </c>
      <c r="AI26" s="1747">
        <v>387.6</v>
      </c>
      <c r="AJ26" s="1747">
        <v>615.6</v>
      </c>
      <c r="AK26" s="1747">
        <v>980.4</v>
      </c>
      <c r="AL26" s="1747">
        <v>1094.4000000000001</v>
      </c>
      <c r="AM26" s="1747">
        <v>1071.5999999999999</v>
      </c>
      <c r="AN26" s="1747">
        <v>1073.7246928870293</v>
      </c>
      <c r="AO26" s="1747">
        <v>1059.8861422594143</v>
      </c>
      <c r="AP26" s="1747">
        <v>1104.0456401673639</v>
      </c>
      <c r="AQ26" s="1747">
        <v>1040.8667447698745</v>
      </c>
      <c r="AR26" s="1747">
        <v>1039.2049205020921</v>
      </c>
      <c r="AS26" s="1747">
        <v>622.44000000000005</v>
      </c>
      <c r="AT26" s="1747">
        <v>228</v>
      </c>
      <c r="AU26" s="1747">
        <v>293.73239999999998</v>
      </c>
      <c r="AV26" s="1747">
        <v>182.4</v>
      </c>
      <c r="AW26" s="1747">
        <v>182.4</v>
      </c>
      <c r="AX26" s="1747">
        <v>159.6</v>
      </c>
      <c r="AY26" s="1747">
        <v>182.4</v>
      </c>
      <c r="AZ26" s="1747">
        <v>228</v>
      </c>
      <c r="BA26" s="1747">
        <v>314.64</v>
      </c>
      <c r="BB26" s="1747">
        <v>246.24000000000004</v>
      </c>
      <c r="BC26" s="1747">
        <v>273.60000000000002</v>
      </c>
      <c r="BD26" s="1747">
        <v>250.8</v>
      </c>
      <c r="BE26" s="14" t="s">
        <v>1390</v>
      </c>
      <c r="BF26" s="416"/>
    </row>
    <row r="27" spans="21:58" ht="17.100000000000001" customHeight="1">
      <c r="U27" s="800"/>
      <c r="V27" s="594" t="str">
        <f>'リンク切公表時非表示（グラフの添え物）'!$W$114</f>
        <v>半導体製造</v>
      </c>
      <c r="X27" s="798"/>
      <c r="Y27" s="594" t="str">
        <f>'リンク切公表時非表示（グラフの添え物）'!$X$114</f>
        <v>Semiconductor Manufacturing</v>
      </c>
      <c r="Z27" s="14"/>
      <c r="AA27" s="1747">
        <v>309.08672287996046</v>
      </c>
      <c r="AB27" s="1747">
        <v>345.44986674819108</v>
      </c>
      <c r="AC27" s="1747">
        <v>381.81301061642176</v>
      </c>
      <c r="AD27" s="1747">
        <v>381.81301061642176</v>
      </c>
      <c r="AE27" s="1747">
        <v>363.63143868230645</v>
      </c>
      <c r="AF27" s="1747">
        <v>399.99458255053707</v>
      </c>
      <c r="AG27" s="1747">
        <v>429.41845247341388</v>
      </c>
      <c r="AH27" s="1747">
        <v>529.88919035603283</v>
      </c>
      <c r="AI27" s="1747">
        <v>533.46666379988676</v>
      </c>
      <c r="AJ27" s="1747">
        <v>551.67430148685253</v>
      </c>
      <c r="AK27" s="1747">
        <v>628.71282554988102</v>
      </c>
      <c r="AL27" s="1747">
        <v>463.75076011900035</v>
      </c>
      <c r="AM27" s="1747">
        <v>493.96513327880575</v>
      </c>
      <c r="AN27" s="1747">
        <v>516.44690280712837</v>
      </c>
      <c r="AO27" s="1747">
        <v>587.95071971543689</v>
      </c>
      <c r="AP27" s="1747">
        <v>540.20721733431947</v>
      </c>
      <c r="AQ27" s="1747">
        <v>463.35255030968517</v>
      </c>
      <c r="AR27" s="1747">
        <v>430.60346807507943</v>
      </c>
      <c r="AS27" s="1747">
        <v>328.61800191316979</v>
      </c>
      <c r="AT27" s="1747">
        <v>210.92295218847789</v>
      </c>
      <c r="AU27" s="1747">
        <v>224.78611040704504</v>
      </c>
      <c r="AV27" s="1747">
        <v>196.49758447274104</v>
      </c>
      <c r="AW27" s="1747">
        <v>183.54560330370327</v>
      </c>
      <c r="AX27" s="1747">
        <v>181.46430338562618</v>
      </c>
      <c r="AY27" s="1747">
        <v>174.75512481269493</v>
      </c>
      <c r="AZ27" s="1747">
        <v>183.9720882131663</v>
      </c>
      <c r="BA27" s="1747">
        <v>192.14661087866108</v>
      </c>
      <c r="BB27" s="1747">
        <v>199.94661087866109</v>
      </c>
      <c r="BC27" s="1747">
        <v>182.11201321872505</v>
      </c>
      <c r="BD27" s="1747">
        <v>173.78444552715186</v>
      </c>
      <c r="BE27" s="14" t="s">
        <v>1390</v>
      </c>
      <c r="BF27" s="416"/>
    </row>
    <row r="28" spans="21:58" ht="17.100000000000001" customHeight="1">
      <c r="U28" s="800"/>
      <c r="V28" s="594" t="str">
        <f>'リンク切公表時非表示（グラフの添え物）'!$W$115</f>
        <v>液晶製造</v>
      </c>
      <c r="X28" s="800"/>
      <c r="Y28" s="594" t="str">
        <f>'リンク切公表時非表示（グラフの添え物）'!$X$115</f>
        <v>Liquid Crystals</v>
      </c>
      <c r="Z28" s="14"/>
      <c r="AA28" s="1747">
        <v>109.61821309090909</v>
      </c>
      <c r="AB28" s="1747">
        <v>122.51447345454545</v>
      </c>
      <c r="AC28" s="1747">
        <v>135.41073381818182</v>
      </c>
      <c r="AD28" s="1747">
        <v>135.41073381818182</v>
      </c>
      <c r="AE28" s="1747">
        <v>128.96260363636364</v>
      </c>
      <c r="AF28" s="1747">
        <v>141.85886400000001</v>
      </c>
      <c r="AG28" s="1747">
        <v>412.20576</v>
      </c>
      <c r="AH28" s="1747">
        <v>535.65818400000001</v>
      </c>
      <c r="AI28" s="1747">
        <v>648.43610399999989</v>
      </c>
      <c r="AJ28" s="1747">
        <v>868.22500319999983</v>
      </c>
      <c r="AK28" s="1747">
        <v>877.24231200000008</v>
      </c>
      <c r="AL28" s="1747">
        <v>824.01753599999984</v>
      </c>
      <c r="AM28" s="1747">
        <v>902.67397919999996</v>
      </c>
      <c r="AN28" s="1747">
        <v>854.11668239999983</v>
      </c>
      <c r="AO28" s="1747">
        <v>850.10789520000003</v>
      </c>
      <c r="AP28" s="1747">
        <v>711.7616448</v>
      </c>
      <c r="AQ28" s="1747">
        <v>572.43453429599992</v>
      </c>
      <c r="AR28" s="1747">
        <v>365.50986061500015</v>
      </c>
      <c r="AS28" s="1747">
        <v>295.92545091024112</v>
      </c>
      <c r="AT28" s="1747">
        <v>199.38995511990908</v>
      </c>
      <c r="AU28" s="1747">
        <v>268.87561199999993</v>
      </c>
      <c r="AV28" s="1747">
        <v>197.92126051200003</v>
      </c>
      <c r="AW28" s="1747">
        <v>172.04775256799999</v>
      </c>
      <c r="AX28" s="1747">
        <v>169.84416311999996</v>
      </c>
      <c r="AY28" s="1747">
        <v>191.07050255999999</v>
      </c>
      <c r="AZ28" s="1747">
        <v>191.25457106400009</v>
      </c>
      <c r="BA28" s="1747">
        <v>156.59781138393578</v>
      </c>
      <c r="BB28" s="1747">
        <v>162.66294903600007</v>
      </c>
      <c r="BC28" s="1747">
        <v>166.91206032000014</v>
      </c>
      <c r="BD28" s="1747">
        <v>147.151903608</v>
      </c>
      <c r="BE28" s="14" t="s">
        <v>1390</v>
      </c>
      <c r="BF28" s="416"/>
    </row>
    <row r="29" spans="21:58" ht="17.100000000000001" customHeight="1">
      <c r="U29" s="801"/>
      <c r="V29" s="594" t="str">
        <f>'リンク切公表時非表示（グラフの添え物）'!$W$116</f>
        <v>SF6 製造時の漏出</v>
      </c>
      <c r="X29" s="801"/>
      <c r="Y29" s="594" t="str">
        <f>'リンク切公表時非表示（グラフの添え物）'!$X$116</f>
        <v>Fugitive emissions from SF6 manufacturing</v>
      </c>
      <c r="Z29" s="11"/>
      <c r="AA29" s="1745">
        <v>3470.7818181818179</v>
      </c>
      <c r="AB29" s="1745">
        <v>3879.1090909090917</v>
      </c>
      <c r="AC29" s="1745">
        <v>4287.4363636363641</v>
      </c>
      <c r="AD29" s="1745">
        <v>4287.4363636363641</v>
      </c>
      <c r="AE29" s="1745">
        <v>4083.2727272727275</v>
      </c>
      <c r="AF29" s="1745">
        <v>4491.6000000000004</v>
      </c>
      <c r="AG29" s="1745">
        <v>3990</v>
      </c>
      <c r="AH29" s="1745">
        <v>2462.4</v>
      </c>
      <c r="AI29" s="1745">
        <v>2006.4</v>
      </c>
      <c r="AJ29" s="1745">
        <v>1459.2</v>
      </c>
      <c r="AK29" s="1745">
        <v>820.8</v>
      </c>
      <c r="AL29" s="1745">
        <v>752.4</v>
      </c>
      <c r="AM29" s="1745">
        <v>820.8</v>
      </c>
      <c r="AN29" s="1745">
        <v>775.2</v>
      </c>
      <c r="AO29" s="1745">
        <v>729.6</v>
      </c>
      <c r="AP29" s="1745">
        <v>930.2399999999999</v>
      </c>
      <c r="AQ29" s="1745">
        <v>1303.4760000000001</v>
      </c>
      <c r="AR29" s="1745">
        <v>1143.6479999999999</v>
      </c>
      <c r="AS29" s="1745">
        <v>1228.92</v>
      </c>
      <c r="AT29" s="1745">
        <v>232.55999999999997</v>
      </c>
      <c r="AU29" s="1745">
        <v>189.24000000000004</v>
      </c>
      <c r="AV29" s="1745">
        <v>132.24</v>
      </c>
      <c r="AW29" s="1745">
        <v>123.12000000000002</v>
      </c>
      <c r="AX29" s="1746">
        <v>92.796000000000006</v>
      </c>
      <c r="AY29" s="1746">
        <v>61.560000000000009</v>
      </c>
      <c r="AZ29" s="1746">
        <v>52.439999999999991</v>
      </c>
      <c r="BA29" s="1746">
        <v>50.160000000000011</v>
      </c>
      <c r="BB29" s="1746">
        <v>40.697999238967896</v>
      </c>
      <c r="BC29" s="1746">
        <v>45.554399907588959</v>
      </c>
      <c r="BD29" s="1746">
        <v>40.150800168514252</v>
      </c>
      <c r="BE29" s="11" t="s">
        <v>1390</v>
      </c>
      <c r="BF29" s="416"/>
    </row>
    <row r="30" spans="21:58" ht="17.100000000000001" customHeight="1">
      <c r="U30" s="696" t="s">
        <v>893</v>
      </c>
      <c r="V30" s="802"/>
      <c r="X30" s="696" t="s">
        <v>893</v>
      </c>
      <c r="Y30" s="802"/>
      <c r="Z30" s="251"/>
      <c r="AA30" s="243">
        <f>SUM(AA31:AA33)</f>
        <v>32.609853866894952</v>
      </c>
      <c r="AB30" s="241">
        <f>SUM(AB31:AB33)</f>
        <v>32.609853866894952</v>
      </c>
      <c r="AC30" s="241">
        <f>SUM(AC31:AC33)</f>
        <v>32.609853866894952</v>
      </c>
      <c r="AD30" s="241">
        <f t="shared" ref="AD30:BA30" si="6">SUM(AD31:AD33)</f>
        <v>43.479805155859943</v>
      </c>
      <c r="AE30" s="241">
        <f t="shared" si="6"/>
        <v>76.089659022754901</v>
      </c>
      <c r="AF30" s="241">
        <f t="shared" si="6"/>
        <v>201.09409884585213</v>
      </c>
      <c r="AG30" s="241">
        <f t="shared" si="6"/>
        <v>192.55413105106322</v>
      </c>
      <c r="AH30" s="241">
        <f t="shared" si="6"/>
        <v>171.05935042516234</v>
      </c>
      <c r="AI30" s="241">
        <f t="shared" si="6"/>
        <v>188.13466808746665</v>
      </c>
      <c r="AJ30" s="241">
        <f t="shared" si="6"/>
        <v>315.26917107369837</v>
      </c>
      <c r="AK30" s="241">
        <f t="shared" si="6"/>
        <v>285.77261607893388</v>
      </c>
      <c r="AL30" s="241">
        <f t="shared" si="6"/>
        <v>294.81291048766207</v>
      </c>
      <c r="AM30" s="241">
        <f t="shared" si="6"/>
        <v>371.48283306236584</v>
      </c>
      <c r="AN30" s="241">
        <f t="shared" si="6"/>
        <v>416.09627155908129</v>
      </c>
      <c r="AO30" s="241">
        <f t="shared" si="6"/>
        <v>486.03833940564016</v>
      </c>
      <c r="AP30" s="241">
        <f t="shared" si="6"/>
        <v>1471.7527115608</v>
      </c>
      <c r="AQ30" s="241">
        <f t="shared" si="6"/>
        <v>1401.3137439505406</v>
      </c>
      <c r="AR30" s="241">
        <f t="shared" si="6"/>
        <v>1586.79745628361</v>
      </c>
      <c r="AS30" s="241">
        <f t="shared" si="6"/>
        <v>1481.039653866997</v>
      </c>
      <c r="AT30" s="241">
        <f t="shared" si="6"/>
        <v>1354.1553975192694</v>
      </c>
      <c r="AU30" s="241">
        <f t="shared" si="6"/>
        <v>1539.7414715489335</v>
      </c>
      <c r="AV30" s="241">
        <f t="shared" si="6"/>
        <v>1800.37996890664</v>
      </c>
      <c r="AW30" s="241">
        <f t="shared" si="6"/>
        <v>1511.8522493828877</v>
      </c>
      <c r="AX30" s="241">
        <f t="shared" si="6"/>
        <v>1617.2373656739449</v>
      </c>
      <c r="AY30" s="241">
        <f t="shared" si="6"/>
        <v>1122.8673385696302</v>
      </c>
      <c r="AZ30" s="241">
        <f t="shared" si="6"/>
        <v>571.03108219650824</v>
      </c>
      <c r="BA30" s="241">
        <f t="shared" si="6"/>
        <v>634.43528411853686</v>
      </c>
      <c r="BB30" s="241">
        <f t="shared" ref="BB30:BE30" si="7">SUM(BB31:BB33)</f>
        <v>449.77529760978155</v>
      </c>
      <c r="BC30" s="241">
        <f t="shared" ref="BC30:BD30" si="8">SUM(BC31:BC33)</f>
        <v>282.49689981167955</v>
      </c>
      <c r="BD30" s="241">
        <f t="shared" si="8"/>
        <v>261.47267993635819</v>
      </c>
      <c r="BE30" s="241">
        <f t="shared" si="7"/>
        <v>0</v>
      </c>
      <c r="BF30" s="416"/>
    </row>
    <row r="31" spans="21:58" ht="17.100000000000001" customHeight="1">
      <c r="U31" s="696"/>
      <c r="V31" s="735" t="str">
        <f>'リンク切公表時非表示（グラフの添え物）'!$W$120</f>
        <v>半導体製造</v>
      </c>
      <c r="X31" s="696"/>
      <c r="Y31" s="735" t="str">
        <f>'リンク切公表時非表示（グラフの添え物）'!$X$120</f>
        <v>Semiconductor Manufacturing</v>
      </c>
      <c r="Z31" s="394"/>
      <c r="AA31" s="1746">
        <v>27.288840724840902</v>
      </c>
      <c r="AB31" s="1746">
        <v>27.288840724840902</v>
      </c>
      <c r="AC31" s="1746">
        <v>27.288840724840902</v>
      </c>
      <c r="AD31" s="1746">
        <v>36.385120966454537</v>
      </c>
      <c r="AE31" s="1746">
        <v>63.673961691295439</v>
      </c>
      <c r="AF31" s="1745">
        <v>168.28118446985215</v>
      </c>
      <c r="AG31" s="1745">
        <v>168.94687182126322</v>
      </c>
      <c r="AH31" s="1745">
        <v>124.28927462496232</v>
      </c>
      <c r="AI31" s="1745">
        <v>118.69780575146663</v>
      </c>
      <c r="AJ31" s="1745">
        <v>211.58263805349833</v>
      </c>
      <c r="AK31" s="1745">
        <v>99.55017386893384</v>
      </c>
      <c r="AL31" s="1745">
        <v>117.22935642846208</v>
      </c>
      <c r="AM31" s="1745">
        <v>166.52600766236583</v>
      </c>
      <c r="AN31" s="1745">
        <v>130.33130915908129</v>
      </c>
      <c r="AO31" s="1745">
        <v>181.53149160564004</v>
      </c>
      <c r="AP31" s="1745">
        <v>161.03926756079997</v>
      </c>
      <c r="AQ31" s="1745">
        <v>193.15992933054008</v>
      </c>
      <c r="AR31" s="1745">
        <v>245.16117660003863</v>
      </c>
      <c r="AS31" s="1745">
        <v>227.29132105209004</v>
      </c>
      <c r="AT31" s="1745">
        <v>182.13178385376023</v>
      </c>
      <c r="AU31" s="1745">
        <v>190.69287786193343</v>
      </c>
      <c r="AV31" s="1745">
        <v>174.82296773663998</v>
      </c>
      <c r="AW31" s="1745">
        <v>177.03201767288814</v>
      </c>
      <c r="AX31" s="1745">
        <v>109.77620623594511</v>
      </c>
      <c r="AY31" s="1745">
        <v>132.00954704763009</v>
      </c>
      <c r="AZ31" s="1745">
        <v>144.65359425170817</v>
      </c>
      <c r="BA31" s="1745">
        <v>183.10202622525753</v>
      </c>
      <c r="BB31" s="1745">
        <v>193.74117577693394</v>
      </c>
      <c r="BC31" s="1745">
        <v>203.39843725924351</v>
      </c>
      <c r="BD31" s="1745">
        <v>223.52575424064213</v>
      </c>
      <c r="BE31" s="11" t="s">
        <v>1390</v>
      </c>
      <c r="BF31" s="416"/>
    </row>
    <row r="32" spans="21:58" ht="17.100000000000001" customHeight="1">
      <c r="U32" s="696"/>
      <c r="V32" s="735" t="str">
        <f>'リンク切公表時非表示（グラフの添え物）'!$W$121</f>
        <v>NF3の製造時の漏出</v>
      </c>
      <c r="X32" s="696"/>
      <c r="Y32" s="735" t="str">
        <f>'リンク切公表時非表示（グラフの添え物）'!$X$121</f>
        <v>Fugitive emissions from NF3 manufacturing</v>
      </c>
      <c r="Z32" s="394"/>
      <c r="AA32" s="1746">
        <v>2.7891891891891891</v>
      </c>
      <c r="AB32" s="1746">
        <v>2.7891891891891891</v>
      </c>
      <c r="AC32" s="1746">
        <v>2.7891891891891891</v>
      </c>
      <c r="AD32" s="1746">
        <v>3.7189189189189191</v>
      </c>
      <c r="AE32" s="1746">
        <v>6.5081081081081082</v>
      </c>
      <c r="AF32" s="1746">
        <v>17.2</v>
      </c>
      <c r="AG32" s="1746">
        <v>17.2</v>
      </c>
      <c r="AH32" s="1746">
        <v>17.2</v>
      </c>
      <c r="AI32" s="1746">
        <v>34.4</v>
      </c>
      <c r="AJ32" s="1746">
        <v>51.6</v>
      </c>
      <c r="AK32" s="1745">
        <v>120.4</v>
      </c>
      <c r="AL32" s="1745">
        <v>120.4</v>
      </c>
      <c r="AM32" s="1745">
        <v>154.80000000000001</v>
      </c>
      <c r="AN32" s="1745">
        <v>137.6</v>
      </c>
      <c r="AO32" s="1745">
        <v>139.32</v>
      </c>
      <c r="AP32" s="1745">
        <v>1240.1199999999999</v>
      </c>
      <c r="AQ32" s="1745">
        <v>1123.1600000000003</v>
      </c>
      <c r="AR32" s="1745">
        <v>1228.0799999999997</v>
      </c>
      <c r="AS32" s="1745">
        <v>1222.92</v>
      </c>
      <c r="AT32" s="1745">
        <v>1148.9600000000003</v>
      </c>
      <c r="AU32" s="1745">
        <v>1322.6799999999998</v>
      </c>
      <c r="AV32" s="1745">
        <v>1601.32</v>
      </c>
      <c r="AW32" s="1745">
        <v>1314.0799999999997</v>
      </c>
      <c r="AX32" s="1745">
        <v>1486.0799999999997</v>
      </c>
      <c r="AY32" s="1745">
        <v>964.66888000000006</v>
      </c>
      <c r="AZ32" s="1745">
        <v>404.2</v>
      </c>
      <c r="BA32" s="1745">
        <v>431.72000656127932</v>
      </c>
      <c r="BB32" s="1745">
        <v>234.09200434684755</v>
      </c>
      <c r="BC32" s="1746">
        <v>57.963999569416046</v>
      </c>
      <c r="BD32" s="1746">
        <v>19.263999569416047</v>
      </c>
      <c r="BE32" s="11" t="s">
        <v>1390</v>
      </c>
      <c r="BF32" s="416"/>
    </row>
    <row r="33" spans="2:64" ht="17.100000000000001" customHeight="1" thickBot="1">
      <c r="U33" s="696"/>
      <c r="V33" s="595" t="str">
        <f>'リンク切公表時非表示（グラフの添え物）'!$W$122</f>
        <v>液晶製造</v>
      </c>
      <c r="X33" s="696"/>
      <c r="Y33" s="595" t="str">
        <f>'リンク切公表時非表示（グラフの添え物）'!$X$122</f>
        <v>Liquid Crystals</v>
      </c>
      <c r="Z33" s="803"/>
      <c r="AA33" s="1749">
        <v>2.5318239528648654</v>
      </c>
      <c r="AB33" s="1749">
        <v>2.5318239528648654</v>
      </c>
      <c r="AC33" s="1749">
        <v>2.5318239528648654</v>
      </c>
      <c r="AD33" s="1749">
        <v>3.3757652704864869</v>
      </c>
      <c r="AE33" s="1749">
        <v>5.9075892233513523</v>
      </c>
      <c r="AF33" s="1749">
        <v>15.612914376000004</v>
      </c>
      <c r="AG33" s="1749">
        <v>6.4072592298000046</v>
      </c>
      <c r="AH33" s="1749">
        <v>29.570075800200023</v>
      </c>
      <c r="AI33" s="1749">
        <v>35.03686233600002</v>
      </c>
      <c r="AJ33" s="1749">
        <v>52.086533020200001</v>
      </c>
      <c r="AK33" s="1749">
        <v>65.82244221000002</v>
      </c>
      <c r="AL33" s="1749">
        <v>57.183554059199999</v>
      </c>
      <c r="AM33" s="1749">
        <v>50.15682540000001</v>
      </c>
      <c r="AN33" s="1750">
        <v>148.16496240000004</v>
      </c>
      <c r="AO33" s="1750">
        <v>165.18684780000009</v>
      </c>
      <c r="AP33" s="1749">
        <v>70.593444000000119</v>
      </c>
      <c r="AQ33" s="1749">
        <v>84.993814620000137</v>
      </c>
      <c r="AR33" s="1750">
        <v>113.55627968357172</v>
      </c>
      <c r="AS33" s="1749">
        <v>30.828332814906808</v>
      </c>
      <c r="AT33" s="1749">
        <v>23.063613665508967</v>
      </c>
      <c r="AU33" s="1749">
        <v>26.368593687000043</v>
      </c>
      <c r="AV33" s="1749">
        <v>24.237001170000035</v>
      </c>
      <c r="AW33" s="1749">
        <v>20.740231710000032</v>
      </c>
      <c r="AX33" s="1749">
        <v>21.381159438000033</v>
      </c>
      <c r="AY33" s="1749">
        <v>26.188911522000041</v>
      </c>
      <c r="AZ33" s="1749">
        <v>22.177487944800042</v>
      </c>
      <c r="BA33" s="1749">
        <v>19.613251332000033</v>
      </c>
      <c r="BB33" s="1749">
        <v>21.942117486000036</v>
      </c>
      <c r="BC33" s="1749">
        <v>21.134462983020029</v>
      </c>
      <c r="BD33" s="1749">
        <v>18.682926126300028</v>
      </c>
      <c r="BE33" s="12" t="s">
        <v>1390</v>
      </c>
      <c r="BF33" s="416"/>
    </row>
    <row r="34" spans="2:64" ht="17.100000000000001" customHeight="1" thickTop="1">
      <c r="B34" s="1" t="s">
        <v>21</v>
      </c>
      <c r="U34" s="417" t="s">
        <v>60</v>
      </c>
      <c r="V34" s="804"/>
      <c r="X34" s="417" t="s">
        <v>773</v>
      </c>
      <c r="Y34" s="804"/>
      <c r="Z34" s="112"/>
      <c r="AA34" s="112">
        <f t="shared" ref="AA34:BE34" si="9">AA5+AA16+AA23+AA30</f>
        <v>35354.28892405767</v>
      </c>
      <c r="AB34" s="112">
        <f t="shared" si="9"/>
        <v>39095.187235867998</v>
      </c>
      <c r="AC34" s="112">
        <f t="shared" si="9"/>
        <v>41052.951673445416</v>
      </c>
      <c r="AD34" s="112">
        <f t="shared" si="9"/>
        <v>44817.268280272008</v>
      </c>
      <c r="AE34" s="112">
        <f t="shared" si="9"/>
        <v>49591.149707530574</v>
      </c>
      <c r="AF34" s="112">
        <f t="shared" si="9"/>
        <v>59538.434128393819</v>
      </c>
      <c r="AG34" s="112">
        <f t="shared" si="9"/>
        <v>60134.012559752118</v>
      </c>
      <c r="AH34" s="112">
        <f t="shared" si="9"/>
        <v>59159.441855232057</v>
      </c>
      <c r="AI34" s="112">
        <f t="shared" si="9"/>
        <v>53769.890420675758</v>
      </c>
      <c r="AJ34" s="112">
        <f t="shared" si="9"/>
        <v>47005.324664906162</v>
      </c>
      <c r="AK34" s="112">
        <f t="shared" si="9"/>
        <v>42057.970264892559</v>
      </c>
      <c r="AL34" s="112">
        <f t="shared" si="9"/>
        <v>35714.991008672783</v>
      </c>
      <c r="AM34" s="112">
        <f t="shared" si="9"/>
        <v>31554.712190114769</v>
      </c>
      <c r="AN34" s="112">
        <f t="shared" si="9"/>
        <v>30918.302532558228</v>
      </c>
      <c r="AO34" s="112">
        <f t="shared" si="9"/>
        <v>27396.521368548609</v>
      </c>
      <c r="AP34" s="112">
        <f t="shared" si="9"/>
        <v>27920.157290433639</v>
      </c>
      <c r="AQ34" s="112">
        <f t="shared" si="9"/>
        <v>30247.918544087141</v>
      </c>
      <c r="AR34" s="112">
        <f t="shared" si="9"/>
        <v>30941.298392029545</v>
      </c>
      <c r="AS34" s="112">
        <f t="shared" si="9"/>
        <v>30688.718930134011</v>
      </c>
      <c r="AT34" s="112">
        <f t="shared" si="9"/>
        <v>28773.942835835471</v>
      </c>
      <c r="AU34" s="112">
        <f t="shared" si="9"/>
        <v>31523.81870475701</v>
      </c>
      <c r="AV34" s="112">
        <f t="shared" si="9"/>
        <v>33906.515402460558</v>
      </c>
      <c r="AW34" s="112">
        <f t="shared" si="9"/>
        <v>36540.715104023046</v>
      </c>
      <c r="AX34" s="112">
        <f t="shared" si="9"/>
        <v>39099.481109351174</v>
      </c>
      <c r="AY34" s="112">
        <f t="shared" si="9"/>
        <v>42325.541386504723</v>
      </c>
      <c r="AZ34" s="112">
        <f t="shared" si="9"/>
        <v>45234.786432750021</v>
      </c>
      <c r="BA34" s="112">
        <f t="shared" si="9"/>
        <v>48809.981623330146</v>
      </c>
      <c r="BB34" s="112">
        <f t="shared" si="9"/>
        <v>50990.325040546282</v>
      </c>
      <c r="BC34" s="112">
        <f t="shared" si="9"/>
        <v>52868.249714867838</v>
      </c>
      <c r="BD34" s="112">
        <f t="shared" si="9"/>
        <v>55400.603575388617</v>
      </c>
      <c r="BE34" s="112">
        <f t="shared" si="9"/>
        <v>0</v>
      </c>
      <c r="BF34" s="416"/>
      <c r="BJ34" s="98"/>
      <c r="BK34" s="98"/>
      <c r="BL34" s="98"/>
    </row>
    <row r="35" spans="2:64" s="193" customFormat="1" ht="17.100000000000001" customHeight="1">
      <c r="U35" s="244"/>
      <c r="V35" s="244"/>
      <c r="X35" s="244"/>
      <c r="Y35" s="244"/>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J35" s="246"/>
      <c r="BK35" s="246"/>
      <c r="BL35" s="246"/>
    </row>
    <row r="36" spans="2:64">
      <c r="AF36" s="109"/>
      <c r="BJ36" s="99"/>
      <c r="BK36" s="99"/>
      <c r="BL36" s="99"/>
    </row>
    <row r="37" spans="2:64">
      <c r="U37" s="1" t="s">
        <v>888</v>
      </c>
      <c r="X37" s="1" t="s">
        <v>895</v>
      </c>
    </row>
    <row r="38" spans="2:64">
      <c r="U38" s="790"/>
      <c r="V38" s="791"/>
      <c r="X38" s="790"/>
      <c r="Y38" s="791"/>
      <c r="Z38" s="208"/>
      <c r="AA38" s="117">
        <v>1990</v>
      </c>
      <c r="AB38" s="117">
        <f t="shared" ref="AB38:AP38" si="10">AA38+1</f>
        <v>1991</v>
      </c>
      <c r="AC38" s="117">
        <f t="shared" si="10"/>
        <v>1992</v>
      </c>
      <c r="AD38" s="117">
        <f t="shared" si="10"/>
        <v>1993</v>
      </c>
      <c r="AE38" s="117">
        <f t="shared" si="10"/>
        <v>1994</v>
      </c>
      <c r="AF38" s="117">
        <v>1995</v>
      </c>
      <c r="AG38" s="117">
        <f t="shared" si="10"/>
        <v>1996</v>
      </c>
      <c r="AH38" s="117">
        <f t="shared" si="10"/>
        <v>1997</v>
      </c>
      <c r="AI38" s="117">
        <f t="shared" si="10"/>
        <v>1998</v>
      </c>
      <c r="AJ38" s="117">
        <f t="shared" si="10"/>
        <v>1999</v>
      </c>
      <c r="AK38" s="117">
        <f t="shared" si="10"/>
        <v>2000</v>
      </c>
      <c r="AL38" s="117">
        <f t="shared" si="10"/>
        <v>2001</v>
      </c>
      <c r="AM38" s="117">
        <f t="shared" si="10"/>
        <v>2002</v>
      </c>
      <c r="AN38" s="117">
        <f t="shared" si="10"/>
        <v>2003</v>
      </c>
      <c r="AO38" s="117">
        <f t="shared" si="10"/>
        <v>2004</v>
      </c>
      <c r="AP38" s="117">
        <f t="shared" si="10"/>
        <v>2005</v>
      </c>
      <c r="AQ38" s="117">
        <f t="shared" ref="AQ38:AZ38" si="11">AP38+1</f>
        <v>2006</v>
      </c>
      <c r="AR38" s="117">
        <f t="shared" si="11"/>
        <v>2007</v>
      </c>
      <c r="AS38" s="117">
        <f t="shared" si="11"/>
        <v>2008</v>
      </c>
      <c r="AT38" s="117">
        <f t="shared" si="11"/>
        <v>2009</v>
      </c>
      <c r="AU38" s="117">
        <f t="shared" si="11"/>
        <v>2010</v>
      </c>
      <c r="AV38" s="117">
        <f t="shared" si="11"/>
        <v>2011</v>
      </c>
      <c r="AW38" s="117">
        <f t="shared" si="11"/>
        <v>2012</v>
      </c>
      <c r="AX38" s="117">
        <f t="shared" si="11"/>
        <v>2013</v>
      </c>
      <c r="AY38" s="117">
        <f t="shared" si="11"/>
        <v>2014</v>
      </c>
      <c r="AZ38" s="117">
        <f t="shared" si="11"/>
        <v>2015</v>
      </c>
      <c r="BA38" s="117">
        <f>AZ38+1</f>
        <v>2016</v>
      </c>
      <c r="BB38" s="117">
        <f t="shared" ref="BB38" si="12">BA38+1</f>
        <v>2017</v>
      </c>
      <c r="BC38" s="117">
        <f t="shared" ref="BC38:BD38" si="13">BB38+1</f>
        <v>2018</v>
      </c>
      <c r="BD38" s="117">
        <f t="shared" si="13"/>
        <v>2019</v>
      </c>
      <c r="BE38" s="117">
        <f>BD38+1</f>
        <v>2020</v>
      </c>
      <c r="BF38" s="1419"/>
    </row>
    <row r="39" spans="2:64" ht="17.100000000000001" customHeight="1">
      <c r="U39" s="720" t="s">
        <v>19</v>
      </c>
      <c r="V39" s="679"/>
      <c r="X39" s="720" t="s">
        <v>19</v>
      </c>
      <c r="Y39" s="679"/>
      <c r="Z39" s="113"/>
      <c r="AA39" s="113">
        <f t="shared" ref="AA39:BE39" si="14">SUM(AA40:AA49)</f>
        <v>1</v>
      </c>
      <c r="AB39" s="113">
        <f t="shared" si="14"/>
        <v>1</v>
      </c>
      <c r="AC39" s="113">
        <f t="shared" si="14"/>
        <v>1</v>
      </c>
      <c r="AD39" s="113">
        <f t="shared" si="14"/>
        <v>1</v>
      </c>
      <c r="AE39" s="113">
        <f t="shared" si="14"/>
        <v>1</v>
      </c>
      <c r="AF39" s="113">
        <f t="shared" si="14"/>
        <v>1</v>
      </c>
      <c r="AG39" s="113">
        <f t="shared" si="14"/>
        <v>1</v>
      </c>
      <c r="AH39" s="113">
        <f t="shared" si="14"/>
        <v>1</v>
      </c>
      <c r="AI39" s="113">
        <f t="shared" si="14"/>
        <v>1</v>
      </c>
      <c r="AJ39" s="113">
        <f t="shared" si="14"/>
        <v>1</v>
      </c>
      <c r="AK39" s="113">
        <f t="shared" si="14"/>
        <v>0.99999999999999989</v>
      </c>
      <c r="AL39" s="113">
        <f t="shared" si="14"/>
        <v>1</v>
      </c>
      <c r="AM39" s="113">
        <f t="shared" si="14"/>
        <v>0.99999999999999989</v>
      </c>
      <c r="AN39" s="113">
        <f t="shared" si="14"/>
        <v>1.0000000000000002</v>
      </c>
      <c r="AO39" s="113">
        <f t="shared" si="14"/>
        <v>1</v>
      </c>
      <c r="AP39" s="113">
        <f t="shared" si="14"/>
        <v>0.99999999999999989</v>
      </c>
      <c r="AQ39" s="113">
        <f t="shared" si="14"/>
        <v>0.99999999999999978</v>
      </c>
      <c r="AR39" s="113">
        <f t="shared" si="14"/>
        <v>0.99999999999999978</v>
      </c>
      <c r="AS39" s="113">
        <f t="shared" si="14"/>
        <v>1.0000000000000002</v>
      </c>
      <c r="AT39" s="113">
        <f t="shared" si="14"/>
        <v>0.99999999999999956</v>
      </c>
      <c r="AU39" s="113">
        <f t="shared" si="14"/>
        <v>0.99999999999999978</v>
      </c>
      <c r="AV39" s="113">
        <f t="shared" si="14"/>
        <v>1.0000000000000002</v>
      </c>
      <c r="AW39" s="113">
        <f t="shared" si="14"/>
        <v>1</v>
      </c>
      <c r="AX39" s="113">
        <f t="shared" si="14"/>
        <v>1.0000000000000002</v>
      </c>
      <c r="AY39" s="113">
        <f t="shared" si="14"/>
        <v>1</v>
      </c>
      <c r="AZ39" s="113">
        <f t="shared" si="14"/>
        <v>0.99999999999999989</v>
      </c>
      <c r="BA39" s="113">
        <f t="shared" si="14"/>
        <v>1</v>
      </c>
      <c r="BB39" s="113">
        <f t="shared" si="14"/>
        <v>0.99999999999999967</v>
      </c>
      <c r="BC39" s="113">
        <f t="shared" si="14"/>
        <v>1</v>
      </c>
      <c r="BD39" s="113">
        <f t="shared" si="14"/>
        <v>1</v>
      </c>
      <c r="BE39" s="113">
        <f t="shared" si="14"/>
        <v>0</v>
      </c>
      <c r="BF39" s="245"/>
      <c r="BJ39" s="98"/>
    </row>
    <row r="40" spans="2:64" ht="17.100000000000001" customHeight="1">
      <c r="U40" s="792"/>
      <c r="V40" s="596" t="str">
        <f>'リンク切公表時非表示（グラフの添え物）'!$W$90</f>
        <v>冷蔵庫及び空調機器</v>
      </c>
      <c r="X40" s="792"/>
      <c r="Y40" s="596" t="str">
        <f>'リンク切公表時非表示（グラフの添え物）'!$X$90</f>
        <v>Refrigeration and 
Air Conditioning Equipment</v>
      </c>
      <c r="Z40" s="205"/>
      <c r="AA40" s="203" t="str">
        <f t="shared" ref="AA40:BD40" si="15">IF(AA6="NO","-",AA6/AA$5)</f>
        <v>-</v>
      </c>
      <c r="AB40" s="203" t="str">
        <f t="shared" si="15"/>
        <v>-</v>
      </c>
      <c r="AC40" s="203">
        <f t="shared" si="15"/>
        <v>2.3679257894702492E-4</v>
      </c>
      <c r="AD40" s="203">
        <f t="shared" si="15"/>
        <v>3.9724954073828631E-3</v>
      </c>
      <c r="AE40" s="203">
        <f t="shared" si="15"/>
        <v>1.7670295818596644E-2</v>
      </c>
      <c r="AF40" s="203">
        <f t="shared" si="15"/>
        <v>3.6686271988815834E-2</v>
      </c>
      <c r="AG40" s="203">
        <f t="shared" si="15"/>
        <v>5.4009744023884608E-2</v>
      </c>
      <c r="AH40" s="203">
        <f t="shared" si="15"/>
        <v>7.1315856334087921E-2</v>
      </c>
      <c r="AI40" s="203">
        <f t="shared" si="15"/>
        <v>8.9557927146960828E-2</v>
      </c>
      <c r="AJ40" s="203">
        <f t="shared" si="15"/>
        <v>0.10332616950642777</v>
      </c>
      <c r="AK40" s="203">
        <f t="shared" si="15"/>
        <v>0.13021941957278188</v>
      </c>
      <c r="AL40" s="203">
        <f t="shared" si="15"/>
        <v>0.18429090579257676</v>
      </c>
      <c r="AM40" s="203">
        <f t="shared" si="15"/>
        <v>0.27431627841578465</v>
      </c>
      <c r="AN40" s="203">
        <f t="shared" si="15"/>
        <v>0.34337875927527767</v>
      </c>
      <c r="AO40" s="203">
        <f t="shared" si="15"/>
        <v>0.56995742731637489</v>
      </c>
      <c r="AP40" s="203">
        <f t="shared" si="15"/>
        <v>0.69428407028825712</v>
      </c>
      <c r="AQ40" s="203">
        <f t="shared" si="15"/>
        <v>0.74189351902029943</v>
      </c>
      <c r="AR40" s="203">
        <f t="shared" si="15"/>
        <v>0.80587515422976341</v>
      </c>
      <c r="AS40" s="203">
        <f t="shared" si="15"/>
        <v>0.81304449563898074</v>
      </c>
      <c r="AT40" s="203">
        <f t="shared" si="15"/>
        <v>0.85979807919223894</v>
      </c>
      <c r="AU40" s="203">
        <f t="shared" si="15"/>
        <v>0.87854665204665028</v>
      </c>
      <c r="AV40" s="203">
        <f t="shared" si="15"/>
        <v>0.88644159460935334</v>
      </c>
      <c r="AW40" s="203">
        <f t="shared" si="15"/>
        <v>0.89760858260488863</v>
      </c>
      <c r="AX40" s="203">
        <f t="shared" si="15"/>
        <v>0.90360118705887382</v>
      </c>
      <c r="AY40" s="203">
        <f t="shared" si="15"/>
        <v>0.90926461571252948</v>
      </c>
      <c r="AZ40" s="203">
        <f t="shared" si="15"/>
        <v>0.9137648529143686</v>
      </c>
      <c r="BA40" s="203">
        <f t="shared" si="15"/>
        <v>0.91393547957960242</v>
      </c>
      <c r="BB40" s="203">
        <f t="shared" si="15"/>
        <v>0.91575700058141196</v>
      </c>
      <c r="BC40" s="203">
        <f t="shared" si="15"/>
        <v>0.91901226196704378</v>
      </c>
      <c r="BD40" s="203">
        <f t="shared" si="15"/>
        <v>0.92118960855872856</v>
      </c>
      <c r="BE40" s="332" t="str">
        <f>IF(BE$6="NO","-",BE6/BE$5)</f>
        <v>-</v>
      </c>
      <c r="BF40" s="1420"/>
      <c r="BH40" s="98"/>
    </row>
    <row r="41" spans="2:64" ht="17.100000000000001" customHeight="1">
      <c r="U41" s="792"/>
      <c r="V41" s="1740" t="str">
        <f>'リンク切公表時非表示（グラフの添え物）'!$W$91</f>
        <v>発泡剤</v>
      </c>
      <c r="X41" s="792"/>
      <c r="Y41" s="596" t="str">
        <f>'リンク切公表時非表示（グラフの添え物）'!$X$91</f>
        <v>Foam Blowing</v>
      </c>
      <c r="Z41" s="115"/>
      <c r="AA41" s="203">
        <f t="shared" ref="AA41:BD41" si="16">IF(AA7="NO","-",AA7/AA$5)</f>
        <v>8.42272807171201E-5</v>
      </c>
      <c r="AB41" s="203" t="str">
        <f t="shared" si="16"/>
        <v>-</v>
      </c>
      <c r="AC41" s="203">
        <f t="shared" si="16"/>
        <v>2.2658606641804634E-3</v>
      </c>
      <c r="AD41" s="203">
        <f t="shared" si="16"/>
        <v>1.4434169008490868E-2</v>
      </c>
      <c r="AE41" s="203">
        <f t="shared" si="16"/>
        <v>2.1354546179572987E-2</v>
      </c>
      <c r="AF41" s="203">
        <f t="shared" si="16"/>
        <v>1.9692964872923668E-2</v>
      </c>
      <c r="AG41" s="203">
        <f t="shared" si="16"/>
        <v>1.8378172852038015E-2</v>
      </c>
      <c r="AH41" s="203">
        <f t="shared" si="16"/>
        <v>1.9156073710362622E-2</v>
      </c>
      <c r="AI41" s="203">
        <f t="shared" si="16"/>
        <v>1.8972951842085955E-2</v>
      </c>
      <c r="AJ41" s="203">
        <f t="shared" si="16"/>
        <v>1.8661834348622831E-2</v>
      </c>
      <c r="AK41" s="203">
        <f t="shared" si="16"/>
        <v>2.1195955798918389E-2</v>
      </c>
      <c r="AL41" s="203">
        <f t="shared" si="16"/>
        <v>2.3198976796789717E-2</v>
      </c>
      <c r="AM41" s="203">
        <f t="shared" si="16"/>
        <v>3.0249096889117675E-2</v>
      </c>
      <c r="AN41" s="203">
        <f t="shared" si="16"/>
        <v>4.4970101893874785E-2</v>
      </c>
      <c r="AO41" s="203">
        <f t="shared" si="16"/>
        <v>7.2538414414756808E-2</v>
      </c>
      <c r="AP41" s="203">
        <f t="shared" si="16"/>
        <v>7.3334751422467731E-2</v>
      </c>
      <c r="AQ41" s="203">
        <f t="shared" si="16"/>
        <v>8.1639278236069146E-2</v>
      </c>
      <c r="AR41" s="203">
        <f t="shared" si="16"/>
        <v>8.5497025130112314E-2</v>
      </c>
      <c r="AS41" s="203">
        <f t="shared" si="16"/>
        <v>7.8217986668522116E-2</v>
      </c>
      <c r="AT41" s="203">
        <f t="shared" si="16"/>
        <v>7.6788992024543937E-2</v>
      </c>
      <c r="AU41" s="203">
        <f t="shared" si="16"/>
        <v>7.4973570305394338E-2</v>
      </c>
      <c r="AV41" s="203">
        <f t="shared" si="16"/>
        <v>7.3641190927585559E-2</v>
      </c>
      <c r="AW41" s="203">
        <f t="shared" si="16"/>
        <v>7.0832725579673586E-2</v>
      </c>
      <c r="AX41" s="203">
        <f t="shared" si="16"/>
        <v>6.9403948392295536E-2</v>
      </c>
      <c r="AY41" s="203">
        <f t="shared" si="16"/>
        <v>6.6281489926641929E-2</v>
      </c>
      <c r="AZ41" s="203">
        <f t="shared" si="16"/>
        <v>6.3232282019177244E-2</v>
      </c>
      <c r="BA41" s="203">
        <f t="shared" si="16"/>
        <v>6.2168376041158206E-2</v>
      </c>
      <c r="BB41" s="203">
        <f t="shared" si="16"/>
        <v>6.2316449742063455E-2</v>
      </c>
      <c r="BC41" s="203">
        <f t="shared" si="16"/>
        <v>6.2112663898227262E-2</v>
      </c>
      <c r="BD41" s="203">
        <f t="shared" si="16"/>
        <v>5.9915654118351147E-2</v>
      </c>
      <c r="BE41" s="290" t="str">
        <f>IF(BE7="NO","-",BE7/BE$5)</f>
        <v>-</v>
      </c>
      <c r="BF41" s="1421"/>
      <c r="BH41" s="98"/>
    </row>
    <row r="42" spans="2:64" ht="17.100000000000001" customHeight="1">
      <c r="U42" s="792"/>
      <c r="V42" s="594" t="str">
        <f>'リンク切公表時非表示（グラフの添え物）'!$W$92</f>
        <v>エアゾール・MDI（定量噴射剤）</v>
      </c>
      <c r="X42" s="792"/>
      <c r="Y42" s="596" t="str">
        <f>'リンク切公表時非表示（グラフの添え物）'!$X$92</f>
        <v>Aerosols / MDI</v>
      </c>
      <c r="Z42" s="114"/>
      <c r="AA42" s="203" t="str">
        <f t="shared" ref="AA42:BD42" si="17">IF(AA8="NO","-",AA8/AA$5)</f>
        <v>-</v>
      </c>
      <c r="AB42" s="203" t="str">
        <f t="shared" si="17"/>
        <v>-</v>
      </c>
      <c r="AC42" s="203">
        <f t="shared" si="17"/>
        <v>4.241791779833361E-3</v>
      </c>
      <c r="AD42" s="203">
        <f t="shared" si="17"/>
        <v>3.1178544622139977E-2</v>
      </c>
      <c r="AE42" s="203">
        <f t="shared" si="17"/>
        <v>5.0441272006372516E-2</v>
      </c>
      <c r="AF42" s="203">
        <f t="shared" si="17"/>
        <v>5.955293838807791E-2</v>
      </c>
      <c r="AG42" s="203">
        <f t="shared" si="17"/>
        <v>9.3161914634295753E-2</v>
      </c>
      <c r="AH42" s="203">
        <f t="shared" si="17"/>
        <v>0.11917726271019762</v>
      </c>
      <c r="AI42" s="203">
        <f t="shared" si="17"/>
        <v>0.1325878059999486</v>
      </c>
      <c r="AJ42" s="203">
        <f t="shared" si="17"/>
        <v>0.1268652625624303</v>
      </c>
      <c r="AK42" s="203">
        <f t="shared" si="17"/>
        <v>0.13642053790565481</v>
      </c>
      <c r="AL42" s="203">
        <f t="shared" si="17"/>
        <v>0.15157590766605064</v>
      </c>
      <c r="AM42" s="203">
        <f t="shared" si="17"/>
        <v>0.18154003482856632</v>
      </c>
      <c r="AN42" s="203">
        <f t="shared" si="17"/>
        <v>0.1746824563155395</v>
      </c>
      <c r="AO42" s="203">
        <f t="shared" si="17"/>
        <v>0.18846151771255396</v>
      </c>
      <c r="AP42" s="203">
        <f t="shared" si="17"/>
        <v>0.13260412597149912</v>
      </c>
      <c r="AQ42" s="203">
        <f t="shared" si="17"/>
        <v>7.6780279678483818E-2</v>
      </c>
      <c r="AR42" s="203">
        <f t="shared" si="17"/>
        <v>5.3513779950973096E-2</v>
      </c>
      <c r="AS42" s="203">
        <f t="shared" si="17"/>
        <v>4.8230052838743327E-2</v>
      </c>
      <c r="AT42" s="203">
        <f t="shared" si="17"/>
        <v>4.0332542235176162E-2</v>
      </c>
      <c r="AU42" s="203">
        <f t="shared" si="17"/>
        <v>2.857226489077715E-2</v>
      </c>
      <c r="AV42" s="203">
        <f t="shared" si="17"/>
        <v>2.4277086192733603E-2</v>
      </c>
      <c r="AW42" s="203">
        <f t="shared" si="17"/>
        <v>1.9094963617825922E-2</v>
      </c>
      <c r="AX42" s="203">
        <f t="shared" si="17"/>
        <v>1.5235073468739179E-2</v>
      </c>
      <c r="AY42" s="203">
        <f t="shared" si="17"/>
        <v>1.4061497765353875E-2</v>
      </c>
      <c r="AZ42" s="203">
        <f t="shared" si="17"/>
        <v>1.374839677347664E-2</v>
      </c>
      <c r="BA42" s="203">
        <f t="shared" si="17"/>
        <v>1.3767411689080758E-2</v>
      </c>
      <c r="BB42" s="203">
        <f t="shared" si="17"/>
        <v>1.3351926834374145E-2</v>
      </c>
      <c r="BC42" s="203">
        <f t="shared" si="17"/>
        <v>1.1562232202127329E-2</v>
      </c>
      <c r="BD42" s="203">
        <f t="shared" si="17"/>
        <v>1.1508403228612196E-2</v>
      </c>
      <c r="BE42" s="332" t="str">
        <f>IF(BE$8="NO","-",BE8/BE$5)</f>
        <v>-</v>
      </c>
      <c r="BF42" s="1420"/>
      <c r="BH42" s="98"/>
      <c r="BI42" s="98"/>
    </row>
    <row r="43" spans="2:64" ht="17.100000000000001" customHeight="1">
      <c r="U43" s="792"/>
      <c r="V43" s="1741" t="str">
        <f>'リンク切公表時非表示（グラフの添え物）'!$W$95</f>
        <v>洗浄剤・溶剤</v>
      </c>
      <c r="X43" s="792"/>
      <c r="Y43" s="596" t="str">
        <f>'リンク切公表時非表示（グラフの添え物）'!$X$95</f>
        <v>Solvents / Cleaning agents</v>
      </c>
      <c r="Z43" s="114"/>
      <c r="AA43" s="203" t="str">
        <f t="shared" ref="AA43:BD43" si="18">IF(AA9="NO","-",AA9/AA$5)</f>
        <v>-</v>
      </c>
      <c r="AB43" s="203" t="str">
        <f t="shared" si="18"/>
        <v>-</v>
      </c>
      <c r="AC43" s="203" t="str">
        <f t="shared" si="18"/>
        <v>-</v>
      </c>
      <c r="AD43" s="203" t="str">
        <f t="shared" si="18"/>
        <v>-</v>
      </c>
      <c r="AE43" s="203" t="str">
        <f t="shared" si="18"/>
        <v>-</v>
      </c>
      <c r="AF43" s="203" t="str">
        <f t="shared" si="18"/>
        <v>-</v>
      </c>
      <c r="AG43" s="203" t="str">
        <f t="shared" si="18"/>
        <v>-</v>
      </c>
      <c r="AH43" s="203" t="str">
        <f t="shared" si="18"/>
        <v>-</v>
      </c>
      <c r="AI43" s="203" t="str">
        <f t="shared" si="18"/>
        <v>-</v>
      </c>
      <c r="AJ43" s="203" t="str">
        <f t="shared" si="18"/>
        <v>-</v>
      </c>
      <c r="AK43" s="203" t="str">
        <f t="shared" si="18"/>
        <v>-</v>
      </c>
      <c r="AL43" s="203" t="str">
        <f t="shared" si="18"/>
        <v>-</v>
      </c>
      <c r="AM43" s="203" t="str">
        <f t="shared" si="18"/>
        <v>-</v>
      </c>
      <c r="AN43" s="203">
        <f t="shared" si="18"/>
        <v>1.4481186229517754E-4</v>
      </c>
      <c r="AO43" s="203">
        <f t="shared" si="18"/>
        <v>3.4827723683236451E-4</v>
      </c>
      <c r="AP43" s="203">
        <f t="shared" si="18"/>
        <v>4.5119999715856622E-4</v>
      </c>
      <c r="AQ43" s="203">
        <f t="shared" si="18"/>
        <v>5.4387844052106106E-4</v>
      </c>
      <c r="AR43" s="203">
        <f t="shared" si="18"/>
        <v>9.3934277145383248E-4</v>
      </c>
      <c r="AS43" s="203">
        <f t="shared" si="18"/>
        <v>1.1871690596048097E-3</v>
      </c>
      <c r="AT43" s="203">
        <f t="shared" si="18"/>
        <v>1.8667159181067993E-3</v>
      </c>
      <c r="AU43" s="203">
        <f t="shared" si="18"/>
        <v>2.5780284273861837E-3</v>
      </c>
      <c r="AV43" s="203">
        <f t="shared" si="18"/>
        <v>3.2921055666962464E-3</v>
      </c>
      <c r="AW43" s="203">
        <f t="shared" si="18"/>
        <v>3.1990150966459633E-3</v>
      </c>
      <c r="AX43" s="203">
        <f t="shared" si="18"/>
        <v>3.3808875106122547E-3</v>
      </c>
      <c r="AY43" s="203">
        <f t="shared" si="18"/>
        <v>3.4164556049207828E-3</v>
      </c>
      <c r="AZ43" s="203">
        <f t="shared" si="18"/>
        <v>3.1997695299436318E-3</v>
      </c>
      <c r="BA43" s="203">
        <f t="shared" si="18"/>
        <v>3.040346411746274E-3</v>
      </c>
      <c r="BB43" s="203">
        <f t="shared" si="18"/>
        <v>2.5768680396498992E-3</v>
      </c>
      <c r="BC43" s="203">
        <f t="shared" si="18"/>
        <v>2.4929243419632261E-3</v>
      </c>
      <c r="BD43" s="203">
        <f t="shared" si="18"/>
        <v>2.4589031990718273E-3</v>
      </c>
      <c r="BE43" s="289" t="str">
        <f>IF(BE9="NO","-",BE9/BE$5)</f>
        <v>-</v>
      </c>
      <c r="BF43" s="1422"/>
      <c r="BH43" s="98"/>
    </row>
    <row r="44" spans="2:64" ht="17.100000000000001" customHeight="1">
      <c r="U44" s="635"/>
      <c r="V44" s="594" t="str">
        <f>'リンク切公表時非表示（グラフの添え物）'!$W$96</f>
        <v>HFCsの製造時の漏出</v>
      </c>
      <c r="X44" s="792"/>
      <c r="Y44" s="596" t="str">
        <f>'リンク切公表時非表示（グラフの添え物）'!$X$96</f>
        <v>Fugitive emissions from HFCs manufacturing</v>
      </c>
      <c r="Z44" s="223"/>
      <c r="AA44" s="203">
        <f t="shared" ref="AA44:BD44" si="19">IF(AA10="NO","-",AA10/AA$5)</f>
        <v>9.4826562964833757E-5</v>
      </c>
      <c r="AB44" s="203" t="str">
        <f t="shared" si="19"/>
        <v>-</v>
      </c>
      <c r="AC44" s="203">
        <f t="shared" si="19"/>
        <v>2.5509998317893631E-3</v>
      </c>
      <c r="AD44" s="203">
        <f t="shared" si="19"/>
        <v>1.625058561400879E-2</v>
      </c>
      <c r="AE44" s="203">
        <f t="shared" si="19"/>
        <v>2.4041833009944603E-2</v>
      </c>
      <c r="AF44" s="203">
        <f t="shared" si="19"/>
        <v>2.217115591987744E-2</v>
      </c>
      <c r="AG44" s="203">
        <f t="shared" si="19"/>
        <v>2.1652220615380482E-2</v>
      </c>
      <c r="AH44" s="203">
        <f t="shared" si="19"/>
        <v>1.7538879821057434E-2</v>
      </c>
      <c r="AI44" s="203">
        <f t="shared" si="19"/>
        <v>1.2976189872044517E-2</v>
      </c>
      <c r="AJ44" s="203">
        <f t="shared" si="19"/>
        <v>7.7415910100486571E-3</v>
      </c>
      <c r="AK44" s="203">
        <f t="shared" si="19"/>
        <v>1.2963254459887842E-2</v>
      </c>
      <c r="AL44" s="203">
        <f t="shared" si="19"/>
        <v>2.2419630456050676E-2</v>
      </c>
      <c r="AM44" s="203">
        <f t="shared" si="19"/>
        <v>2.5284559982111023E-2</v>
      </c>
      <c r="AN44" s="203">
        <f t="shared" si="19"/>
        <v>3.2065534451538154E-2</v>
      </c>
      <c r="AO44" s="203">
        <f t="shared" si="19"/>
        <v>4.5482994086237905E-2</v>
      </c>
      <c r="AP44" s="203">
        <f t="shared" si="19"/>
        <v>3.5152074873782385E-2</v>
      </c>
      <c r="AQ44" s="203">
        <f t="shared" si="19"/>
        <v>2.5053105953744194E-2</v>
      </c>
      <c r="AR44" s="203">
        <f t="shared" si="19"/>
        <v>2.1340953117556499E-2</v>
      </c>
      <c r="AS44" s="203">
        <f t="shared" si="19"/>
        <v>1.5880197309146825E-2</v>
      </c>
      <c r="AT44" s="203">
        <f t="shared" si="19"/>
        <v>1.1161849802929811E-2</v>
      </c>
      <c r="AU44" s="203">
        <f t="shared" si="19"/>
        <v>5.4899668469688264E-3</v>
      </c>
      <c r="AV44" s="203">
        <f t="shared" si="19"/>
        <v>5.7946678749077642E-3</v>
      </c>
      <c r="AW44" s="203">
        <f t="shared" si="19"/>
        <v>4.1010836953435659E-3</v>
      </c>
      <c r="AX44" s="203">
        <f t="shared" si="19"/>
        <v>4.0832784719106721E-3</v>
      </c>
      <c r="AY44" s="203">
        <f t="shared" si="19"/>
        <v>2.8090872729943542E-3</v>
      </c>
      <c r="AZ44" s="203">
        <f t="shared" si="19"/>
        <v>2.1125511248860584E-3</v>
      </c>
      <c r="BA44" s="203">
        <f t="shared" si="19"/>
        <v>3.4861651299732082E-3</v>
      </c>
      <c r="BB44" s="203">
        <f t="shared" si="19"/>
        <v>2.112237405184304E-3</v>
      </c>
      <c r="BC44" s="203">
        <f t="shared" si="19"/>
        <v>1.8804346103897202E-3</v>
      </c>
      <c r="BD44" s="203">
        <f t="shared" si="19"/>
        <v>2.395476749353071E-3</v>
      </c>
      <c r="BE44" s="183" t="str">
        <f>IF(BE10="NO","=",BE10/BE$5)</f>
        <v>=</v>
      </c>
      <c r="BF44" s="1424"/>
      <c r="BJ44" s="98"/>
    </row>
    <row r="45" spans="2:64" ht="17.100000000000001" customHeight="1">
      <c r="U45" s="792"/>
      <c r="V45" s="735" t="str">
        <f>'リンク切公表時非表示（グラフの添え物）'!$W$93</f>
        <v>半導体製造</v>
      </c>
      <c r="X45" s="792"/>
      <c r="Y45" s="596" t="str">
        <f>'リンク切公表時非表示（グラフの添え物）'!$X$93</f>
        <v>Semiconductor Manufacturing</v>
      </c>
      <c r="Z45" s="114"/>
      <c r="AA45" s="203">
        <f t="shared" ref="AA45:BD45" si="20">IF(AA11="NO","-",AA11/AA$5)</f>
        <v>4.5906225852604811E-5</v>
      </c>
      <c r="AB45" s="203" t="str">
        <f t="shared" si="20"/>
        <v>-</v>
      </c>
      <c r="AC45" s="203">
        <f t="shared" si="20"/>
        <v>1.2349574925699688E-3</v>
      </c>
      <c r="AD45" s="203">
        <f t="shared" si="20"/>
        <v>7.8670261803164953E-3</v>
      </c>
      <c r="AE45" s="203">
        <f t="shared" si="20"/>
        <v>1.1638825467864107E-2</v>
      </c>
      <c r="AF45" s="203">
        <f t="shared" si="20"/>
        <v>1.0733217141368464E-2</v>
      </c>
      <c r="AG45" s="203">
        <f t="shared" si="20"/>
        <v>1.0736948922219368E-2</v>
      </c>
      <c r="AH45" s="203">
        <f t="shared" si="20"/>
        <v>1.2049903565632143E-2</v>
      </c>
      <c r="AI45" s="203">
        <f t="shared" si="20"/>
        <v>1.1458518053345261E-2</v>
      </c>
      <c r="AJ45" s="203">
        <f t="shared" si="20"/>
        <v>1.1216563002635052E-2</v>
      </c>
      <c r="AK45" s="203">
        <f t="shared" si="20"/>
        <v>1.2372286931571566E-2</v>
      </c>
      <c r="AL45" s="203">
        <f t="shared" si="20"/>
        <v>1.130065912440794E-2</v>
      </c>
      <c r="AM45" s="203">
        <f t="shared" si="20"/>
        <v>1.3150630450763643E-2</v>
      </c>
      <c r="AN45" s="203">
        <f t="shared" si="20"/>
        <v>1.2714375653428334E-2</v>
      </c>
      <c r="AO45" s="203">
        <f t="shared" si="20"/>
        <v>1.8739990700354849E-2</v>
      </c>
      <c r="AP45" s="203">
        <f t="shared" si="20"/>
        <v>1.7520533778784382E-2</v>
      </c>
      <c r="AQ45" s="203">
        <f t="shared" si="20"/>
        <v>1.6589300743066457E-2</v>
      </c>
      <c r="AR45" s="203">
        <f t="shared" si="20"/>
        <v>1.5720505406662182E-2</v>
      </c>
      <c r="AS45" s="203">
        <f t="shared" si="20"/>
        <v>1.2135452069878552E-2</v>
      </c>
      <c r="AT45" s="203">
        <f t="shared" si="20"/>
        <v>7.1533435217574701E-3</v>
      </c>
      <c r="AU45" s="203">
        <f t="shared" si="20"/>
        <v>7.0703727257832704E-3</v>
      </c>
      <c r="AV45" s="203">
        <f t="shared" si="20"/>
        <v>5.444058432156426E-3</v>
      </c>
      <c r="AW45" s="203">
        <f t="shared" si="20"/>
        <v>4.1402731828162316E-3</v>
      </c>
      <c r="AX45" s="203">
        <f t="shared" si="20"/>
        <v>3.400943255914576E-3</v>
      </c>
      <c r="AY45" s="203">
        <f t="shared" si="20"/>
        <v>3.1533615032723573E-3</v>
      </c>
      <c r="AZ45" s="203">
        <f t="shared" si="20"/>
        <v>2.8788184267610341E-3</v>
      </c>
      <c r="BA45" s="203">
        <f t="shared" si="20"/>
        <v>2.7515914510864003E-3</v>
      </c>
      <c r="BB45" s="203">
        <f t="shared" si="20"/>
        <v>2.7389418694582224E-3</v>
      </c>
      <c r="BC45" s="203">
        <f t="shared" si="20"/>
        <v>2.3964728275394803E-3</v>
      </c>
      <c r="BD45" s="203">
        <f t="shared" si="20"/>
        <v>1.9996198716517024E-3</v>
      </c>
      <c r="BE45" s="289" t="str">
        <f>IF(BE11="NO","-",BE11/BE$5)</f>
        <v>-</v>
      </c>
      <c r="BF45" s="1422"/>
    </row>
    <row r="46" spans="2:64" ht="17.100000000000001" customHeight="1">
      <c r="U46" s="635"/>
      <c r="V46" s="594" t="str">
        <f>'リンク切公表時非表示（グラフの添え物）'!$W$94</f>
        <v>液晶製造</v>
      </c>
      <c r="X46" s="792"/>
      <c r="Y46" s="596" t="str">
        <f>'リンク切公表時非表示（グラフの添え物）'!$X$94</f>
        <v>Liquid Crystals</v>
      </c>
      <c r="Z46" s="114"/>
      <c r="AA46" s="203">
        <f t="shared" ref="AA46:BD46" si="21">IF(AA12="NO","-",AA12/AA$5)</f>
        <v>4.5191187359603299E-8</v>
      </c>
      <c r="AB46" s="203" t="str">
        <f t="shared" si="21"/>
        <v>-</v>
      </c>
      <c r="AC46" s="203">
        <f t="shared" si="21"/>
        <v>1.2157217107558982E-6</v>
      </c>
      <c r="AD46" s="203">
        <f t="shared" si="21"/>
        <v>7.7444888460028813E-6</v>
      </c>
      <c r="AE46" s="203">
        <f t="shared" si="21"/>
        <v>1.1457538331570872E-5</v>
      </c>
      <c r="AF46" s="203">
        <f t="shared" si="21"/>
        <v>1.0566035821900734E-5</v>
      </c>
      <c r="AG46" s="203">
        <f t="shared" si="21"/>
        <v>1.0721949191272651E-5</v>
      </c>
      <c r="AH46" s="203">
        <f t="shared" si="21"/>
        <v>3.4340535722225085E-5</v>
      </c>
      <c r="AI46" s="203">
        <f t="shared" si="21"/>
        <v>3.3437884836897456E-5</v>
      </c>
      <c r="AJ46" s="203">
        <f t="shared" si="21"/>
        <v>1.5382236722865113E-4</v>
      </c>
      <c r="AK46" s="203">
        <f t="shared" si="21"/>
        <v>8.0442411671404675E-5</v>
      </c>
      <c r="AL46" s="203">
        <f t="shared" si="21"/>
        <v>5.9615605134455285E-5</v>
      </c>
      <c r="AM46" s="203">
        <f t="shared" si="21"/>
        <v>1.1740246067570183E-4</v>
      </c>
      <c r="AN46" s="203">
        <f t="shared" si="21"/>
        <v>1.018953528170698E-4</v>
      </c>
      <c r="AO46" s="203">
        <f t="shared" si="21"/>
        <v>2.4518700623906559E-4</v>
      </c>
      <c r="AP46" s="203">
        <f t="shared" si="21"/>
        <v>2.3297154340483684E-4</v>
      </c>
      <c r="AQ46" s="203">
        <f t="shared" si="21"/>
        <v>1.9337840317739508E-4</v>
      </c>
      <c r="AR46" s="203">
        <f t="shared" si="21"/>
        <v>1.8317624136685571E-4</v>
      </c>
      <c r="AS46" s="203">
        <f t="shared" si="21"/>
        <v>1.4683172339803783E-4</v>
      </c>
      <c r="AT46" s="203">
        <f t="shared" si="21"/>
        <v>1.0973891082967202E-4</v>
      </c>
      <c r="AU46" s="203">
        <f t="shared" si="21"/>
        <v>1.2950827827248602E-4</v>
      </c>
      <c r="AV46" s="203">
        <f t="shared" si="21"/>
        <v>1.2545403132915297E-4</v>
      </c>
      <c r="AW46" s="203">
        <f t="shared" si="21"/>
        <v>8.131017211043706E-5</v>
      </c>
      <c r="AX46" s="203">
        <f t="shared" si="21"/>
        <v>7.3716161868616842E-5</v>
      </c>
      <c r="AY46" s="203">
        <f t="shared" si="21"/>
        <v>6.3117653973630876E-5</v>
      </c>
      <c r="AZ46" s="203">
        <f t="shared" si="21"/>
        <v>4.9185381483466342E-5</v>
      </c>
      <c r="BA46" s="203">
        <f t="shared" si="21"/>
        <v>4.5361895141094611E-5</v>
      </c>
      <c r="BB46" s="203">
        <f t="shared" si="21"/>
        <v>4.2454424707948623E-5</v>
      </c>
      <c r="BC46" s="203">
        <f t="shared" si="21"/>
        <v>4.5725080858006211E-5</v>
      </c>
      <c r="BD46" s="203">
        <f t="shared" si="21"/>
        <v>3.5495400058079198E-5</v>
      </c>
      <c r="BE46" s="334" t="str">
        <f>IF(BE$12="NO","-",BE12/BE$5)</f>
        <v>-</v>
      </c>
      <c r="BF46" s="1423"/>
      <c r="BH46" s="98"/>
      <c r="BI46" s="98"/>
    </row>
    <row r="47" spans="2:64" ht="17.100000000000001" customHeight="1">
      <c r="U47" s="635"/>
      <c r="V47" s="594" t="str">
        <f>'リンク切公表時非表示（グラフの添え物）'!$W$97</f>
        <v>HCFC22製造時の副生HFC23</v>
      </c>
      <c r="X47" s="792"/>
      <c r="Y47" s="596" t="str">
        <f>'リンク切公表時非表示（グラフの添え物）'!$X$97</f>
        <v xml:space="preserve">By-product emissions from HCFC-22  </v>
      </c>
      <c r="Z47" s="114"/>
      <c r="AA47" s="203">
        <f t="shared" ref="AA47:BD47" si="22">IF(AA13="NO","-",AA13/AA$5)</f>
        <v>0.99977499473927811</v>
      </c>
      <c r="AB47" s="203">
        <f t="shared" si="22"/>
        <v>1</v>
      </c>
      <c r="AC47" s="203">
        <f t="shared" si="22"/>
        <v>0.98946838193096909</v>
      </c>
      <c r="AD47" s="203">
        <f t="shared" si="22"/>
        <v>0.92628943467881497</v>
      </c>
      <c r="AE47" s="203">
        <f t="shared" si="22"/>
        <v>0.87484176997931751</v>
      </c>
      <c r="AF47" s="203">
        <f t="shared" si="22"/>
        <v>0.85115288565311475</v>
      </c>
      <c r="AG47" s="203">
        <f t="shared" si="22"/>
        <v>0.80204030706882412</v>
      </c>
      <c r="AH47" s="203">
        <f t="shared" si="22"/>
        <v>0.76070040330008315</v>
      </c>
      <c r="AI47" s="203">
        <f t="shared" si="22"/>
        <v>0.73433684447921732</v>
      </c>
      <c r="AJ47" s="203">
        <f t="shared" si="22"/>
        <v>0.73188009362127715</v>
      </c>
      <c r="AK47" s="203">
        <f t="shared" si="22"/>
        <v>0.68654554244516086</v>
      </c>
      <c r="AL47" s="203">
        <f t="shared" si="22"/>
        <v>0.60687910316743632</v>
      </c>
      <c r="AM47" s="203">
        <f t="shared" si="22"/>
        <v>0.47497330323562087</v>
      </c>
      <c r="AN47" s="203">
        <f t="shared" si="22"/>
        <v>0.3915389838060056</v>
      </c>
      <c r="AO47" s="203">
        <f t="shared" si="22"/>
        <v>0.10366257261681978</v>
      </c>
      <c r="AP47" s="203">
        <f t="shared" si="22"/>
        <v>4.5846182341843664E-2</v>
      </c>
      <c r="AQ47" s="203">
        <f t="shared" si="22"/>
        <v>5.6797339698258419E-2</v>
      </c>
      <c r="AR47" s="203">
        <f t="shared" si="22"/>
        <v>1.6468436523455539E-2</v>
      </c>
      <c r="AS47" s="203">
        <f t="shared" si="22"/>
        <v>3.0751217037841852E-2</v>
      </c>
      <c r="AT47" s="203">
        <f t="shared" si="22"/>
        <v>2.4027507724314369E-3</v>
      </c>
      <c r="AU47" s="203">
        <f t="shared" si="22"/>
        <v>2.2840966185623643E-3</v>
      </c>
      <c r="AV47" s="203">
        <f t="shared" si="22"/>
        <v>6.2330874624124451E-4</v>
      </c>
      <c r="AW47" s="203">
        <f t="shared" si="22"/>
        <v>6.0456131745489276E-4</v>
      </c>
      <c r="AX47" s="203">
        <f t="shared" si="22"/>
        <v>5.0683789278343171E-4</v>
      </c>
      <c r="AY47" s="203">
        <f t="shared" si="22"/>
        <v>6.614312310327875E-4</v>
      </c>
      <c r="AZ47" s="203">
        <f t="shared" si="22"/>
        <v>7.5355369263676176E-4</v>
      </c>
      <c r="BA47" s="203">
        <f t="shared" si="22"/>
        <v>5.5532167330300526E-4</v>
      </c>
      <c r="BB47" s="203">
        <f t="shared" si="22"/>
        <v>8.5598215301273869E-4</v>
      </c>
      <c r="BC47" s="203">
        <f t="shared" si="22"/>
        <v>2.5168441586616985E-4</v>
      </c>
      <c r="BD47" s="203">
        <f t="shared" si="22"/>
        <v>2.6792620928185864E-4</v>
      </c>
      <c r="BE47" s="334" t="str">
        <f>IF(BE$13="NO","-",BE13/BE$5)</f>
        <v>-</v>
      </c>
      <c r="BF47" s="1423"/>
      <c r="BH47" s="98"/>
      <c r="BI47" s="98"/>
    </row>
    <row r="48" spans="2:64" ht="17.100000000000001" customHeight="1">
      <c r="U48" s="635"/>
      <c r="V48" s="735" t="str">
        <f>'リンク切公表時非表示（グラフの添え物）'!$W$98</f>
        <v>消火剤</v>
      </c>
      <c r="X48" s="792"/>
      <c r="Y48" s="596" t="str">
        <f>'リンク切公表時非表示（グラフの添え物）'!$X$98</f>
        <v>Fire Extinguishers</v>
      </c>
      <c r="Z48" s="114"/>
      <c r="AA48" s="203" t="str">
        <f t="shared" ref="AA48:BD48" si="23">IF(AA14="NO","-",AA14/AA$5)</f>
        <v>-</v>
      </c>
      <c r="AB48" s="203" t="str">
        <f t="shared" si="23"/>
        <v>-</v>
      </c>
      <c r="AC48" s="203" t="str">
        <f t="shared" si="23"/>
        <v>-</v>
      </c>
      <c r="AD48" s="203" t="str">
        <f t="shared" si="23"/>
        <v>-</v>
      </c>
      <c r="AE48" s="203" t="str">
        <f t="shared" si="23"/>
        <v>-</v>
      </c>
      <c r="AF48" s="203" t="str">
        <f t="shared" si="23"/>
        <v>-</v>
      </c>
      <c r="AG48" s="203">
        <f t="shared" si="23"/>
        <v>9.9699341663477863E-6</v>
      </c>
      <c r="AH48" s="203">
        <f t="shared" si="23"/>
        <v>2.7280022856875199E-5</v>
      </c>
      <c r="AI48" s="203">
        <f t="shared" si="23"/>
        <v>7.6324721560739377E-5</v>
      </c>
      <c r="AJ48" s="203">
        <f t="shared" si="23"/>
        <v>1.5466358132954817E-4</v>
      </c>
      <c r="AK48" s="203">
        <f t="shared" si="23"/>
        <v>2.0256047435319844E-4</v>
      </c>
      <c r="AL48" s="203">
        <f t="shared" si="23"/>
        <v>2.7520139155342606E-4</v>
      </c>
      <c r="AM48" s="203">
        <f t="shared" si="23"/>
        <v>3.6869373736005047E-4</v>
      </c>
      <c r="AN48" s="203">
        <f t="shared" si="23"/>
        <v>4.0308138922385672E-4</v>
      </c>
      <c r="AO48" s="203">
        <f t="shared" si="23"/>
        <v>5.6361890983043722E-4</v>
      </c>
      <c r="AP48" s="203">
        <f t="shared" si="23"/>
        <v>5.7408978280219011E-4</v>
      </c>
      <c r="AQ48" s="203">
        <f t="shared" si="23"/>
        <v>5.0991982637992462E-4</v>
      </c>
      <c r="AR48" s="203">
        <f t="shared" si="23"/>
        <v>4.6162662865627155E-4</v>
      </c>
      <c r="AS48" s="203">
        <f t="shared" si="23"/>
        <v>4.0659765388385778E-4</v>
      </c>
      <c r="AT48" s="203">
        <f t="shared" si="23"/>
        <v>3.8598762198533212E-4</v>
      </c>
      <c r="AU48" s="203">
        <f t="shared" si="23"/>
        <v>3.5553986020500427E-4</v>
      </c>
      <c r="AV48" s="203">
        <f t="shared" si="23"/>
        <v>3.2220855419405413E-4</v>
      </c>
      <c r="AW48" s="203">
        <f t="shared" si="23"/>
        <v>2.9367446209417137E-4</v>
      </c>
      <c r="AX48" s="203">
        <f t="shared" si="23"/>
        <v>2.7406019682934673E-4</v>
      </c>
      <c r="AY48" s="203">
        <f t="shared" si="23"/>
        <v>2.5299476533059489E-4</v>
      </c>
      <c r="AZ48" s="203">
        <f t="shared" si="23"/>
        <v>2.3874726333802495E-4</v>
      </c>
      <c r="BA48" s="203">
        <f t="shared" si="23"/>
        <v>2.2311808861056923E-4</v>
      </c>
      <c r="BB48" s="203">
        <f t="shared" si="23"/>
        <v>2.1632880255895964E-4</v>
      </c>
      <c r="BC48" s="203">
        <f t="shared" si="23"/>
        <v>2.0912342138821449E-4</v>
      </c>
      <c r="BD48" s="203">
        <f t="shared" si="23"/>
        <v>2.0014881509635888E-4</v>
      </c>
      <c r="BE48" s="291" t="str">
        <f>IF(BE14="NO","-",BE14/BE$5)</f>
        <v>-</v>
      </c>
      <c r="BF48" s="1425"/>
      <c r="BH48" s="98"/>
    </row>
    <row r="49" spans="21:61" ht="17.100000000000001" customHeight="1">
      <c r="U49" s="636"/>
      <c r="V49" s="594" t="str">
        <f>'リンク切公表時非表示（グラフの添え物）'!$W$99</f>
        <v>マグネシウム鋳造</v>
      </c>
      <c r="X49" s="792"/>
      <c r="Y49" s="596" t="str">
        <f>'リンク切公表時非表示（グラフの添え物）'!$X$99</f>
        <v>Magnesium Foundries</v>
      </c>
      <c r="Z49" s="114"/>
      <c r="AA49" s="203" t="str">
        <f t="shared" ref="AA49:BD49" si="24">IF(AA15="NO","-",AA15/AA$5)</f>
        <v>-</v>
      </c>
      <c r="AB49" s="203" t="str">
        <f t="shared" si="24"/>
        <v>-</v>
      </c>
      <c r="AC49" s="203" t="str">
        <f t="shared" si="24"/>
        <v>-</v>
      </c>
      <c r="AD49" s="203" t="str">
        <f t="shared" si="24"/>
        <v>-</v>
      </c>
      <c r="AE49" s="203" t="str">
        <f t="shared" si="24"/>
        <v>-</v>
      </c>
      <c r="AF49" s="203" t="str">
        <f t="shared" si="24"/>
        <v>-</v>
      </c>
      <c r="AG49" s="203" t="str">
        <f t="shared" si="24"/>
        <v>-</v>
      </c>
      <c r="AH49" s="203" t="str">
        <f t="shared" si="24"/>
        <v>-</v>
      </c>
      <c r="AI49" s="203" t="str">
        <f t="shared" si="24"/>
        <v>-</v>
      </c>
      <c r="AJ49" s="203" t="str">
        <f t="shared" si="24"/>
        <v>-</v>
      </c>
      <c r="AK49" s="203" t="str">
        <f t="shared" si="24"/>
        <v>-</v>
      </c>
      <c r="AL49" s="203" t="str">
        <f t="shared" si="24"/>
        <v>-</v>
      </c>
      <c r="AM49" s="203" t="str">
        <f t="shared" si="24"/>
        <v>-</v>
      </c>
      <c r="AN49" s="203" t="str">
        <f t="shared" si="24"/>
        <v>-</v>
      </c>
      <c r="AO49" s="203" t="str">
        <f t="shared" si="24"/>
        <v>-</v>
      </c>
      <c r="AP49" s="203" t="str">
        <f t="shared" si="24"/>
        <v>-</v>
      </c>
      <c r="AQ49" s="203" t="str">
        <f t="shared" si="24"/>
        <v>-</v>
      </c>
      <c r="AR49" s="203" t="str">
        <f t="shared" si="24"/>
        <v>-</v>
      </c>
      <c r="AS49" s="203" t="str">
        <f t="shared" si="24"/>
        <v>-</v>
      </c>
      <c r="AT49" s="203" t="str">
        <f t="shared" si="24"/>
        <v>-</v>
      </c>
      <c r="AU49" s="203" t="str">
        <f t="shared" si="24"/>
        <v>-</v>
      </c>
      <c r="AV49" s="203">
        <f t="shared" si="24"/>
        <v>3.8325064802671113E-5</v>
      </c>
      <c r="AW49" s="203">
        <f t="shared" si="24"/>
        <v>4.3810271146646784E-5</v>
      </c>
      <c r="AX49" s="203">
        <f t="shared" si="24"/>
        <v>4.0067590172744253E-5</v>
      </c>
      <c r="AY49" s="203">
        <f t="shared" si="24"/>
        <v>3.5948563950135026E-5</v>
      </c>
      <c r="AZ49" s="203">
        <f t="shared" si="24"/>
        <v>2.1842873928457486E-5</v>
      </c>
      <c r="BA49" s="203">
        <f t="shared" si="24"/>
        <v>2.6828040298084376E-5</v>
      </c>
      <c r="BB49" s="203">
        <f t="shared" si="24"/>
        <v>3.1810147578176102E-5</v>
      </c>
      <c r="BC49" s="203">
        <f t="shared" si="24"/>
        <v>3.6477234596819886E-5</v>
      </c>
      <c r="BD49" s="203">
        <f t="shared" si="24"/>
        <v>2.8763849795274614E-5</v>
      </c>
      <c r="BE49" s="335" t="str">
        <f>IF(BE$15="NO","-",BE15/BE$5)</f>
        <v>-</v>
      </c>
      <c r="BF49" s="1426"/>
      <c r="BH49" s="98"/>
    </row>
    <row r="50" spans="21:61" ht="17.100000000000001" customHeight="1">
      <c r="U50" s="796" t="s">
        <v>20</v>
      </c>
      <c r="V50" s="805"/>
      <c r="X50" s="793" t="s">
        <v>774</v>
      </c>
      <c r="Y50" s="794"/>
      <c r="Z50" s="180"/>
      <c r="AA50" s="293">
        <f t="shared" ref="AA50:BE50" si="25">SUM(AA51:AA56)</f>
        <v>1</v>
      </c>
      <c r="AB50" s="293">
        <f t="shared" si="25"/>
        <v>1</v>
      </c>
      <c r="AC50" s="293">
        <f t="shared" si="25"/>
        <v>1</v>
      </c>
      <c r="AD50" s="293">
        <f t="shared" si="25"/>
        <v>1</v>
      </c>
      <c r="AE50" s="293">
        <f t="shared" si="25"/>
        <v>1</v>
      </c>
      <c r="AF50" s="293">
        <f t="shared" si="25"/>
        <v>1</v>
      </c>
      <c r="AG50" s="293">
        <f t="shared" si="25"/>
        <v>1</v>
      </c>
      <c r="AH50" s="293">
        <f t="shared" si="25"/>
        <v>1</v>
      </c>
      <c r="AI50" s="293">
        <f t="shared" si="25"/>
        <v>1</v>
      </c>
      <c r="AJ50" s="293">
        <f t="shared" si="25"/>
        <v>1.0000000000000002</v>
      </c>
      <c r="AK50" s="293">
        <f t="shared" si="25"/>
        <v>1</v>
      </c>
      <c r="AL50" s="293">
        <f t="shared" si="25"/>
        <v>0.99999999999999989</v>
      </c>
      <c r="AM50" s="293">
        <f t="shared" si="25"/>
        <v>1</v>
      </c>
      <c r="AN50" s="293">
        <f t="shared" si="25"/>
        <v>1</v>
      </c>
      <c r="AO50" s="293">
        <f t="shared" si="25"/>
        <v>1</v>
      </c>
      <c r="AP50" s="293">
        <f t="shared" si="25"/>
        <v>1</v>
      </c>
      <c r="AQ50" s="293">
        <f t="shared" si="25"/>
        <v>0.99999999999999989</v>
      </c>
      <c r="AR50" s="293">
        <f t="shared" si="25"/>
        <v>1</v>
      </c>
      <c r="AS50" s="293">
        <f t="shared" si="25"/>
        <v>1.0000000000000002</v>
      </c>
      <c r="AT50" s="293">
        <f t="shared" si="25"/>
        <v>1.0000000000000002</v>
      </c>
      <c r="AU50" s="293">
        <f t="shared" si="25"/>
        <v>0.99999999999999989</v>
      </c>
      <c r="AV50" s="293">
        <f t="shared" si="25"/>
        <v>1</v>
      </c>
      <c r="AW50" s="293">
        <f t="shared" si="25"/>
        <v>1</v>
      </c>
      <c r="AX50" s="293">
        <f t="shared" si="25"/>
        <v>1</v>
      </c>
      <c r="AY50" s="293">
        <f t="shared" si="25"/>
        <v>0.99999999999999989</v>
      </c>
      <c r="AZ50" s="293">
        <f t="shared" si="25"/>
        <v>0.99999999999999989</v>
      </c>
      <c r="BA50" s="293">
        <f t="shared" si="25"/>
        <v>0.99999999999999989</v>
      </c>
      <c r="BB50" s="293">
        <f t="shared" si="25"/>
        <v>1</v>
      </c>
      <c r="BC50" s="293">
        <f t="shared" si="25"/>
        <v>1</v>
      </c>
      <c r="BD50" s="293">
        <f t="shared" ref="BD50" si="26">SUM(BD51:BD56)</f>
        <v>1</v>
      </c>
      <c r="BE50" s="293">
        <f t="shared" si="25"/>
        <v>0</v>
      </c>
      <c r="BF50" s="1421"/>
      <c r="BH50" s="98"/>
      <c r="BI50" s="98"/>
    </row>
    <row r="51" spans="21:61" ht="17.100000000000001" customHeight="1">
      <c r="U51" s="796"/>
      <c r="V51" s="594" t="str">
        <f>'リンク切公表時非表示（グラフの添え物）'!$W$102</f>
        <v>半導体製造</v>
      </c>
      <c r="X51" s="796"/>
      <c r="Y51" s="594" t="str">
        <f>'リンク切公表時非表示（グラフの添え物）'!$X$102</f>
        <v>Semiconductor Manufacturing</v>
      </c>
      <c r="Z51" s="115"/>
      <c r="AA51" s="182">
        <f t="shared" ref="AA51:BE51" si="27">IF(AA17="NO","-",AA17/AA$16)</f>
        <v>0.21767336937425263</v>
      </c>
      <c r="AB51" s="182">
        <f t="shared" si="27"/>
        <v>0.2195551803218036</v>
      </c>
      <c r="AC51" s="182">
        <f t="shared" si="27"/>
        <v>0.22129151757992757</v>
      </c>
      <c r="AD51" s="182">
        <f t="shared" si="27"/>
        <v>0.22250405676443746</v>
      </c>
      <c r="AE51" s="182">
        <f t="shared" si="27"/>
        <v>0.22291114821196845</v>
      </c>
      <c r="AF51" s="182">
        <f t="shared" si="27"/>
        <v>0.22250244983497228</v>
      </c>
      <c r="AG51" s="182">
        <f t="shared" si="27"/>
        <v>0.25220033420052934</v>
      </c>
      <c r="AH51" s="182">
        <f t="shared" si="27"/>
        <v>0.28959634482906249</v>
      </c>
      <c r="AI51" s="182">
        <f t="shared" si="27"/>
        <v>0.35433610436149787</v>
      </c>
      <c r="AJ51" s="182">
        <f t="shared" si="27"/>
        <v>0.47789078289995834</v>
      </c>
      <c r="AK51" s="182">
        <f t="shared" si="27"/>
        <v>0.56949996764651734</v>
      </c>
      <c r="AL51" s="182">
        <f t="shared" si="27"/>
        <v>0.52604130782179881</v>
      </c>
      <c r="AM51" s="182">
        <f t="shared" si="27"/>
        <v>0.56293061149658641</v>
      </c>
      <c r="AN51" s="182">
        <f t="shared" si="27"/>
        <v>0.57939132674265525</v>
      </c>
      <c r="AO51" s="182">
        <f t="shared" si="27"/>
        <v>0.58860529613839496</v>
      </c>
      <c r="AP51" s="182">
        <f t="shared" si="27"/>
        <v>0.53188390663117868</v>
      </c>
      <c r="AQ51" s="182">
        <f t="shared" si="27"/>
        <v>0.54752486691256608</v>
      </c>
      <c r="AR51" s="182">
        <f t="shared" si="27"/>
        <v>0.55894204834235772</v>
      </c>
      <c r="AS51" s="182">
        <f t="shared" si="27"/>
        <v>0.57993300830307459</v>
      </c>
      <c r="AT51" s="182">
        <f t="shared" si="27"/>
        <v>0.51981384859559432</v>
      </c>
      <c r="AU51" s="182">
        <f t="shared" si="27"/>
        <v>0.51986576409491858</v>
      </c>
      <c r="AV51" s="182">
        <f t="shared" si="27"/>
        <v>0.49486619349156402</v>
      </c>
      <c r="AW51" s="182">
        <f t="shared" si="27"/>
        <v>0.47146911753719861</v>
      </c>
      <c r="AX51" s="182">
        <f t="shared" si="27"/>
        <v>0.47340382422275951</v>
      </c>
      <c r="AY51" s="182">
        <f t="shared" si="27"/>
        <v>0.48082659938574207</v>
      </c>
      <c r="AZ51" s="182">
        <f t="shared" si="27"/>
        <v>0.47828666102948075</v>
      </c>
      <c r="BA51" s="182">
        <f t="shared" si="27"/>
        <v>0.50995632820771386</v>
      </c>
      <c r="BB51" s="182">
        <f t="shared" si="27"/>
        <v>0.52536038843201138</v>
      </c>
      <c r="BC51" s="182">
        <f t="shared" si="27"/>
        <v>0.5093476237291189</v>
      </c>
      <c r="BD51" s="182">
        <f t="shared" si="27"/>
        <v>0.48981964559910718</v>
      </c>
      <c r="BE51" s="292" t="str">
        <f t="shared" si="27"/>
        <v>-</v>
      </c>
      <c r="BF51" s="1421"/>
    </row>
    <row r="52" spans="21:61" ht="17.100000000000001" customHeight="1">
      <c r="U52" s="795"/>
      <c r="V52" s="594" t="str">
        <f>'リンク切公表時非表示（グラフの添え物）'!$W$103</f>
        <v>液晶製造</v>
      </c>
      <c r="X52" s="796"/>
      <c r="Y52" s="594" t="str">
        <f>'リンク切公表時非表示（グラフの添え物）'!$X$103</f>
        <v>Liquid Crystals</v>
      </c>
      <c r="Z52" s="115"/>
      <c r="AA52" s="182">
        <f t="shared" ref="AA52:BE52" si="28">IF(AA18="NO","-",AA18/AA$16)</f>
        <v>4.7940230627845654E-3</v>
      </c>
      <c r="AB52" s="182">
        <f t="shared" si="28"/>
        <v>4.8354679354775084E-3</v>
      </c>
      <c r="AC52" s="182">
        <f t="shared" si="28"/>
        <v>4.8737089058090996E-3</v>
      </c>
      <c r="AD52" s="182">
        <f t="shared" si="28"/>
        <v>4.9004137840024256E-3</v>
      </c>
      <c r="AE52" s="182">
        <f t="shared" si="28"/>
        <v>4.9093795375704267E-3</v>
      </c>
      <c r="AF52" s="182">
        <f t="shared" si="28"/>
        <v>4.9003783931002758E-3</v>
      </c>
      <c r="AG52" s="182">
        <f t="shared" si="28"/>
        <v>4.5610060812377156E-3</v>
      </c>
      <c r="AH52" s="182">
        <f t="shared" si="28"/>
        <v>7.7575377900506301E-3</v>
      </c>
      <c r="AI52" s="182">
        <f t="shared" si="28"/>
        <v>1.027539490430443E-2</v>
      </c>
      <c r="AJ52" s="182">
        <f t="shared" si="28"/>
        <v>1.6222666115214706E-2</v>
      </c>
      <c r="AK52" s="182">
        <f t="shared" si="28"/>
        <v>1.8006353329085938E-2</v>
      </c>
      <c r="AL52" s="182">
        <f t="shared" si="28"/>
        <v>1.4526036188931916E-2</v>
      </c>
      <c r="AM52" s="182">
        <f t="shared" si="28"/>
        <v>1.9713443965762547E-2</v>
      </c>
      <c r="AN52" s="182">
        <f t="shared" si="28"/>
        <v>1.8949930797612893E-2</v>
      </c>
      <c r="AO52" s="182">
        <f t="shared" si="28"/>
        <v>1.9413558714881415E-2</v>
      </c>
      <c r="AP52" s="182">
        <f t="shared" si="28"/>
        <v>1.7600731648108929E-2</v>
      </c>
      <c r="AQ52" s="182">
        <f t="shared" si="28"/>
        <v>1.7485910869794671E-2</v>
      </c>
      <c r="AR52" s="182">
        <f t="shared" si="28"/>
        <v>1.3484658423327028E-2</v>
      </c>
      <c r="AS52" s="182">
        <f t="shared" si="28"/>
        <v>1.450280853766418E-2</v>
      </c>
      <c r="AT52" s="182">
        <f t="shared" si="28"/>
        <v>9.6913804751983385E-3</v>
      </c>
      <c r="AU52" s="182">
        <f t="shared" si="28"/>
        <v>1.0916924093644833E-2</v>
      </c>
      <c r="AV52" s="182">
        <f t="shared" si="28"/>
        <v>1.5702426918690122E-2</v>
      </c>
      <c r="AW52" s="182">
        <f t="shared" si="28"/>
        <v>1.9801699318546882E-2</v>
      </c>
      <c r="AX52" s="182">
        <f t="shared" si="28"/>
        <v>2.3013743159812132E-2</v>
      </c>
      <c r="AY52" s="182">
        <f t="shared" si="28"/>
        <v>2.6686004659706119E-2</v>
      </c>
      <c r="AZ52" s="182">
        <f t="shared" si="28"/>
        <v>2.6135088884543252E-2</v>
      </c>
      <c r="BA52" s="182">
        <f t="shared" si="28"/>
        <v>2.1097597788520196E-2</v>
      </c>
      <c r="BB52" s="182">
        <f t="shared" si="28"/>
        <v>2.3938099595253521E-2</v>
      </c>
      <c r="BC52" s="182">
        <f t="shared" si="28"/>
        <v>2.275689318598588E-2</v>
      </c>
      <c r="BD52" s="182">
        <f t="shared" si="28"/>
        <v>2.1968208976585819E-2</v>
      </c>
      <c r="BE52" s="292" t="str">
        <f t="shared" si="28"/>
        <v>-</v>
      </c>
      <c r="BF52" s="1421"/>
    </row>
    <row r="53" spans="21:61" ht="17.100000000000001" customHeight="1">
      <c r="U53" s="796"/>
      <c r="V53" s="594" t="str">
        <f>'リンク切公表時非表示（グラフの添え物）'!$W$104</f>
        <v>洗浄剤・溶剤</v>
      </c>
      <c r="X53" s="796"/>
      <c r="Y53" s="594" t="str">
        <f>'リンク切公表時非表示（グラフの添え物）'!$X$104</f>
        <v>Solvents / Cleaning agents</v>
      </c>
      <c r="Z53" s="115"/>
      <c r="AA53" s="182">
        <f t="shared" ref="AA53:BE53" si="29">IF(AA19="NO","-",AA19/AA$16)</f>
        <v>0.69578379718268168</v>
      </c>
      <c r="AB53" s="182">
        <f t="shared" si="29"/>
        <v>0.70179892696374258</v>
      </c>
      <c r="AC53" s="182">
        <f t="shared" si="29"/>
        <v>0.70734905619691546</v>
      </c>
      <c r="AD53" s="182">
        <f t="shared" si="29"/>
        <v>0.71122488685298679</v>
      </c>
      <c r="AE53" s="182">
        <f t="shared" si="29"/>
        <v>0.71252613759384675</v>
      </c>
      <c r="AF53" s="182">
        <f t="shared" si="29"/>
        <v>0.71121975037033724</v>
      </c>
      <c r="AG53" s="182">
        <f t="shared" si="29"/>
        <v>0.66857716791103106</v>
      </c>
      <c r="AH53" s="182">
        <f t="shared" si="29"/>
        <v>0.61130300153460393</v>
      </c>
      <c r="AI53" s="182">
        <f t="shared" si="29"/>
        <v>0.52906922173680315</v>
      </c>
      <c r="AJ53" s="182">
        <f t="shared" si="29"/>
        <v>0.3810461307620101</v>
      </c>
      <c r="AK53" s="182">
        <f t="shared" si="29"/>
        <v>0.26911642604224312</v>
      </c>
      <c r="AL53" s="182">
        <f t="shared" si="29"/>
        <v>0.32119092847479325</v>
      </c>
      <c r="AM53" s="182">
        <f t="shared" si="29"/>
        <v>0.27698602987070964</v>
      </c>
      <c r="AN53" s="182">
        <f t="shared" si="29"/>
        <v>0.26091731525394041</v>
      </c>
      <c r="AO53" s="182">
        <f t="shared" si="29"/>
        <v>0.2704290118055433</v>
      </c>
      <c r="AP53" s="182">
        <f t="shared" si="29"/>
        <v>0.32585696652005186</v>
      </c>
      <c r="AQ53" s="182">
        <f t="shared" si="29"/>
        <v>0.30985115798733748</v>
      </c>
      <c r="AR53" s="182">
        <f t="shared" si="29"/>
        <v>0.29973695916322241</v>
      </c>
      <c r="AS53" s="182">
        <f t="shared" si="29"/>
        <v>0.28626650023661443</v>
      </c>
      <c r="AT53" s="182">
        <f t="shared" si="29"/>
        <v>0.35008481197990976</v>
      </c>
      <c r="AU53" s="182">
        <f t="shared" si="29"/>
        <v>0.40397051294133091</v>
      </c>
      <c r="AV53" s="182">
        <f t="shared" si="29"/>
        <v>0.42635612139280848</v>
      </c>
      <c r="AW53" s="182">
        <f t="shared" si="29"/>
        <v>0.45953066596088321</v>
      </c>
      <c r="AX53" s="182">
        <f t="shared" si="29"/>
        <v>0.46190532090621289</v>
      </c>
      <c r="AY53" s="182">
        <f t="shared" si="29"/>
        <v>0.45694294984764061</v>
      </c>
      <c r="AZ53" s="182">
        <f t="shared" si="29"/>
        <v>0.45857532408036283</v>
      </c>
      <c r="BA53" s="182">
        <f t="shared" si="29"/>
        <v>0.43401251672669544</v>
      </c>
      <c r="BB53" s="182">
        <f t="shared" si="29"/>
        <v>0.42207777612772884</v>
      </c>
      <c r="BC53" s="182">
        <f t="shared" si="29"/>
        <v>0.43157941994339244</v>
      </c>
      <c r="BD53" s="182">
        <f t="shared" si="29"/>
        <v>0.45529899174486499</v>
      </c>
      <c r="BE53" s="292" t="str">
        <f t="shared" si="29"/>
        <v>-</v>
      </c>
      <c r="BF53" s="1421"/>
    </row>
    <row r="54" spans="21:61" ht="17.100000000000001" customHeight="1">
      <c r="U54" s="796"/>
      <c r="V54" s="594" t="str">
        <f>'リンク切公表時非表示（グラフの添え物）'!$W$105</f>
        <v>PFCsの製造時の漏出</v>
      </c>
      <c r="X54" s="796"/>
      <c r="Y54" s="594" t="str">
        <f>'リンク切公表時非表示（グラフの添え物）'!$X$105</f>
        <v>Fugitive emissions from PFCs manufacturing</v>
      </c>
      <c r="Z54" s="182"/>
      <c r="AA54" s="182">
        <f t="shared" ref="AA54:BE54" si="30">IF(AA20="NO","-",AA20/AA$16)</f>
        <v>5.0604576933414427E-2</v>
      </c>
      <c r="AB54" s="182">
        <f t="shared" si="30"/>
        <v>5.1042059236110604E-2</v>
      </c>
      <c r="AC54" s="182">
        <f t="shared" si="30"/>
        <v>5.1445721901018489E-2</v>
      </c>
      <c r="AD54" s="182">
        <f t="shared" si="30"/>
        <v>5.1727612297733989E-2</v>
      </c>
      <c r="AE54" s="182">
        <f t="shared" si="30"/>
        <v>5.1822252678110976E-2</v>
      </c>
      <c r="AF54" s="182">
        <f t="shared" si="30"/>
        <v>5.1727238719716712E-2</v>
      </c>
      <c r="AG54" s="182">
        <f t="shared" si="30"/>
        <v>6.5865770245485136E-2</v>
      </c>
      <c r="AH54" s="182">
        <f t="shared" si="30"/>
        <v>8.4088873549671761E-2</v>
      </c>
      <c r="AI54" s="182">
        <f t="shared" si="30"/>
        <v>9.9046932089194475E-2</v>
      </c>
      <c r="AJ54" s="182">
        <f t="shared" si="30"/>
        <v>0.1194214148427368</v>
      </c>
      <c r="AK54" s="182">
        <f t="shared" si="30"/>
        <v>0.1397183524786286</v>
      </c>
      <c r="AL54" s="182">
        <f t="shared" si="30"/>
        <v>0.13443099886001689</v>
      </c>
      <c r="AM54" s="182">
        <f t="shared" si="30"/>
        <v>0.13646215239782589</v>
      </c>
      <c r="AN54" s="182">
        <f t="shared" si="30"/>
        <v>0.13661574644098237</v>
      </c>
      <c r="AO54" s="182">
        <f t="shared" si="30"/>
        <v>0.11765474564780051</v>
      </c>
      <c r="AP54" s="182">
        <f t="shared" si="30"/>
        <v>0.12047520678316823</v>
      </c>
      <c r="AQ54" s="182">
        <f t="shared" si="30"/>
        <v>0.12108053630572838</v>
      </c>
      <c r="AR54" s="182">
        <f t="shared" si="30"/>
        <v>0.12317028310643276</v>
      </c>
      <c r="AS54" s="182">
        <f t="shared" si="30"/>
        <v>0.11271827470792115</v>
      </c>
      <c r="AT54" s="182">
        <f t="shared" si="30"/>
        <v>0.11305195682404225</v>
      </c>
      <c r="AU54" s="182">
        <f t="shared" si="30"/>
        <v>5.8320443828880054E-2</v>
      </c>
      <c r="AV54" s="182">
        <f t="shared" si="30"/>
        <v>5.4829407455187253E-2</v>
      </c>
      <c r="AW54" s="182">
        <f t="shared" si="30"/>
        <v>4.2853858027257871E-2</v>
      </c>
      <c r="AX54" s="182">
        <f t="shared" si="30"/>
        <v>3.3715741855641745E-2</v>
      </c>
      <c r="AY54" s="182">
        <f t="shared" si="30"/>
        <v>3.1930942331812207E-2</v>
      </c>
      <c r="AZ54" s="182">
        <f t="shared" si="30"/>
        <v>3.4637658473344525E-2</v>
      </c>
      <c r="BA54" s="182">
        <f t="shared" si="30"/>
        <v>2.8769044827293113E-2</v>
      </c>
      <c r="BB54" s="182">
        <f t="shared" si="30"/>
        <v>2.3069116841839907E-2</v>
      </c>
      <c r="BC54" s="182">
        <f t="shared" si="30"/>
        <v>2.5055563845986371E-2</v>
      </c>
      <c r="BD54" s="182">
        <f t="shared" si="30"/>
        <v>1.8737966772387208E-2</v>
      </c>
      <c r="BE54" s="292" t="str">
        <f t="shared" si="30"/>
        <v>-</v>
      </c>
      <c r="BF54" s="1421"/>
    </row>
    <row r="55" spans="21:61" ht="17.100000000000001" customHeight="1">
      <c r="U55" s="795"/>
      <c r="V55" s="594" t="str">
        <f>'リンク切公表時非表示（グラフの添え物）'!$W$106</f>
        <v>その他</v>
      </c>
      <c r="X55" s="796"/>
      <c r="Y55" s="594" t="str">
        <f>'リンク切公表時非表示（グラフの添え物）'!$X$106</f>
        <v>Other</v>
      </c>
      <c r="Z55" s="205"/>
      <c r="AA55" s="1845" t="str">
        <f t="shared" ref="AA55:BD55" si="31">IF(AA21="NO","-",AA21/AA$16)</f>
        <v>-</v>
      </c>
      <c r="AB55" s="1845" t="str">
        <f t="shared" si="31"/>
        <v>-</v>
      </c>
      <c r="AC55" s="1845" t="str">
        <f t="shared" si="31"/>
        <v>-</v>
      </c>
      <c r="AD55" s="1845" t="str">
        <f t="shared" si="31"/>
        <v>-</v>
      </c>
      <c r="AE55" s="1845" t="str">
        <f t="shared" si="31"/>
        <v>-</v>
      </c>
      <c r="AF55" s="1845" t="str">
        <f t="shared" si="31"/>
        <v>-</v>
      </c>
      <c r="AG55" s="1845" t="str">
        <f t="shared" si="31"/>
        <v>-</v>
      </c>
      <c r="AH55" s="1845" t="str">
        <f t="shared" si="31"/>
        <v>-</v>
      </c>
      <c r="AI55" s="1845" t="str">
        <f t="shared" si="31"/>
        <v>-</v>
      </c>
      <c r="AJ55" s="1845" t="str">
        <f t="shared" si="31"/>
        <v>-</v>
      </c>
      <c r="AK55" s="1845" t="str">
        <f t="shared" si="31"/>
        <v>-</v>
      </c>
      <c r="AL55" s="1845" t="str">
        <f t="shared" si="31"/>
        <v>-</v>
      </c>
      <c r="AM55" s="182">
        <f t="shared" si="31"/>
        <v>4.2485139639419464E-6</v>
      </c>
      <c r="AN55" s="182">
        <f t="shared" si="31"/>
        <v>1.0942619878128685E-5</v>
      </c>
      <c r="AO55" s="182">
        <f t="shared" si="31"/>
        <v>1.8315299444371415E-5</v>
      </c>
      <c r="AP55" s="182">
        <f t="shared" si="31"/>
        <v>3.3443104059921844E-5</v>
      </c>
      <c r="AQ55" s="182">
        <f t="shared" si="31"/>
        <v>7.0312440870057353E-5</v>
      </c>
      <c r="AR55" s="182">
        <f t="shared" si="31"/>
        <v>1.7493502248323067E-4</v>
      </c>
      <c r="AS55" s="182">
        <f t="shared" si="31"/>
        <v>4.0221261861218886E-4</v>
      </c>
      <c r="AT55" s="182">
        <f t="shared" si="31"/>
        <v>7.7177788525159921E-4</v>
      </c>
      <c r="AU55" s="182">
        <f t="shared" si="31"/>
        <v>1.0183959176431835E-3</v>
      </c>
      <c r="AV55" s="182">
        <f t="shared" si="31"/>
        <v>1.5762615836465562E-3</v>
      </c>
      <c r="AW55" s="1845" t="str">
        <f t="shared" si="31"/>
        <v>-</v>
      </c>
      <c r="AX55" s="182">
        <f t="shared" si="31"/>
        <v>3.1528233060124653E-3</v>
      </c>
      <c r="AY55" s="182">
        <f t="shared" si="31"/>
        <v>2.6768288302095175E-3</v>
      </c>
      <c r="AZ55" s="182">
        <f t="shared" si="31"/>
        <v>2.3652675322685195E-3</v>
      </c>
      <c r="BA55" s="182">
        <f t="shared" si="31"/>
        <v>6.1645124497773755E-3</v>
      </c>
      <c r="BB55" s="182">
        <f t="shared" si="31"/>
        <v>5.5546190031664075E-3</v>
      </c>
      <c r="BC55" s="182">
        <f t="shared" si="31"/>
        <v>1.1260499295516481E-2</v>
      </c>
      <c r="BD55" s="182">
        <f t="shared" si="31"/>
        <v>1.4175186907054849E-2</v>
      </c>
      <c r="BE55" s="203" t="str">
        <f>IF(BE$21="NO","-",BE21/BE$16)</f>
        <v>-</v>
      </c>
      <c r="BF55" s="1427"/>
    </row>
    <row r="56" spans="21:61" ht="17.100000000000001" customHeight="1">
      <c r="U56" s="797"/>
      <c r="V56" s="594" t="str">
        <f>'リンク切公表時非表示（グラフの添え物）'!$W$107</f>
        <v>アルミニウム精錬</v>
      </c>
      <c r="X56" s="1271"/>
      <c r="Y56" s="594" t="str">
        <f>'リンク切公表時非表示（グラフの添え物）'!$X$107</f>
        <v>Aluminum Production</v>
      </c>
      <c r="Z56" s="114"/>
      <c r="AA56" s="182">
        <f t="shared" ref="AA56:BD56" si="32">IF(AA22="NO","-",AA22/AA$16)</f>
        <v>3.1144233446866693E-2</v>
      </c>
      <c r="AB56" s="182">
        <f t="shared" si="32"/>
        <v>2.2768365542865796E-2</v>
      </c>
      <c r="AC56" s="182">
        <f t="shared" si="32"/>
        <v>1.5039995416329359E-2</v>
      </c>
      <c r="AD56" s="182">
        <f t="shared" si="32"/>
        <v>9.6430303008393156E-3</v>
      </c>
      <c r="AE56" s="182">
        <f t="shared" si="32"/>
        <v>7.8310819785033601E-3</v>
      </c>
      <c r="AF56" s="182">
        <f t="shared" si="32"/>
        <v>9.6501826818734971E-3</v>
      </c>
      <c r="AG56" s="182">
        <f t="shared" si="32"/>
        <v>8.7957215617169206E-3</v>
      </c>
      <c r="AH56" s="182">
        <f t="shared" si="32"/>
        <v>7.2542422966112765E-3</v>
      </c>
      <c r="AI56" s="182">
        <f t="shared" si="32"/>
        <v>7.2723469082001287E-3</v>
      </c>
      <c r="AJ56" s="182">
        <f t="shared" si="32"/>
        <v>5.4190053800801455E-3</v>
      </c>
      <c r="AK56" s="182">
        <f t="shared" si="32"/>
        <v>3.6589005035250199E-3</v>
      </c>
      <c r="AL56" s="182">
        <f t="shared" si="32"/>
        <v>3.8107286544590865E-3</v>
      </c>
      <c r="AM56" s="182">
        <f t="shared" si="32"/>
        <v>3.9035137551515688E-3</v>
      </c>
      <c r="AN56" s="182">
        <f t="shared" si="32"/>
        <v>4.114738144930942E-3</v>
      </c>
      <c r="AO56" s="182">
        <f t="shared" si="32"/>
        <v>3.8790723939354237E-3</v>
      </c>
      <c r="AP56" s="182">
        <f t="shared" si="32"/>
        <v>4.1497453134323624E-3</v>
      </c>
      <c r="AQ56" s="182">
        <f t="shared" si="32"/>
        <v>3.9872154837032074E-3</v>
      </c>
      <c r="AR56" s="182">
        <f t="shared" si="32"/>
        <v>4.4911159421769766E-3</v>
      </c>
      <c r="AS56" s="182">
        <f t="shared" si="32"/>
        <v>6.1771955961136323E-3</v>
      </c>
      <c r="AT56" s="182">
        <f t="shared" si="32"/>
        <v>6.5862242400038396E-3</v>
      </c>
      <c r="AU56" s="182">
        <f t="shared" si="32"/>
        <v>5.90795912358235E-3</v>
      </c>
      <c r="AV56" s="182">
        <f t="shared" si="32"/>
        <v>6.6695891581035538E-3</v>
      </c>
      <c r="AW56" s="182">
        <f t="shared" si="32"/>
        <v>6.3446591561134615E-3</v>
      </c>
      <c r="AX56" s="182">
        <f t="shared" si="32"/>
        <v>4.8085465495613013E-3</v>
      </c>
      <c r="AY56" s="182">
        <f t="shared" si="32"/>
        <v>9.3667494488952369E-4</v>
      </c>
      <c r="AZ56" s="1845" t="str">
        <f t="shared" si="32"/>
        <v>-</v>
      </c>
      <c r="BA56" s="1845" t="str">
        <f t="shared" si="32"/>
        <v>-</v>
      </c>
      <c r="BB56" s="1845" t="str">
        <f t="shared" si="32"/>
        <v>-</v>
      </c>
      <c r="BC56" s="1845" t="str">
        <f t="shared" si="32"/>
        <v>-</v>
      </c>
      <c r="BD56" s="1845" t="str">
        <f t="shared" si="32"/>
        <v>-</v>
      </c>
      <c r="BE56" s="290" t="str">
        <f>IF(BE22="NO","-",BE22/BE$16)</f>
        <v>-</v>
      </c>
      <c r="BF56" s="1421"/>
    </row>
    <row r="57" spans="21:61" ht="17.100000000000001" customHeight="1">
      <c r="U57" s="798" t="s">
        <v>891</v>
      </c>
      <c r="V57" s="799"/>
      <c r="X57" s="798" t="s">
        <v>891</v>
      </c>
      <c r="Y57" s="799"/>
      <c r="Z57" s="181"/>
      <c r="AA57" s="1808">
        <f>SUM(AA58:AA63)</f>
        <v>1</v>
      </c>
      <c r="AB57" s="1808">
        <f t="shared" ref="AB57:BA57" si="33">SUM(AB58:AB63)</f>
        <v>0.99999999999999989</v>
      </c>
      <c r="AC57" s="1808">
        <f t="shared" si="33"/>
        <v>1</v>
      </c>
      <c r="AD57" s="1808">
        <f t="shared" si="33"/>
        <v>1</v>
      </c>
      <c r="AE57" s="1808">
        <f t="shared" si="33"/>
        <v>1</v>
      </c>
      <c r="AF57" s="1808">
        <f t="shared" si="33"/>
        <v>1.0000000000000002</v>
      </c>
      <c r="AG57" s="1808">
        <f t="shared" si="33"/>
        <v>1</v>
      </c>
      <c r="AH57" s="1808">
        <f t="shared" si="33"/>
        <v>1</v>
      </c>
      <c r="AI57" s="1808">
        <f t="shared" si="33"/>
        <v>1</v>
      </c>
      <c r="AJ57" s="1808">
        <f t="shared" si="33"/>
        <v>1</v>
      </c>
      <c r="AK57" s="1808">
        <f t="shared" si="33"/>
        <v>1</v>
      </c>
      <c r="AL57" s="1808">
        <f t="shared" si="33"/>
        <v>1</v>
      </c>
      <c r="AM57" s="1808">
        <f t="shared" si="33"/>
        <v>0.99999999999999989</v>
      </c>
      <c r="AN57" s="1808">
        <f t="shared" si="33"/>
        <v>1</v>
      </c>
      <c r="AO57" s="1808">
        <f t="shared" si="33"/>
        <v>0.99999999999999978</v>
      </c>
      <c r="AP57" s="1808">
        <f t="shared" si="33"/>
        <v>1</v>
      </c>
      <c r="AQ57" s="1808">
        <f t="shared" si="33"/>
        <v>1</v>
      </c>
      <c r="AR57" s="1808">
        <f t="shared" si="33"/>
        <v>1</v>
      </c>
      <c r="AS57" s="1808">
        <f t="shared" si="33"/>
        <v>0.99999999999999989</v>
      </c>
      <c r="AT57" s="1808">
        <f t="shared" si="33"/>
        <v>0.99999999999999978</v>
      </c>
      <c r="AU57" s="1808">
        <f t="shared" si="33"/>
        <v>0.99999999999999989</v>
      </c>
      <c r="AV57" s="1808">
        <f t="shared" si="33"/>
        <v>1</v>
      </c>
      <c r="AW57" s="1808">
        <f t="shared" si="33"/>
        <v>1</v>
      </c>
      <c r="AX57" s="1808">
        <f t="shared" si="33"/>
        <v>1</v>
      </c>
      <c r="AY57" s="1808">
        <f t="shared" si="33"/>
        <v>0.99999999999999989</v>
      </c>
      <c r="AZ57" s="1808">
        <f t="shared" si="33"/>
        <v>1.0000000000000002</v>
      </c>
      <c r="BA57" s="1808">
        <f t="shared" si="33"/>
        <v>1</v>
      </c>
      <c r="BB57" s="1808">
        <f t="shared" ref="BB57:BE57" si="34">SUM(BB58:BB63)</f>
        <v>1</v>
      </c>
      <c r="BC57" s="1808">
        <f t="shared" si="34"/>
        <v>1</v>
      </c>
      <c r="BD57" s="1808">
        <f t="shared" ref="BD57" si="35">SUM(BD58:BD63)</f>
        <v>0.99999999999999989</v>
      </c>
      <c r="BE57" s="294">
        <f t="shared" si="34"/>
        <v>0</v>
      </c>
      <c r="BF57" s="1421"/>
    </row>
    <row r="58" spans="21:61" ht="17.100000000000001" customHeight="1">
      <c r="U58" s="800"/>
      <c r="V58" s="594" t="str">
        <f>'リンク切公表時非表示（グラフの添え物）'!$W$111</f>
        <v>粒子加速器等</v>
      </c>
      <c r="X58" s="798"/>
      <c r="Y58" s="594" t="str">
        <f>'リンク切公表時非表示（グラフの添え物）'!$X$111</f>
        <v>Accelerators</v>
      </c>
      <c r="Z58" s="114"/>
      <c r="AA58" s="289">
        <f t="shared" ref="AA58:BE58" si="36">IF(AA24="NO","-",AA24/AA$23)</f>
        <v>5.4596778287062449E-2</v>
      </c>
      <c r="AB58" s="289">
        <f t="shared" si="36"/>
        <v>4.6857246772034414E-2</v>
      </c>
      <c r="AC58" s="289">
        <f t="shared" si="36"/>
        <v>4.4951908489247544E-2</v>
      </c>
      <c r="AD58" s="289">
        <f t="shared" si="36"/>
        <v>4.8633063256181296E-2</v>
      </c>
      <c r="AE58" s="289">
        <f t="shared" si="36"/>
        <v>5.2652246592596187E-2</v>
      </c>
      <c r="AF58" s="289">
        <f t="shared" si="36"/>
        <v>4.8735798418687526E-2</v>
      </c>
      <c r="AG58" s="289">
        <f t="shared" si="36"/>
        <v>4.8050436484261327E-2</v>
      </c>
      <c r="AH58" s="289">
        <f t="shared" si="36"/>
        <v>5.6617126372750855E-2</v>
      </c>
      <c r="AI58" s="289">
        <f t="shared" si="36"/>
        <v>6.2441935714714771E-2</v>
      </c>
      <c r="AJ58" s="289">
        <f t="shared" si="36"/>
        <v>8.9889248289987969E-2</v>
      </c>
      <c r="AK58" s="289">
        <f t="shared" si="36"/>
        <v>0.11584013730793179</v>
      </c>
      <c r="AL58" s="289">
        <f t="shared" si="36"/>
        <v>0.13318921811484902</v>
      </c>
      <c r="AM58" s="289">
        <f t="shared" si="36"/>
        <v>0.14458448472692956</v>
      </c>
      <c r="AN58" s="289">
        <f t="shared" si="36"/>
        <v>0.14926098528448617</v>
      </c>
      <c r="AO58" s="289">
        <f t="shared" si="36"/>
        <v>0.16204758868228133</v>
      </c>
      <c r="AP58" s="289">
        <f t="shared" si="36"/>
        <v>0.16741994640757032</v>
      </c>
      <c r="AQ58" s="289">
        <f t="shared" si="36"/>
        <v>0.16440857570582421</v>
      </c>
      <c r="AR58" s="289">
        <f t="shared" si="36"/>
        <v>0.18035581700946687</v>
      </c>
      <c r="AS58" s="289">
        <f t="shared" si="36"/>
        <v>0.20402541352367468</v>
      </c>
      <c r="AT58" s="289">
        <f t="shared" si="36"/>
        <v>0.34620615697885343</v>
      </c>
      <c r="AU58" s="289">
        <f t="shared" si="36"/>
        <v>0.33329067664481526</v>
      </c>
      <c r="AV58" s="289">
        <f t="shared" si="36"/>
        <v>0.36293738678845633</v>
      </c>
      <c r="AW58" s="289">
        <f t="shared" si="36"/>
        <v>0.3747892084340208</v>
      </c>
      <c r="AX58" s="289">
        <f t="shared" si="36"/>
        <v>0.39937388513670086</v>
      </c>
      <c r="AY58" s="289">
        <f t="shared" si="36"/>
        <v>0.40579954287013942</v>
      </c>
      <c r="AZ58" s="289">
        <f t="shared" si="36"/>
        <v>0.39002497712659329</v>
      </c>
      <c r="BA58" s="289">
        <f t="shared" si="36"/>
        <v>0.36573088740672455</v>
      </c>
      <c r="BB58" s="289">
        <f t="shared" si="36"/>
        <v>0.38694166709600547</v>
      </c>
      <c r="BC58" s="289">
        <f t="shared" si="36"/>
        <v>0.39655256467317229</v>
      </c>
      <c r="BD58" s="289">
        <f t="shared" si="36"/>
        <v>0.40808069969383215</v>
      </c>
      <c r="BE58" s="290" t="str">
        <f t="shared" si="36"/>
        <v>-</v>
      </c>
      <c r="BF58" s="1421"/>
    </row>
    <row r="59" spans="21:61" ht="17.100000000000001" customHeight="1">
      <c r="U59" s="800"/>
      <c r="V59" s="594" t="str">
        <f>'リンク切公表時非表示（グラフの添え物）'!$W$112</f>
        <v>電気絶縁ガス使用機器</v>
      </c>
      <c r="X59" s="798"/>
      <c r="Y59" s="594" t="str">
        <f>'リンク切公表時非表示（グラフの添え物）'!$X$112</f>
        <v>Electrical Equipment</v>
      </c>
      <c r="Z59" s="115"/>
      <c r="AA59" s="289">
        <f t="shared" ref="AA59:BE59" si="37">IF(AA25="NO","-",AA25/AA$23)</f>
        <v>0.63131703393094751</v>
      </c>
      <c r="AB59" s="289">
        <f t="shared" si="37"/>
        <v>0.6382408117101479</v>
      </c>
      <c r="AC59" s="289">
        <f t="shared" si="37"/>
        <v>0.64091816117840661</v>
      </c>
      <c r="AD59" s="289">
        <f t="shared" si="37"/>
        <v>0.63821823859811389</v>
      </c>
      <c r="AE59" s="289">
        <f t="shared" si="37"/>
        <v>0.635426637349917</v>
      </c>
      <c r="AF59" s="289">
        <f t="shared" si="37"/>
        <v>0.63830200561902206</v>
      </c>
      <c r="AG59" s="289">
        <f t="shared" si="37"/>
        <v>0.66007026567114024</v>
      </c>
      <c r="AH59" s="289">
        <f t="shared" si="37"/>
        <v>0.68768272380234097</v>
      </c>
      <c r="AI59" s="289">
        <f t="shared" si="37"/>
        <v>0.66715006446792036</v>
      </c>
      <c r="AJ59" s="289">
        <f t="shared" si="37"/>
        <v>0.52928419844506402</v>
      </c>
      <c r="AK59" s="289">
        <f t="shared" si="37"/>
        <v>0.41381619653608398</v>
      </c>
      <c r="AL59" s="289">
        <f t="shared" si="37"/>
        <v>0.35006834449973279</v>
      </c>
      <c r="AM59" s="289">
        <f t="shared" si="37"/>
        <v>0.28196069471273777</v>
      </c>
      <c r="AN59" s="289">
        <f t="shared" si="37"/>
        <v>0.25523343165207574</v>
      </c>
      <c r="AO59" s="289">
        <f t="shared" si="37"/>
        <v>0.22419933017776217</v>
      </c>
      <c r="AP59" s="289">
        <f t="shared" si="37"/>
        <v>0.17890494362386625</v>
      </c>
      <c r="AQ59" s="289">
        <f t="shared" si="37"/>
        <v>0.18586484151991134</v>
      </c>
      <c r="AR59" s="289">
        <f t="shared" si="37"/>
        <v>0.186904252943769</v>
      </c>
      <c r="AS59" s="289">
        <f t="shared" si="37"/>
        <v>0.19950069872221182</v>
      </c>
      <c r="AT59" s="289">
        <f t="shared" si="37"/>
        <v>0.29389196439937437</v>
      </c>
      <c r="AU59" s="289">
        <f t="shared" si="37"/>
        <v>0.2594621050396359</v>
      </c>
      <c r="AV59" s="289">
        <f t="shared" si="37"/>
        <v>0.31797475165376865</v>
      </c>
      <c r="AW59" s="289">
        <f t="shared" si="37"/>
        <v>0.32569485224109346</v>
      </c>
      <c r="AX59" s="289">
        <f t="shared" si="37"/>
        <v>0.30971936370645381</v>
      </c>
      <c r="AY59" s="289">
        <f t="shared" si="37"/>
        <v>0.29511866154564659</v>
      </c>
      <c r="AZ59" s="289">
        <f t="shared" si="37"/>
        <v>0.29400712812959323</v>
      </c>
      <c r="BA59" s="289">
        <f t="shared" si="37"/>
        <v>0.30365894969331064</v>
      </c>
      <c r="BB59" s="289">
        <f t="shared" si="37"/>
        <v>0.29938147885188743</v>
      </c>
      <c r="BC59" s="289">
        <f t="shared" si="37"/>
        <v>0.27834153543612411</v>
      </c>
      <c r="BD59" s="289">
        <f t="shared" si="37"/>
        <v>0.28618179199193977</v>
      </c>
      <c r="BE59" s="290" t="str">
        <f t="shared" si="37"/>
        <v>-</v>
      </c>
      <c r="BF59" s="1421"/>
    </row>
    <row r="60" spans="21:61" ht="17.100000000000001" customHeight="1">
      <c r="U60" s="800"/>
      <c r="V60" s="594" t="str">
        <f>'リンク切公表時非表示（グラフの添え物）'!$W$113</f>
        <v>マグネシウム鋳造</v>
      </c>
      <c r="X60" s="798"/>
      <c r="Y60" s="594" t="str">
        <f>'リンク切公表時非表示（グラフの添え物）'!$X$113</f>
        <v>Magnesium Foundries</v>
      </c>
      <c r="Z60" s="115"/>
      <c r="AA60" s="289">
        <f t="shared" ref="AA60:BE60" si="38">IF(AA26="NO","-",AA26/AA$23)</f>
        <v>1.1404039618769752E-2</v>
      </c>
      <c r="AB60" s="289">
        <f t="shared" si="38"/>
        <v>8.9002188476905164E-3</v>
      </c>
      <c r="AC60" s="289">
        <f t="shared" si="38"/>
        <v>6.844564350093515E-3</v>
      </c>
      <c r="AD60" s="289">
        <f t="shared" si="38"/>
        <v>7.1577980538925362E-3</v>
      </c>
      <c r="AE60" s="289">
        <f t="shared" si="38"/>
        <v>7.2686367862852845E-3</v>
      </c>
      <c r="AF60" s="289">
        <f t="shared" si="38"/>
        <v>6.9311341443233079E-3</v>
      </c>
      <c r="AG60" s="289">
        <f t="shared" si="38"/>
        <v>8.0365697930739506E-3</v>
      </c>
      <c r="AH60" s="289">
        <f t="shared" si="38"/>
        <v>1.2570172714935631E-2</v>
      </c>
      <c r="AI60" s="289">
        <f t="shared" si="38"/>
        <v>2.931012041854153E-2</v>
      </c>
      <c r="AJ60" s="289">
        <f t="shared" si="38"/>
        <v>6.7083547324226514E-2</v>
      </c>
      <c r="AK60" s="289">
        <f t="shared" si="38"/>
        <v>0.13943250652612357</v>
      </c>
      <c r="AL60" s="289">
        <f t="shared" si="38"/>
        <v>0.18041493119636029</v>
      </c>
      <c r="AM60" s="289">
        <f t="shared" si="38"/>
        <v>0.18683699545589161</v>
      </c>
      <c r="AN60" s="289">
        <f t="shared" si="38"/>
        <v>0.19860580131256536</v>
      </c>
      <c r="AO60" s="289">
        <f t="shared" si="38"/>
        <v>0.20154898983915673</v>
      </c>
      <c r="AP60" s="289">
        <f t="shared" si="38"/>
        <v>0.21960781027192114</v>
      </c>
      <c r="AQ60" s="289">
        <f t="shared" si="38"/>
        <v>0.20007479811141982</v>
      </c>
      <c r="AR60" s="289">
        <f t="shared" si="38"/>
        <v>0.22072974102377244</v>
      </c>
      <c r="AS60" s="289">
        <f t="shared" si="38"/>
        <v>0.14995302271188779</v>
      </c>
      <c r="AT60" s="289">
        <f t="shared" si="38"/>
        <v>9.422457357110825E-2</v>
      </c>
      <c r="AU60" s="289">
        <f t="shared" si="38"/>
        <v>0.12248364058213169</v>
      </c>
      <c r="AV60" s="289">
        <f t="shared" si="38"/>
        <v>8.2082927756709195E-2</v>
      </c>
      <c r="AW60" s="289">
        <f t="shared" si="38"/>
        <v>8.2635915380691677E-2</v>
      </c>
      <c r="AX60" s="289">
        <f t="shared" si="38"/>
        <v>7.6906367371061754E-2</v>
      </c>
      <c r="AY60" s="289">
        <f t="shared" si="38"/>
        <v>8.9461799468124659E-2</v>
      </c>
      <c r="AZ60" s="289">
        <f t="shared" si="38"/>
        <v>0.10987394125089429</v>
      </c>
      <c r="BA60" s="289">
        <f t="shared" si="38"/>
        <v>0.14578374998012752</v>
      </c>
      <c r="BB60" s="289">
        <f t="shared" si="38"/>
        <v>0.1189132149806483</v>
      </c>
      <c r="BC60" s="289">
        <f t="shared" si="38"/>
        <v>0.13312158015405334</v>
      </c>
      <c r="BD60" s="289">
        <f t="shared" si="38"/>
        <v>0.1253155376321759</v>
      </c>
      <c r="BE60" s="290" t="str">
        <f t="shared" si="38"/>
        <v>-</v>
      </c>
      <c r="BF60" s="1421"/>
    </row>
    <row r="61" spans="21:61" ht="17.100000000000001" customHeight="1">
      <c r="U61" s="800"/>
      <c r="V61" s="594" t="str">
        <f>'リンク切公表時非表示（グラフの添え物）'!$W$114</f>
        <v>半導体製造</v>
      </c>
      <c r="X61" s="798"/>
      <c r="Y61" s="594" t="str">
        <f>'リンク切公表時非表示（グラフの添え物）'!$X$114</f>
        <v>Semiconductor Manufacturing</v>
      </c>
      <c r="Z61" s="115"/>
      <c r="AA61" s="289">
        <f t="shared" ref="AA61:BE61" si="39">IF(AA27="NO","-",AA27/AA$23)</f>
        <v>2.4053310671427408E-2</v>
      </c>
      <c r="AB61" s="289">
        <f t="shared" si="39"/>
        <v>2.4317108048960624E-2</v>
      </c>
      <c r="AC61" s="289">
        <f t="shared" si="39"/>
        <v>2.4419115622136691E-2</v>
      </c>
      <c r="AD61" s="289">
        <f t="shared" si="39"/>
        <v>2.4316248008683879E-2</v>
      </c>
      <c r="AE61" s="289">
        <f t="shared" si="39"/>
        <v>2.4209887418861795E-2</v>
      </c>
      <c r="AF61" s="289">
        <f t="shared" si="39"/>
        <v>2.4319439549652416E-2</v>
      </c>
      <c r="AG61" s="289">
        <f t="shared" si="39"/>
        <v>2.5226983653043853E-2</v>
      </c>
      <c r="AH61" s="289">
        <f t="shared" si="39"/>
        <v>3.6517536417504035E-2</v>
      </c>
      <c r="AI61" s="289">
        <f t="shared" si="39"/>
        <v>4.0340485436667413E-2</v>
      </c>
      <c r="AJ61" s="289">
        <f t="shared" si="39"/>
        <v>6.0117396217272377E-2</v>
      </c>
      <c r="AK61" s="289">
        <f t="shared" si="39"/>
        <v>8.9415549930172769E-2</v>
      </c>
      <c r="AL61" s="289">
        <f t="shared" si="39"/>
        <v>7.6450622696572754E-2</v>
      </c>
      <c r="AM61" s="289">
        <f t="shared" si="39"/>
        <v>8.6124450692218302E-2</v>
      </c>
      <c r="AN61" s="289">
        <f t="shared" si="39"/>
        <v>9.5526676108764891E-2</v>
      </c>
      <c r="AO61" s="289">
        <f t="shared" si="39"/>
        <v>0.11180528635013286</v>
      </c>
      <c r="AP61" s="289">
        <f t="shared" si="39"/>
        <v>0.10745364120444681</v>
      </c>
      <c r="AQ61" s="289">
        <f t="shared" si="39"/>
        <v>8.9065356755266459E-2</v>
      </c>
      <c r="AR61" s="289">
        <f t="shared" si="39"/>
        <v>9.1461260543520689E-2</v>
      </c>
      <c r="AS61" s="289">
        <f t="shared" si="39"/>
        <v>7.9167892012757424E-2</v>
      </c>
      <c r="AT61" s="289">
        <f t="shared" si="39"/>
        <v>8.7167215904906073E-2</v>
      </c>
      <c r="AU61" s="289">
        <f t="shared" si="39"/>
        <v>9.3733688060805953E-2</v>
      </c>
      <c r="AV61" s="289">
        <f t="shared" si="39"/>
        <v>8.842706705396855E-2</v>
      </c>
      <c r="AW61" s="289">
        <f t="shared" si="39"/>
        <v>8.3154928416133922E-2</v>
      </c>
      <c r="AX61" s="289">
        <f t="shared" si="39"/>
        <v>8.744210764980434E-2</v>
      </c>
      <c r="AY61" s="289">
        <f t="shared" si="39"/>
        <v>8.5712214539585579E-2</v>
      </c>
      <c r="AZ61" s="289">
        <f t="shared" si="39"/>
        <v>8.8656747421656926E-2</v>
      </c>
      <c r="BA61" s="289">
        <f t="shared" si="39"/>
        <v>8.9028265572920096E-2</v>
      </c>
      <c r="BB61" s="289">
        <f t="shared" si="39"/>
        <v>9.6557400601308699E-2</v>
      </c>
      <c r="BC61" s="289">
        <f t="shared" si="39"/>
        <v>8.8607598555235839E-2</v>
      </c>
      <c r="BD61" s="289">
        <f t="shared" si="39"/>
        <v>8.683369706277759E-2</v>
      </c>
      <c r="BE61" s="290" t="str">
        <f t="shared" si="39"/>
        <v>-</v>
      </c>
      <c r="BF61" s="1421"/>
    </row>
    <row r="62" spans="21:61" ht="17.100000000000001" customHeight="1">
      <c r="U62" s="800"/>
      <c r="V62" s="594" t="str">
        <f>'リンク切公表時非表示（グラフの添え物）'!$W$115</f>
        <v>液晶製造</v>
      </c>
      <c r="X62" s="800"/>
      <c r="Y62" s="594" t="str">
        <f>'リンク切公表時非表示（グラフの添え物）'!$X$115</f>
        <v>Liquid Crystals</v>
      </c>
      <c r="Z62" s="115"/>
      <c r="AA62" s="289">
        <f t="shared" ref="AA62:BE62" si="40">IF(AA28="NO","-",AA28/AA$23)</f>
        <v>8.5305538528303946E-3</v>
      </c>
      <c r="AB62" s="289">
        <f t="shared" si="40"/>
        <v>8.6241101106787448E-3</v>
      </c>
      <c r="AC62" s="289">
        <f t="shared" si="40"/>
        <v>8.660287296774323E-3</v>
      </c>
      <c r="AD62" s="289">
        <f t="shared" si="40"/>
        <v>8.6238050957061045E-3</v>
      </c>
      <c r="AE62" s="289">
        <f t="shared" si="40"/>
        <v>8.5860841037108566E-3</v>
      </c>
      <c r="AF62" s="289">
        <f t="shared" si="40"/>
        <v>8.6249369819764617E-3</v>
      </c>
      <c r="AG62" s="289">
        <f t="shared" si="40"/>
        <v>2.4215792100490425E-2</v>
      </c>
      <c r="AH62" s="289">
        <f t="shared" si="40"/>
        <v>3.691510904083755E-2</v>
      </c>
      <c r="AI62" s="289">
        <f t="shared" si="40"/>
        <v>4.9034417677940957E-2</v>
      </c>
      <c r="AJ62" s="289">
        <f t="shared" si="40"/>
        <v>9.4612756806763981E-2</v>
      </c>
      <c r="AK62" s="289">
        <f t="shared" si="40"/>
        <v>0.12476141818944486</v>
      </c>
      <c r="AL62" s="289">
        <f t="shared" si="40"/>
        <v>0.13584161829498748</v>
      </c>
      <c r="AM62" s="289">
        <f t="shared" si="40"/>
        <v>0.15738418640345464</v>
      </c>
      <c r="AN62" s="289">
        <f t="shared" si="40"/>
        <v>0.15798512341778617</v>
      </c>
      <c r="AO62" s="289">
        <f t="shared" si="40"/>
        <v>0.16165735233277112</v>
      </c>
      <c r="AP62" s="289">
        <f t="shared" si="40"/>
        <v>0.1415778574392757</v>
      </c>
      <c r="AQ62" s="289">
        <f t="shared" si="40"/>
        <v>0.11003303204446042</v>
      </c>
      <c r="AR62" s="289">
        <f t="shared" si="40"/>
        <v>7.7635214463961655E-2</v>
      </c>
      <c r="AS62" s="289">
        <f t="shared" si="40"/>
        <v>7.1291876905997392E-2</v>
      </c>
      <c r="AT62" s="289">
        <f t="shared" si="40"/>
        <v>8.2401024103227388E-2</v>
      </c>
      <c r="AU62" s="289">
        <f t="shared" si="40"/>
        <v>0.11211859441283525</v>
      </c>
      <c r="AV62" s="289">
        <f t="shared" si="40"/>
        <v>8.9067744123483103E-2</v>
      </c>
      <c r="AW62" s="289">
        <f t="shared" si="40"/>
        <v>7.7945852646093342E-2</v>
      </c>
      <c r="AX62" s="289">
        <f t="shared" si="40"/>
        <v>8.1842716821661998E-2</v>
      </c>
      <c r="AY62" s="289">
        <f t="shared" si="40"/>
        <v>9.3714424256011619E-2</v>
      </c>
      <c r="AZ62" s="289">
        <f t="shared" si="40"/>
        <v>9.2166199583556735E-2</v>
      </c>
      <c r="BA62" s="289">
        <f t="shared" si="40"/>
        <v>7.2557259668925955E-2</v>
      </c>
      <c r="BB62" s="289">
        <f t="shared" si="40"/>
        <v>7.8552526917251911E-2</v>
      </c>
      <c r="BC62" s="289">
        <f t="shared" si="40"/>
        <v>8.1211978130727641E-2</v>
      </c>
      <c r="BD62" s="289">
        <f t="shared" si="40"/>
        <v>7.3526395192323138E-2</v>
      </c>
      <c r="BE62" s="290" t="str">
        <f t="shared" si="40"/>
        <v>-</v>
      </c>
      <c r="BF62" s="1421"/>
    </row>
    <row r="63" spans="21:61" ht="17.100000000000001" customHeight="1">
      <c r="U63" s="801"/>
      <c r="V63" s="594" t="str">
        <f>'リンク切公表時非表示（グラフの添え物）'!$W$116</f>
        <v>SF6 製造時の漏出</v>
      </c>
      <c r="X63" s="801"/>
      <c r="Y63" s="594" t="str">
        <f>'リンク切公表時非表示（グラフの添え物）'!$X$116</f>
        <v>Fugitive emissions from SF6 manufacturing</v>
      </c>
      <c r="Z63" s="114"/>
      <c r="AA63" s="289">
        <f t="shared" ref="AA63:BE63" si="41">IF(AA29="NO","-",AA29/AA$23)</f>
        <v>0.27009828363896243</v>
      </c>
      <c r="AB63" s="289">
        <f t="shared" si="41"/>
        <v>0.27306050451048769</v>
      </c>
      <c r="AC63" s="289">
        <f t="shared" si="41"/>
        <v>0.27420596306334122</v>
      </c>
      <c r="AD63" s="289">
        <f t="shared" si="41"/>
        <v>0.27305084698742221</v>
      </c>
      <c r="AE63" s="289">
        <f t="shared" si="41"/>
        <v>0.27185650774862885</v>
      </c>
      <c r="AF63" s="289">
        <f t="shared" si="41"/>
        <v>0.27308668528633834</v>
      </c>
      <c r="AG63" s="289">
        <f t="shared" si="41"/>
        <v>0.23439995229799018</v>
      </c>
      <c r="AH63" s="289">
        <f t="shared" si="41"/>
        <v>0.16969733165163101</v>
      </c>
      <c r="AI63" s="289">
        <f t="shared" si="41"/>
        <v>0.15172297628421497</v>
      </c>
      <c r="AJ63" s="289">
        <f t="shared" si="41"/>
        <v>0.15901285291668507</v>
      </c>
      <c r="AK63" s="289">
        <f t="shared" si="41"/>
        <v>0.11673419151024299</v>
      </c>
      <c r="AL63" s="289">
        <f t="shared" si="41"/>
        <v>0.12403526519749769</v>
      </c>
      <c r="AM63" s="289">
        <f t="shared" si="41"/>
        <v>0.14310918800876804</v>
      </c>
      <c r="AN63" s="289">
        <f t="shared" si="41"/>
        <v>0.14338798222432175</v>
      </c>
      <c r="AO63" s="289">
        <f t="shared" si="41"/>
        <v>0.13874145261789567</v>
      </c>
      <c r="AP63" s="289">
        <f t="shared" si="41"/>
        <v>0.18503580105291986</v>
      </c>
      <c r="AQ63" s="289">
        <f t="shared" si="41"/>
        <v>0.2505533958631177</v>
      </c>
      <c r="AR63" s="289">
        <f t="shared" si="41"/>
        <v>0.24291371401550929</v>
      </c>
      <c r="AS63" s="289">
        <f t="shared" si="41"/>
        <v>0.29606109612347076</v>
      </c>
      <c r="AT63" s="289">
        <f t="shared" si="41"/>
        <v>9.6109065042530403E-2</v>
      </c>
      <c r="AU63" s="289">
        <f t="shared" si="41"/>
        <v>7.8911295259775929E-2</v>
      </c>
      <c r="AV63" s="289">
        <f t="shared" si="41"/>
        <v>5.9510122623614166E-2</v>
      </c>
      <c r="AW63" s="289">
        <f t="shared" si="41"/>
        <v>5.5779242881966888E-2</v>
      </c>
      <c r="AX63" s="289">
        <f t="shared" si="41"/>
        <v>4.4715559314317338E-2</v>
      </c>
      <c r="AY63" s="289">
        <f t="shared" si="41"/>
        <v>3.0193357320492078E-2</v>
      </c>
      <c r="AZ63" s="289">
        <f t="shared" si="41"/>
        <v>2.5271006487705684E-2</v>
      </c>
      <c r="BA63" s="289">
        <f t="shared" si="41"/>
        <v>2.3240887677991349E-2</v>
      </c>
      <c r="BB63" s="289">
        <f t="shared" si="41"/>
        <v>1.9653711552898186E-2</v>
      </c>
      <c r="BC63" s="289">
        <f t="shared" si="41"/>
        <v>2.2164743050686782E-2</v>
      </c>
      <c r="BD63" s="289">
        <f t="shared" si="41"/>
        <v>2.0061878426951445E-2</v>
      </c>
      <c r="BE63" s="290" t="str">
        <f t="shared" si="41"/>
        <v>-</v>
      </c>
      <c r="BF63" s="1421"/>
    </row>
    <row r="64" spans="21:61" ht="17.100000000000001" customHeight="1">
      <c r="U64" s="696" t="s">
        <v>893</v>
      </c>
      <c r="V64" s="802"/>
      <c r="X64" s="696" t="s">
        <v>893</v>
      </c>
      <c r="Y64" s="802"/>
      <c r="Z64" s="243"/>
      <c r="AA64" s="295">
        <f>SUM(AA65:AA67)</f>
        <v>1.0000000000000002</v>
      </c>
      <c r="AB64" s="295">
        <f t="shared" ref="AB64:BA64" si="42">SUM(AB65:AB67)</f>
        <v>1.0000000000000002</v>
      </c>
      <c r="AC64" s="295">
        <f t="shared" si="42"/>
        <v>1.0000000000000002</v>
      </c>
      <c r="AD64" s="295">
        <f t="shared" si="42"/>
        <v>1</v>
      </c>
      <c r="AE64" s="295">
        <f t="shared" si="42"/>
        <v>1</v>
      </c>
      <c r="AF64" s="295">
        <f t="shared" si="42"/>
        <v>1</v>
      </c>
      <c r="AG64" s="295">
        <f t="shared" si="42"/>
        <v>1</v>
      </c>
      <c r="AH64" s="295">
        <f t="shared" si="42"/>
        <v>1</v>
      </c>
      <c r="AI64" s="295">
        <f t="shared" si="42"/>
        <v>1</v>
      </c>
      <c r="AJ64" s="295">
        <f t="shared" si="42"/>
        <v>0.99999999999999978</v>
      </c>
      <c r="AK64" s="295">
        <f t="shared" si="42"/>
        <v>1</v>
      </c>
      <c r="AL64" s="295">
        <f t="shared" si="42"/>
        <v>1</v>
      </c>
      <c r="AM64" s="295">
        <f t="shared" si="42"/>
        <v>1</v>
      </c>
      <c r="AN64" s="295">
        <f t="shared" si="42"/>
        <v>1</v>
      </c>
      <c r="AO64" s="295">
        <f t="shared" si="42"/>
        <v>1</v>
      </c>
      <c r="AP64" s="295">
        <f t="shared" si="42"/>
        <v>1</v>
      </c>
      <c r="AQ64" s="295">
        <f t="shared" si="42"/>
        <v>0.99999999999999989</v>
      </c>
      <c r="AR64" s="295">
        <f t="shared" si="42"/>
        <v>0.99999999999999989</v>
      </c>
      <c r="AS64" s="295">
        <f t="shared" si="42"/>
        <v>0.99999999999999989</v>
      </c>
      <c r="AT64" s="295">
        <f t="shared" si="42"/>
        <v>1</v>
      </c>
      <c r="AU64" s="295">
        <f t="shared" si="42"/>
        <v>0.99999999999999989</v>
      </c>
      <c r="AV64" s="295">
        <f t="shared" si="42"/>
        <v>0.99999999999999989</v>
      </c>
      <c r="AW64" s="295">
        <f t="shared" si="42"/>
        <v>1.0000000000000002</v>
      </c>
      <c r="AX64" s="295">
        <f t="shared" si="42"/>
        <v>1</v>
      </c>
      <c r="AY64" s="295">
        <f t="shared" si="42"/>
        <v>0.99999999999999989</v>
      </c>
      <c r="AZ64" s="295">
        <f t="shared" si="42"/>
        <v>0.99999999999999989</v>
      </c>
      <c r="BA64" s="295">
        <f t="shared" si="42"/>
        <v>0.99999999999999989</v>
      </c>
      <c r="BB64" s="295">
        <f t="shared" ref="BB64:BE64" si="43">SUM(BB65:BB67)</f>
        <v>1</v>
      </c>
      <c r="BC64" s="295">
        <f t="shared" si="43"/>
        <v>1.0000000000000002</v>
      </c>
      <c r="BD64" s="295">
        <f t="shared" ref="BD64" si="44">SUM(BD65:BD67)</f>
        <v>1</v>
      </c>
      <c r="BE64" s="295">
        <f t="shared" si="43"/>
        <v>0</v>
      </c>
      <c r="BF64" s="1421"/>
    </row>
    <row r="65" spans="2:62" ht="17.100000000000001" customHeight="1">
      <c r="U65" s="696"/>
      <c r="V65" s="735" t="str">
        <f>'リンク切公表時非表示（グラフの添え物）'!$W$120</f>
        <v>半導体製造</v>
      </c>
      <c r="X65" s="696"/>
      <c r="Y65" s="735" t="str">
        <f>'リンク切公表時非表示（グラフの添え物）'!$X$120</f>
        <v>Semiconductor Manufacturing</v>
      </c>
      <c r="Z65" s="11"/>
      <c r="AA65" s="289">
        <f t="shared" ref="AA65:BE65" si="45">IF(AA31="NO","-",AA31/AA$30)</f>
        <v>0.83682805928008575</v>
      </c>
      <c r="AB65" s="289">
        <f t="shared" si="45"/>
        <v>0.83682805928008575</v>
      </c>
      <c r="AC65" s="289">
        <f t="shared" si="45"/>
        <v>0.83682805928008575</v>
      </c>
      <c r="AD65" s="289">
        <f t="shared" si="45"/>
        <v>0.83682805928008563</v>
      </c>
      <c r="AE65" s="289">
        <f t="shared" si="45"/>
        <v>0.83682805928008563</v>
      </c>
      <c r="AF65" s="289">
        <f t="shared" si="45"/>
        <v>0.83682805928008563</v>
      </c>
      <c r="AG65" s="289">
        <f t="shared" si="45"/>
        <v>0.87739936244972261</v>
      </c>
      <c r="AH65" s="289">
        <f t="shared" si="45"/>
        <v>0.72658568102851706</v>
      </c>
      <c r="AI65" s="289">
        <f t="shared" si="45"/>
        <v>0.63091936727090736</v>
      </c>
      <c r="AJ65" s="289">
        <f t="shared" si="45"/>
        <v>0.67111743699176363</v>
      </c>
      <c r="AK65" s="289">
        <f t="shared" si="45"/>
        <v>0.34835448978581235</v>
      </c>
      <c r="AL65" s="289">
        <f t="shared" si="45"/>
        <v>0.39763983278258819</v>
      </c>
      <c r="AM65" s="289">
        <f t="shared" si="45"/>
        <v>0.44827376352653381</v>
      </c>
      <c r="AN65" s="289">
        <f t="shared" si="45"/>
        <v>0.31322392933428533</v>
      </c>
      <c r="AO65" s="289">
        <f t="shared" si="45"/>
        <v>0.373492123744042</v>
      </c>
      <c r="AP65" s="289">
        <f t="shared" si="45"/>
        <v>0.10942005833983967</v>
      </c>
      <c r="AQ65" s="289">
        <f t="shared" si="45"/>
        <v>0.13784202871370516</v>
      </c>
      <c r="AR65" s="289">
        <f t="shared" si="45"/>
        <v>0.15450061104472851</v>
      </c>
      <c r="AS65" s="289">
        <f t="shared" si="45"/>
        <v>0.15346741085468713</v>
      </c>
      <c r="AT65" s="289">
        <f t="shared" si="45"/>
        <v>0.13449843658077545</v>
      </c>
      <c r="AU65" s="289">
        <f t="shared" si="45"/>
        <v>0.12384733501404112</v>
      </c>
      <c r="AV65" s="289">
        <f t="shared" si="45"/>
        <v>9.7103373041196928E-2</v>
      </c>
      <c r="AW65" s="289">
        <f t="shared" si="45"/>
        <v>0.11709611024830607</v>
      </c>
      <c r="AX65" s="289">
        <f t="shared" si="45"/>
        <v>6.7878846090226527E-2</v>
      </c>
      <c r="AY65" s="289">
        <f t="shared" si="45"/>
        <v>0.11756468686300117</v>
      </c>
      <c r="AZ65" s="289">
        <f t="shared" si="45"/>
        <v>0.25332000089257611</v>
      </c>
      <c r="BA65" s="289">
        <f t="shared" si="45"/>
        <v>0.28860630990858799</v>
      </c>
      <c r="BB65" s="289">
        <f t="shared" si="45"/>
        <v>0.43075103680998716</v>
      </c>
      <c r="BC65" s="289">
        <f t="shared" si="45"/>
        <v>0.72000236956524011</v>
      </c>
      <c r="BD65" s="289">
        <f t="shared" si="45"/>
        <v>0.85487231130628161</v>
      </c>
      <c r="BE65" s="290" t="str">
        <f t="shared" si="45"/>
        <v>-</v>
      </c>
      <c r="BF65" s="1421"/>
    </row>
    <row r="66" spans="2:62" ht="17.100000000000001" customHeight="1">
      <c r="U66" s="696"/>
      <c r="V66" s="735" t="str">
        <f>'リンク切公表時非表示（グラフの添え物）'!$W$121</f>
        <v>NF3の製造時の漏出</v>
      </c>
      <c r="X66" s="696"/>
      <c r="Y66" s="735" t="str">
        <f>'リンク切公表時非表示（グラフの添え物）'!$X$121</f>
        <v>Fugitive emissions from NF3 manufacturing</v>
      </c>
      <c r="Z66" s="11"/>
      <c r="AA66" s="289">
        <f t="shared" ref="AA66:BE66" si="46">IF(AA32="NO","-",AA32/AA$30)</f>
        <v>8.5532097156091016E-2</v>
      </c>
      <c r="AB66" s="289">
        <f t="shared" si="46"/>
        <v>8.5532097156091016E-2</v>
      </c>
      <c r="AC66" s="289">
        <f t="shared" si="46"/>
        <v>8.5532097156091016E-2</v>
      </c>
      <c r="AD66" s="289">
        <f t="shared" si="46"/>
        <v>8.5532097156091003E-2</v>
      </c>
      <c r="AE66" s="289">
        <f t="shared" si="46"/>
        <v>8.5532097156091003E-2</v>
      </c>
      <c r="AF66" s="289">
        <f t="shared" si="46"/>
        <v>8.5532097156091044E-2</v>
      </c>
      <c r="AG66" s="289">
        <f t="shared" si="46"/>
        <v>8.9325530987640817E-2</v>
      </c>
      <c r="AH66" s="289">
        <f t="shared" si="46"/>
        <v>0.10054989661336823</v>
      </c>
      <c r="AI66" s="289">
        <f t="shared" si="46"/>
        <v>0.1828477459774023</v>
      </c>
      <c r="AJ66" s="289">
        <f t="shared" si="46"/>
        <v>0.16366966622289184</v>
      </c>
      <c r="AK66" s="289">
        <f t="shared" si="46"/>
        <v>0.42131398610545684</v>
      </c>
      <c r="AL66" s="289">
        <f t="shared" si="46"/>
        <v>0.40839459778352805</v>
      </c>
      <c r="AM66" s="289">
        <f t="shared" si="46"/>
        <v>0.41670835425660613</v>
      </c>
      <c r="AN66" s="289">
        <f t="shared" si="46"/>
        <v>0.33069270119730509</v>
      </c>
      <c r="AO66" s="289">
        <f t="shared" si="46"/>
        <v>0.28664405398629605</v>
      </c>
      <c r="AP66" s="289">
        <f t="shared" si="46"/>
        <v>0.84261438097494479</v>
      </c>
      <c r="AQ66" s="289">
        <f t="shared" si="46"/>
        <v>0.80150501973499677</v>
      </c>
      <c r="AR66" s="289">
        <f t="shared" si="46"/>
        <v>0.77393620410524755</v>
      </c>
      <c r="AS66" s="289">
        <f t="shared" si="46"/>
        <v>0.82571725666288132</v>
      </c>
      <c r="AT66" s="289">
        <f t="shared" si="46"/>
        <v>0.84846983005408783</v>
      </c>
      <c r="AU66" s="289">
        <f t="shared" si="46"/>
        <v>0.85902732662608849</v>
      </c>
      <c r="AV66" s="289">
        <f t="shared" si="46"/>
        <v>0.88943446808757376</v>
      </c>
      <c r="AW66" s="289">
        <f t="shared" si="46"/>
        <v>0.86918546474127001</v>
      </c>
      <c r="AX66" s="289">
        <f t="shared" si="46"/>
        <v>0.91890036153147592</v>
      </c>
      <c r="AY66" s="289">
        <f t="shared" si="46"/>
        <v>0.85911206681712549</v>
      </c>
      <c r="AZ66" s="289">
        <f t="shared" si="46"/>
        <v>0.70784237951674778</v>
      </c>
      <c r="BA66" s="289">
        <f t="shared" si="46"/>
        <v>0.68047918734705404</v>
      </c>
      <c r="BB66" s="289">
        <f t="shared" si="46"/>
        <v>0.52046434206340597</v>
      </c>
      <c r="BC66" s="289">
        <f t="shared" si="46"/>
        <v>0.20518455108022954</v>
      </c>
      <c r="BD66" s="289">
        <f t="shared" si="46"/>
        <v>7.3674999522339607E-2</v>
      </c>
      <c r="BE66" s="290" t="str">
        <f t="shared" si="46"/>
        <v>-</v>
      </c>
      <c r="BF66" s="1421"/>
    </row>
    <row r="67" spans="2:62" ht="17.100000000000001" customHeight="1" thickBot="1">
      <c r="U67" s="696"/>
      <c r="V67" s="595" t="str">
        <f>'リンク切公表時非表示（グラフの添え物）'!$W$122</f>
        <v>液晶製造</v>
      </c>
      <c r="X67" s="696"/>
      <c r="Y67" s="595" t="str">
        <f>'リンク切公表時非表示（グラフの添え物）'!$X$122</f>
        <v>Liquid Crystals</v>
      </c>
      <c r="Z67" s="142"/>
      <c r="AA67" s="1568">
        <f t="shared" ref="AA67:BE67" si="47">IF(AA33="NO","-",AA33/AA$30)</f>
        <v>7.7639843563823391E-2</v>
      </c>
      <c r="AB67" s="1568">
        <f t="shared" si="47"/>
        <v>7.7639843563823391E-2</v>
      </c>
      <c r="AC67" s="1568">
        <f t="shared" si="47"/>
        <v>7.7639843563823391E-2</v>
      </c>
      <c r="AD67" s="1568">
        <f t="shared" si="47"/>
        <v>7.7639843563823377E-2</v>
      </c>
      <c r="AE67" s="1568">
        <f t="shared" si="47"/>
        <v>7.7639843563823377E-2</v>
      </c>
      <c r="AF67" s="1568">
        <f t="shared" si="47"/>
        <v>7.7639843563823432E-2</v>
      </c>
      <c r="AG67" s="1568">
        <f t="shared" si="47"/>
        <v>3.3275106562636513E-2</v>
      </c>
      <c r="AH67" s="1568">
        <f t="shared" si="47"/>
        <v>0.17286442235811478</v>
      </c>
      <c r="AI67" s="1568">
        <f t="shared" si="47"/>
        <v>0.18623288675169031</v>
      </c>
      <c r="AJ67" s="1568">
        <f t="shared" si="47"/>
        <v>0.16521289678534434</v>
      </c>
      <c r="AK67" s="1568">
        <f t="shared" si="47"/>
        <v>0.23033152410873076</v>
      </c>
      <c r="AL67" s="1568">
        <f t="shared" si="47"/>
        <v>0.19396556943388385</v>
      </c>
      <c r="AM67" s="1568">
        <f t="shared" si="47"/>
        <v>0.13501788221686009</v>
      </c>
      <c r="AN67" s="1568">
        <f t="shared" si="47"/>
        <v>0.35608336946840963</v>
      </c>
      <c r="AO67" s="1568">
        <f t="shared" si="47"/>
        <v>0.33986382226966189</v>
      </c>
      <c r="AP67" s="1568">
        <f t="shared" si="47"/>
        <v>4.7965560685215569E-2</v>
      </c>
      <c r="AQ67" s="1568">
        <f t="shared" si="47"/>
        <v>6.065295155129799E-2</v>
      </c>
      <c r="AR67" s="1568">
        <f t="shared" si="47"/>
        <v>7.1563184850023914E-2</v>
      </c>
      <c r="AS67" s="1568">
        <f t="shared" si="47"/>
        <v>2.08153324824315E-2</v>
      </c>
      <c r="AT67" s="1568">
        <f t="shared" si="47"/>
        <v>1.7031733365136754E-2</v>
      </c>
      <c r="AU67" s="1568">
        <f t="shared" si="47"/>
        <v>1.7125338359870266E-2</v>
      </c>
      <c r="AV67" s="1568">
        <f t="shared" si="47"/>
        <v>1.3462158871229288E-2</v>
      </c>
      <c r="AW67" s="1568">
        <f t="shared" si="47"/>
        <v>1.3718425010424027E-2</v>
      </c>
      <c r="AX67" s="1568">
        <f t="shared" si="47"/>
        <v>1.322079237829751E-2</v>
      </c>
      <c r="AY67" s="1568">
        <f t="shared" si="47"/>
        <v>2.3323246319873286E-2</v>
      </c>
      <c r="AZ67" s="1568">
        <f t="shared" si="47"/>
        <v>3.8837619590676026E-2</v>
      </c>
      <c r="BA67" s="1568">
        <f t="shared" si="47"/>
        <v>3.0914502744357964E-2</v>
      </c>
      <c r="BB67" s="1568">
        <f t="shared" si="47"/>
        <v>4.8784621126606857E-2</v>
      </c>
      <c r="BC67" s="1568">
        <f t="shared" si="47"/>
        <v>7.4813079354530479E-2</v>
      </c>
      <c r="BD67" s="1568">
        <f t="shared" si="47"/>
        <v>7.1452689171378855E-2</v>
      </c>
      <c r="BE67" s="567" t="str">
        <f t="shared" si="47"/>
        <v>-</v>
      </c>
      <c r="BF67" s="1421"/>
    </row>
    <row r="68" spans="2:62" ht="17.100000000000001" customHeight="1" thickTop="1">
      <c r="B68" s="1" t="s">
        <v>21</v>
      </c>
      <c r="U68" s="417"/>
      <c r="V68" s="804"/>
      <c r="X68" s="417"/>
      <c r="Y68" s="804"/>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245"/>
      <c r="BH68" s="98"/>
      <c r="BI68" s="98"/>
      <c r="BJ68" s="98"/>
    </row>
    <row r="70" spans="2:62">
      <c r="U70" s="1" t="s">
        <v>299</v>
      </c>
      <c r="X70" s="1" t="s">
        <v>896</v>
      </c>
    </row>
    <row r="71" spans="2:62">
      <c r="U71" s="790"/>
      <c r="V71" s="791"/>
      <c r="X71" s="790"/>
      <c r="Y71" s="791"/>
      <c r="Z71" s="208"/>
      <c r="AA71" s="117">
        <v>1990</v>
      </c>
      <c r="AB71" s="117">
        <f>AA71+1</f>
        <v>1991</v>
      </c>
      <c r="AC71" s="117">
        <f>AB71+1</f>
        <v>1992</v>
      </c>
      <c r="AD71" s="117">
        <f>AC71+1</f>
        <v>1993</v>
      </c>
      <c r="AE71" s="117">
        <f>AD71+1</f>
        <v>1994</v>
      </c>
      <c r="AF71" s="117">
        <v>1995</v>
      </c>
      <c r="AG71" s="117">
        <f t="shared" ref="AG71:BA71" si="48">AF71+1</f>
        <v>1996</v>
      </c>
      <c r="AH71" s="117">
        <f t="shared" si="48"/>
        <v>1997</v>
      </c>
      <c r="AI71" s="117">
        <f t="shared" si="48"/>
        <v>1998</v>
      </c>
      <c r="AJ71" s="117">
        <f t="shared" si="48"/>
        <v>1999</v>
      </c>
      <c r="AK71" s="117">
        <f t="shared" si="48"/>
        <v>2000</v>
      </c>
      <c r="AL71" s="117">
        <f t="shared" si="48"/>
        <v>2001</v>
      </c>
      <c r="AM71" s="117">
        <f t="shared" si="48"/>
        <v>2002</v>
      </c>
      <c r="AN71" s="117">
        <f t="shared" si="48"/>
        <v>2003</v>
      </c>
      <c r="AO71" s="117">
        <f t="shared" si="48"/>
        <v>2004</v>
      </c>
      <c r="AP71" s="117">
        <f t="shared" si="48"/>
        <v>2005</v>
      </c>
      <c r="AQ71" s="117">
        <f t="shared" si="48"/>
        <v>2006</v>
      </c>
      <c r="AR71" s="117">
        <f t="shared" si="48"/>
        <v>2007</v>
      </c>
      <c r="AS71" s="117">
        <f t="shared" si="48"/>
        <v>2008</v>
      </c>
      <c r="AT71" s="117">
        <f t="shared" si="48"/>
        <v>2009</v>
      </c>
      <c r="AU71" s="117">
        <f t="shared" si="48"/>
        <v>2010</v>
      </c>
      <c r="AV71" s="117">
        <f t="shared" si="48"/>
        <v>2011</v>
      </c>
      <c r="AW71" s="117">
        <f t="shared" si="48"/>
        <v>2012</v>
      </c>
      <c r="AX71" s="117">
        <f t="shared" si="48"/>
        <v>2013</v>
      </c>
      <c r="AY71" s="117">
        <f t="shared" si="48"/>
        <v>2014</v>
      </c>
      <c r="AZ71" s="117">
        <f t="shared" si="48"/>
        <v>2015</v>
      </c>
      <c r="BA71" s="117">
        <f t="shared" si="48"/>
        <v>2016</v>
      </c>
      <c r="BB71" s="117">
        <f t="shared" ref="BB71" si="49">BA71+1</f>
        <v>2017</v>
      </c>
      <c r="BC71" s="117">
        <f t="shared" ref="BC71:BD71" si="50">BB71+1</f>
        <v>2018</v>
      </c>
      <c r="BD71" s="117">
        <f t="shared" si="50"/>
        <v>2019</v>
      </c>
      <c r="BE71" s="117">
        <f t="shared" ref="BE71" si="51">BD71+1</f>
        <v>2020</v>
      </c>
      <c r="BF71" s="1419"/>
    </row>
    <row r="72" spans="2:62" ht="17.100000000000001" customHeight="1">
      <c r="U72" s="720" t="s">
        <v>19</v>
      </c>
      <c r="V72" s="679"/>
      <c r="X72" s="720" t="s">
        <v>775</v>
      </c>
      <c r="Y72" s="679"/>
      <c r="Z72" s="239"/>
      <c r="AA72" s="1566"/>
      <c r="AB72" s="1566">
        <f t="shared" ref="AB72:BE72" si="52">AB5/$AA5-1</f>
        <v>8.8957790566543071E-2</v>
      </c>
      <c r="AC72" s="1566">
        <f t="shared" si="52"/>
        <v>0.11516937535412142</v>
      </c>
      <c r="AD72" s="1566">
        <f t="shared" si="52"/>
        <v>0.13787774898415339</v>
      </c>
      <c r="AE72" s="1566">
        <f t="shared" si="52"/>
        <v>0.32131766242945514</v>
      </c>
      <c r="AF72" s="1566">
        <f t="shared" si="52"/>
        <v>0.58249882973095102</v>
      </c>
      <c r="AG72" s="1566">
        <f t="shared" si="52"/>
        <v>0.54389203255101903</v>
      </c>
      <c r="AH72" s="1566">
        <f t="shared" si="52"/>
        <v>0.53376549782621963</v>
      </c>
      <c r="AI72" s="1566">
        <f t="shared" si="52"/>
        <v>0.49016014098222715</v>
      </c>
      <c r="AJ72" s="1566">
        <f t="shared" si="52"/>
        <v>0.52943168483197578</v>
      </c>
      <c r="AK72" s="1566">
        <f t="shared" si="52"/>
        <v>0.43423225301037971</v>
      </c>
      <c r="AL72" s="1566">
        <f t="shared" si="52"/>
        <v>0.2214724582206844</v>
      </c>
      <c r="AM72" s="1566">
        <f t="shared" si="52"/>
        <v>1.8946764184905041E-2</v>
      </c>
      <c r="AN72" s="1566">
        <f t="shared" si="52"/>
        <v>1.8518332397793102E-2</v>
      </c>
      <c r="AO72" s="1566">
        <f t="shared" si="52"/>
        <v>-0.22038490182157022</v>
      </c>
      <c r="AP72" s="1566">
        <f t="shared" si="52"/>
        <v>-0.19762945066108661</v>
      </c>
      <c r="AQ72" s="1566">
        <f t="shared" si="52"/>
        <v>-8.165738632470676E-2</v>
      </c>
      <c r="AR72" s="1566">
        <f t="shared" si="52"/>
        <v>4.9164398568110057E-2</v>
      </c>
      <c r="AS72" s="1566">
        <f t="shared" si="52"/>
        <v>0.21133714630135669</v>
      </c>
      <c r="AT72" s="1566">
        <f t="shared" si="52"/>
        <v>0.31447751817230962</v>
      </c>
      <c r="AU72" s="1566">
        <f t="shared" si="52"/>
        <v>0.46410087797226707</v>
      </c>
      <c r="AV72" s="1566">
        <f t="shared" si="52"/>
        <v>0.6393528324332951</v>
      </c>
      <c r="AW72" s="1566">
        <f t="shared" si="52"/>
        <v>0.84384267184508621</v>
      </c>
      <c r="AX72" s="1566">
        <f t="shared" si="52"/>
        <v>1.016074514514739</v>
      </c>
      <c r="AY72" s="1566">
        <f t="shared" si="52"/>
        <v>1.2470785625078489</v>
      </c>
      <c r="AZ72" s="1566">
        <f t="shared" si="52"/>
        <v>1.465464562031205</v>
      </c>
      <c r="BA72" s="1566">
        <f t="shared" si="52"/>
        <v>1.6764450430804203</v>
      </c>
      <c r="BB72" s="1566">
        <f t="shared" si="52"/>
        <v>1.8215750687302652</v>
      </c>
      <c r="BC72" s="1566">
        <f t="shared" si="52"/>
        <v>1.9526817040139437</v>
      </c>
      <c r="BD72" s="1566">
        <f t="shared" si="52"/>
        <v>2.1204000847604623</v>
      </c>
      <c r="BE72" s="581">
        <f t="shared" si="52"/>
        <v>-1</v>
      </c>
      <c r="BF72" s="1421"/>
      <c r="BJ72" s="98"/>
    </row>
    <row r="73" spans="2:62" ht="17.100000000000001" customHeight="1">
      <c r="U73" s="792"/>
      <c r="V73" s="596" t="str">
        <f>'リンク切公表時非表示（グラフの添え物）'!$W$90</f>
        <v>冷蔵庫及び空調機器</v>
      </c>
      <c r="X73" s="792"/>
      <c r="Y73" s="596" t="str">
        <f>'リンク切公表時非表示（グラフの添え物）'!$X$90</f>
        <v>Refrigeration and 
Air Conditioning Equipment</v>
      </c>
      <c r="Z73" s="253"/>
      <c r="AA73" s="324"/>
      <c r="AB73" s="203" t="str">
        <f t="shared" ref="AB73:BD73" si="53">IF(OR(AB6="NO",$AA6="NO"),"-",AB6/$AA6-1)</f>
        <v>-</v>
      </c>
      <c r="AC73" s="203" t="str">
        <f t="shared" si="53"/>
        <v>-</v>
      </c>
      <c r="AD73" s="203" t="str">
        <f t="shared" si="53"/>
        <v>-</v>
      </c>
      <c r="AE73" s="203" t="str">
        <f t="shared" si="53"/>
        <v>-</v>
      </c>
      <c r="AF73" s="203" t="str">
        <f t="shared" si="53"/>
        <v>-</v>
      </c>
      <c r="AG73" s="203" t="str">
        <f t="shared" si="53"/>
        <v>-</v>
      </c>
      <c r="AH73" s="203" t="str">
        <f t="shared" si="53"/>
        <v>-</v>
      </c>
      <c r="AI73" s="203" t="str">
        <f t="shared" si="53"/>
        <v>-</v>
      </c>
      <c r="AJ73" s="203" t="str">
        <f t="shared" si="53"/>
        <v>-</v>
      </c>
      <c r="AK73" s="203" t="str">
        <f t="shared" si="53"/>
        <v>-</v>
      </c>
      <c r="AL73" s="203" t="str">
        <f t="shared" si="53"/>
        <v>-</v>
      </c>
      <c r="AM73" s="203" t="str">
        <f t="shared" si="53"/>
        <v>-</v>
      </c>
      <c r="AN73" s="203" t="str">
        <f t="shared" si="53"/>
        <v>-</v>
      </c>
      <c r="AO73" s="203" t="str">
        <f t="shared" si="53"/>
        <v>-</v>
      </c>
      <c r="AP73" s="203" t="str">
        <f t="shared" si="53"/>
        <v>-</v>
      </c>
      <c r="AQ73" s="203" t="str">
        <f t="shared" si="53"/>
        <v>-</v>
      </c>
      <c r="AR73" s="203" t="str">
        <f t="shared" si="53"/>
        <v>-</v>
      </c>
      <c r="AS73" s="203" t="str">
        <f t="shared" si="53"/>
        <v>-</v>
      </c>
      <c r="AT73" s="203" t="str">
        <f t="shared" si="53"/>
        <v>-</v>
      </c>
      <c r="AU73" s="203" t="str">
        <f t="shared" si="53"/>
        <v>-</v>
      </c>
      <c r="AV73" s="203" t="str">
        <f t="shared" si="53"/>
        <v>-</v>
      </c>
      <c r="AW73" s="203" t="str">
        <f t="shared" si="53"/>
        <v>-</v>
      </c>
      <c r="AX73" s="203" t="str">
        <f t="shared" si="53"/>
        <v>-</v>
      </c>
      <c r="AY73" s="203" t="str">
        <f t="shared" si="53"/>
        <v>-</v>
      </c>
      <c r="AZ73" s="203" t="str">
        <f t="shared" si="53"/>
        <v>-</v>
      </c>
      <c r="BA73" s="203" t="str">
        <f t="shared" si="53"/>
        <v>-</v>
      </c>
      <c r="BB73" s="203" t="str">
        <f t="shared" si="53"/>
        <v>-</v>
      </c>
      <c r="BC73" s="203" t="str">
        <f t="shared" si="53"/>
        <v>-</v>
      </c>
      <c r="BD73" s="203" t="str">
        <f t="shared" si="53"/>
        <v>-</v>
      </c>
      <c r="BE73" s="325"/>
      <c r="BF73" s="1421"/>
      <c r="BH73" s="98"/>
    </row>
    <row r="74" spans="2:62" ht="17.100000000000001" customHeight="1">
      <c r="U74" s="792"/>
      <c r="V74" s="1740" t="str">
        <f>'リンク切公表時非表示（グラフの添え物）'!$W$91</f>
        <v>発泡剤</v>
      </c>
      <c r="X74" s="792"/>
      <c r="Y74" s="596" t="str">
        <f>'リンク切公表時非表示（グラフの添え物）'!$X$91</f>
        <v>Foam Blowing</v>
      </c>
      <c r="Z74" s="254"/>
      <c r="AA74" s="405"/>
      <c r="AB74" s="203" t="str">
        <f t="shared" ref="AB74:BD74" si="54">IF(OR(AB7="NO",$AA7="NO"),"-",AB7/$AA7-1)</f>
        <v>-</v>
      </c>
      <c r="AC74" s="1577">
        <f t="shared" si="54"/>
        <v>28.999999999999996</v>
      </c>
      <c r="AD74" s="1577">
        <f t="shared" si="54"/>
        <v>194</v>
      </c>
      <c r="AE74" s="1577">
        <f t="shared" si="54"/>
        <v>333.99999999999994</v>
      </c>
      <c r="AF74" s="562">
        <f t="shared" si="54"/>
        <v>368.99999999999994</v>
      </c>
      <c r="AG74" s="562">
        <f t="shared" si="54"/>
        <v>335.87321254501364</v>
      </c>
      <c r="AH74" s="562">
        <f t="shared" si="54"/>
        <v>347.82908103666347</v>
      </c>
      <c r="AI74" s="562">
        <f t="shared" si="54"/>
        <v>334.67196223283838</v>
      </c>
      <c r="AJ74" s="562">
        <f t="shared" si="54"/>
        <v>337.86883806362732</v>
      </c>
      <c r="AK74" s="562">
        <f t="shared" si="54"/>
        <v>359.92728129607104</v>
      </c>
      <c r="AL74" s="562">
        <f t="shared" si="54"/>
        <v>335.43388430584309</v>
      </c>
      <c r="AM74" s="562">
        <f t="shared" si="54"/>
        <v>364.941048224025</v>
      </c>
      <c r="AN74" s="562">
        <f t="shared" si="54"/>
        <v>542.80092529092258</v>
      </c>
      <c r="AO74" s="562">
        <f t="shared" si="54"/>
        <v>670.42192641360487</v>
      </c>
      <c r="AP74" s="562">
        <f t="shared" si="54"/>
        <v>697.60553829464777</v>
      </c>
      <c r="AQ74" s="562">
        <f t="shared" si="54"/>
        <v>889.12523633138255</v>
      </c>
      <c r="AR74" s="562">
        <f t="shared" si="54"/>
        <v>1063.980778036258</v>
      </c>
      <c r="AS74" s="562">
        <f t="shared" si="54"/>
        <v>1123.9128780341418</v>
      </c>
      <c r="AT74" s="562">
        <f t="shared" si="54"/>
        <v>1197.3932379151258</v>
      </c>
      <c r="AU74" s="562">
        <f t="shared" si="54"/>
        <v>1302.2460406445443</v>
      </c>
      <c r="AV74" s="562">
        <f t="shared" si="54"/>
        <v>1432.3110828586925</v>
      </c>
      <c r="AW74" s="562">
        <f t="shared" si="54"/>
        <v>1549.6187647863644</v>
      </c>
      <c r="AX74" s="562">
        <f t="shared" si="54"/>
        <v>1660.2614151742673</v>
      </c>
      <c r="AY74" s="562">
        <f t="shared" si="54"/>
        <v>1767.3072970793824</v>
      </c>
      <c r="AZ74" s="562">
        <f t="shared" si="54"/>
        <v>1849.9080332087317</v>
      </c>
      <c r="BA74" s="562">
        <f t="shared" si="54"/>
        <v>1974.4910816905531</v>
      </c>
      <c r="BB74" s="562">
        <f t="shared" si="54"/>
        <v>2086.572333654236</v>
      </c>
      <c r="BC74" s="562">
        <f t="shared" si="54"/>
        <v>2176.4290315249991</v>
      </c>
      <c r="BD74" s="562">
        <f t="shared" si="54"/>
        <v>2218.7180129475519</v>
      </c>
      <c r="BE74" s="290" t="str">
        <f>IF(BE7="NO","-",BE7/$AA7-1)</f>
        <v>-</v>
      </c>
      <c r="BF74" s="1421"/>
      <c r="BH74" s="98"/>
    </row>
    <row r="75" spans="2:62" ht="17.100000000000001" customHeight="1">
      <c r="U75" s="792"/>
      <c r="V75" s="594" t="str">
        <f>'リンク切公表時非表示（グラフの添え物）'!$W$92</f>
        <v>エアゾール・MDI（定量噴射剤）</v>
      </c>
      <c r="X75" s="792"/>
      <c r="Y75" s="596" t="str">
        <f>'リンク切公表時非表示（グラフの添え物）'!$X$92</f>
        <v>Aerosols / MDI</v>
      </c>
      <c r="Z75" s="253"/>
      <c r="AA75" s="325"/>
      <c r="AB75" s="203" t="str">
        <f t="shared" ref="AB75:BD75" si="55">IF(OR(AB8="NO",$AA8="NO"),"-",AB8/$AA8-1)</f>
        <v>-</v>
      </c>
      <c r="AC75" s="203" t="str">
        <f t="shared" si="55"/>
        <v>-</v>
      </c>
      <c r="AD75" s="203" t="str">
        <f t="shared" si="55"/>
        <v>-</v>
      </c>
      <c r="AE75" s="203" t="str">
        <f t="shared" si="55"/>
        <v>-</v>
      </c>
      <c r="AF75" s="203" t="str">
        <f t="shared" si="55"/>
        <v>-</v>
      </c>
      <c r="AG75" s="203" t="str">
        <f t="shared" si="55"/>
        <v>-</v>
      </c>
      <c r="AH75" s="203" t="str">
        <f t="shared" si="55"/>
        <v>-</v>
      </c>
      <c r="AI75" s="203" t="str">
        <f t="shared" si="55"/>
        <v>-</v>
      </c>
      <c r="AJ75" s="203" t="str">
        <f t="shared" si="55"/>
        <v>-</v>
      </c>
      <c r="AK75" s="203" t="str">
        <f t="shared" si="55"/>
        <v>-</v>
      </c>
      <c r="AL75" s="203" t="str">
        <f t="shared" si="55"/>
        <v>-</v>
      </c>
      <c r="AM75" s="203" t="str">
        <f t="shared" si="55"/>
        <v>-</v>
      </c>
      <c r="AN75" s="203" t="str">
        <f t="shared" si="55"/>
        <v>-</v>
      </c>
      <c r="AO75" s="203" t="str">
        <f t="shared" si="55"/>
        <v>-</v>
      </c>
      <c r="AP75" s="203" t="str">
        <f t="shared" si="55"/>
        <v>-</v>
      </c>
      <c r="AQ75" s="203" t="str">
        <f t="shared" si="55"/>
        <v>-</v>
      </c>
      <c r="AR75" s="203" t="str">
        <f t="shared" si="55"/>
        <v>-</v>
      </c>
      <c r="AS75" s="203" t="str">
        <f t="shared" si="55"/>
        <v>-</v>
      </c>
      <c r="AT75" s="203" t="str">
        <f t="shared" si="55"/>
        <v>-</v>
      </c>
      <c r="AU75" s="203" t="str">
        <f t="shared" si="55"/>
        <v>-</v>
      </c>
      <c r="AV75" s="203" t="str">
        <f t="shared" si="55"/>
        <v>-</v>
      </c>
      <c r="AW75" s="203" t="str">
        <f t="shared" si="55"/>
        <v>-</v>
      </c>
      <c r="AX75" s="203" t="str">
        <f t="shared" si="55"/>
        <v>-</v>
      </c>
      <c r="AY75" s="203" t="str">
        <f t="shared" si="55"/>
        <v>-</v>
      </c>
      <c r="AZ75" s="203" t="str">
        <f t="shared" si="55"/>
        <v>-</v>
      </c>
      <c r="BA75" s="203" t="str">
        <f t="shared" si="55"/>
        <v>-</v>
      </c>
      <c r="BB75" s="203" t="str">
        <f t="shared" si="55"/>
        <v>-</v>
      </c>
      <c r="BC75" s="203" t="str">
        <f t="shared" si="55"/>
        <v>-</v>
      </c>
      <c r="BD75" s="203" t="str">
        <f t="shared" si="55"/>
        <v>-</v>
      </c>
      <c r="BE75" s="325"/>
      <c r="BF75" s="1421"/>
      <c r="BH75" s="98"/>
      <c r="BI75" s="98"/>
    </row>
    <row r="76" spans="2:62" ht="17.100000000000001" customHeight="1">
      <c r="U76" s="792"/>
      <c r="V76" s="1741" t="str">
        <f>'リンク切公表時非表示（グラフの添え物）'!$W$95</f>
        <v>洗浄剤・溶剤</v>
      </c>
      <c r="X76" s="792"/>
      <c r="Y76" s="596" t="str">
        <f>'リンク切公表時非表示（グラフの添え物）'!$X$95</f>
        <v>Solvents / Cleaning agents</v>
      </c>
      <c r="Z76" s="253"/>
      <c r="AA76" s="405"/>
      <c r="AB76" s="203" t="str">
        <f t="shared" ref="AB76:BD76" si="56">IF(OR(AB9="NO",$AA9="NO"),"-",AB9/$AA9-1)</f>
        <v>-</v>
      </c>
      <c r="AC76" s="203" t="str">
        <f t="shared" si="56"/>
        <v>-</v>
      </c>
      <c r="AD76" s="203" t="str">
        <f t="shared" si="56"/>
        <v>-</v>
      </c>
      <c r="AE76" s="203" t="str">
        <f t="shared" si="56"/>
        <v>-</v>
      </c>
      <c r="AF76" s="203" t="str">
        <f t="shared" si="56"/>
        <v>-</v>
      </c>
      <c r="AG76" s="203" t="str">
        <f t="shared" si="56"/>
        <v>-</v>
      </c>
      <c r="AH76" s="203" t="str">
        <f t="shared" si="56"/>
        <v>-</v>
      </c>
      <c r="AI76" s="203" t="str">
        <f t="shared" si="56"/>
        <v>-</v>
      </c>
      <c r="AJ76" s="203" t="str">
        <f t="shared" si="56"/>
        <v>-</v>
      </c>
      <c r="AK76" s="203" t="str">
        <f t="shared" si="56"/>
        <v>-</v>
      </c>
      <c r="AL76" s="203" t="str">
        <f t="shared" si="56"/>
        <v>-</v>
      </c>
      <c r="AM76" s="203" t="str">
        <f t="shared" si="56"/>
        <v>-</v>
      </c>
      <c r="AN76" s="203" t="str">
        <f t="shared" si="56"/>
        <v>-</v>
      </c>
      <c r="AO76" s="203" t="str">
        <f t="shared" si="56"/>
        <v>-</v>
      </c>
      <c r="AP76" s="203" t="str">
        <f t="shared" si="56"/>
        <v>-</v>
      </c>
      <c r="AQ76" s="203" t="str">
        <f t="shared" si="56"/>
        <v>-</v>
      </c>
      <c r="AR76" s="203" t="str">
        <f t="shared" si="56"/>
        <v>-</v>
      </c>
      <c r="AS76" s="203" t="str">
        <f t="shared" si="56"/>
        <v>-</v>
      </c>
      <c r="AT76" s="203" t="str">
        <f t="shared" si="56"/>
        <v>-</v>
      </c>
      <c r="AU76" s="203" t="str">
        <f t="shared" si="56"/>
        <v>-</v>
      </c>
      <c r="AV76" s="203" t="str">
        <f t="shared" si="56"/>
        <v>-</v>
      </c>
      <c r="AW76" s="203" t="str">
        <f t="shared" si="56"/>
        <v>-</v>
      </c>
      <c r="AX76" s="203" t="str">
        <f t="shared" si="56"/>
        <v>-</v>
      </c>
      <c r="AY76" s="203" t="str">
        <f t="shared" si="56"/>
        <v>-</v>
      </c>
      <c r="AZ76" s="203" t="str">
        <f t="shared" si="56"/>
        <v>-</v>
      </c>
      <c r="BA76" s="203" t="str">
        <f t="shared" si="56"/>
        <v>-</v>
      </c>
      <c r="BB76" s="203" t="str">
        <f t="shared" si="56"/>
        <v>-</v>
      </c>
      <c r="BC76" s="203" t="str">
        <f t="shared" si="56"/>
        <v>-</v>
      </c>
      <c r="BD76" s="203" t="str">
        <f t="shared" si="56"/>
        <v>-</v>
      </c>
      <c r="BE76" s="290" t="str">
        <f>IF(BE9="NO","-",BE9/$AA9-1)</f>
        <v>-</v>
      </c>
      <c r="BF76" s="1421"/>
      <c r="BH76" s="98"/>
    </row>
    <row r="77" spans="2:62" ht="17.100000000000001" customHeight="1">
      <c r="U77" s="792"/>
      <c r="V77" s="594" t="str">
        <f>'リンク切公表時非表示（グラフの添え物）'!$W$96</f>
        <v>HFCsの製造時の漏出</v>
      </c>
      <c r="X77" s="792"/>
      <c r="Y77" s="596" t="str">
        <f>'リンク切公表時非表示（グラフの添え物）'!$X$96</f>
        <v>Fugitive emissions from HFCs manufacturing</v>
      </c>
      <c r="Z77" s="247"/>
      <c r="AA77" s="257"/>
      <c r="AB77" s="203" t="str">
        <f t="shared" ref="AB77:BD77" si="57">IF(OR(AB10="NO",$AA10="NO"),"-",AB10/$AA10-1)</f>
        <v>-</v>
      </c>
      <c r="AC77" s="1577">
        <f t="shared" si="57"/>
        <v>29.000000000000004</v>
      </c>
      <c r="AD77" s="1577">
        <f t="shared" si="57"/>
        <v>194.00000000000006</v>
      </c>
      <c r="AE77" s="1577">
        <f t="shared" si="57"/>
        <v>334.00000000000006</v>
      </c>
      <c r="AF77" s="562">
        <f t="shared" si="57"/>
        <v>369.00000000000006</v>
      </c>
      <c r="AG77" s="562">
        <f t="shared" si="57"/>
        <v>351.52454428322801</v>
      </c>
      <c r="AH77" s="562">
        <f t="shared" si="57"/>
        <v>282.68136415567864</v>
      </c>
      <c r="AI77" s="562">
        <f t="shared" si="57"/>
        <v>202.91544652218332</v>
      </c>
      <c r="AJ77" s="562">
        <f t="shared" si="57"/>
        <v>123.86200291968531</v>
      </c>
      <c r="AK77" s="562">
        <f t="shared" si="57"/>
        <v>195.06655634293861</v>
      </c>
      <c r="AL77" s="562">
        <f t="shared" si="57"/>
        <v>287.78997898202005</v>
      </c>
      <c r="AM77" s="562">
        <f t="shared" si="57"/>
        <v>270.69202143460114</v>
      </c>
      <c r="AN77" s="562">
        <f t="shared" si="57"/>
        <v>343.41124570903486</v>
      </c>
      <c r="AO77" s="562">
        <f t="shared" si="57"/>
        <v>372.93772157640353</v>
      </c>
      <c r="AP77" s="562">
        <f t="shared" si="57"/>
        <v>296.43764558185188</v>
      </c>
      <c r="AQ77" s="562">
        <f t="shared" si="57"/>
        <v>241.62542143152143</v>
      </c>
      <c r="AR77" s="562">
        <f t="shared" si="57"/>
        <v>235.11704929930599</v>
      </c>
      <c r="AS77" s="562">
        <f t="shared" si="57"/>
        <v>201.85743034151866</v>
      </c>
      <c r="AT77" s="562">
        <f t="shared" si="57"/>
        <v>153.72458526845841</v>
      </c>
      <c r="AU77" s="562">
        <f t="shared" si="57"/>
        <v>83.763857608827649</v>
      </c>
      <c r="AV77" s="562">
        <f t="shared" si="57"/>
        <v>99.177681197441899</v>
      </c>
      <c r="AW77" s="562">
        <f t="shared" si="57"/>
        <v>78.74298426366947</v>
      </c>
      <c r="AX77" s="562">
        <f t="shared" si="57"/>
        <v>85.813160843324937</v>
      </c>
      <c r="AY77" s="562">
        <f t="shared" si="57"/>
        <v>65.566156085401175</v>
      </c>
      <c r="AZ77" s="562">
        <f t="shared" si="57"/>
        <v>53.925748345611431</v>
      </c>
      <c r="BA77" s="562">
        <f t="shared" si="57"/>
        <v>97.395735221752275</v>
      </c>
      <c r="BB77" s="562">
        <f t="shared" si="57"/>
        <v>61.849862057298566</v>
      </c>
      <c r="BC77" s="562">
        <f t="shared" si="57"/>
        <v>57.5524213479232</v>
      </c>
      <c r="BD77" s="562">
        <f t="shared" si="57"/>
        <v>77.826497745099871</v>
      </c>
      <c r="BE77" s="582" t="str">
        <f>IF(BE10="NO","-",BE10/$AA10-1)</f>
        <v>-</v>
      </c>
      <c r="BF77" s="1428"/>
      <c r="BJ77" s="98"/>
    </row>
    <row r="78" spans="2:62" ht="17.100000000000001" customHeight="1">
      <c r="U78" s="792"/>
      <c r="V78" s="735" t="str">
        <f>'リンク切公表時非表示（グラフの添え物）'!$W$93</f>
        <v>半導体製造</v>
      </c>
      <c r="X78" s="792"/>
      <c r="Y78" s="596" t="str">
        <f>'リンク切公表時非表示（グラフの添え物）'!$X$93</f>
        <v>Semiconductor Manufacturing</v>
      </c>
      <c r="Z78" s="253"/>
      <c r="AA78" s="405"/>
      <c r="AB78" s="203" t="str">
        <f t="shared" ref="AB78:BD78" si="58">IF(OR(AB11="NO",$AA11="NO"),"-",AB11/$AA11-1)</f>
        <v>-</v>
      </c>
      <c r="AC78" s="1577">
        <f t="shared" si="58"/>
        <v>29</v>
      </c>
      <c r="AD78" s="1577">
        <f t="shared" si="58"/>
        <v>193.99999999999994</v>
      </c>
      <c r="AE78" s="1577">
        <f t="shared" si="58"/>
        <v>333.99999999999994</v>
      </c>
      <c r="AF78" s="562">
        <f t="shared" si="58"/>
        <v>369</v>
      </c>
      <c r="AG78" s="562">
        <f t="shared" si="58"/>
        <v>360.09894871658543</v>
      </c>
      <c r="AH78" s="562">
        <f t="shared" si="58"/>
        <v>401.59738189849543</v>
      </c>
      <c r="AI78" s="562">
        <f t="shared" si="58"/>
        <v>370.95449115430819</v>
      </c>
      <c r="AJ78" s="562">
        <f t="shared" si="58"/>
        <v>372.69586657428789</v>
      </c>
      <c r="AK78" s="562">
        <f t="shared" si="58"/>
        <v>385.54305883766949</v>
      </c>
      <c r="AL78" s="562">
        <f t="shared" si="58"/>
        <v>299.68783969574218</v>
      </c>
      <c r="AM78" s="562">
        <f t="shared" si="58"/>
        <v>290.89488126993922</v>
      </c>
      <c r="AN78" s="562">
        <f t="shared" si="58"/>
        <v>281.09299386946071</v>
      </c>
      <c r="AO78" s="562">
        <f t="shared" si="58"/>
        <v>317.25704288192986</v>
      </c>
      <c r="AP78" s="562">
        <f t="shared" si="58"/>
        <v>305.23210799187348</v>
      </c>
      <c r="AQ78" s="562">
        <f t="shared" si="58"/>
        <v>330.86482923576455</v>
      </c>
      <c r="AR78" s="562">
        <f t="shared" si="58"/>
        <v>358.28448252583985</v>
      </c>
      <c r="AS78" s="562">
        <f t="shared" si="58"/>
        <v>319.22070223334345</v>
      </c>
      <c r="AT78" s="562">
        <f t="shared" si="58"/>
        <v>203.82862758756258</v>
      </c>
      <c r="AU78" s="562">
        <f t="shared" si="58"/>
        <v>224.49749458053256</v>
      </c>
      <c r="AV78" s="562">
        <f t="shared" si="58"/>
        <v>193.41224899087612</v>
      </c>
      <c r="AW78" s="562">
        <f t="shared" si="58"/>
        <v>165.29579595769081</v>
      </c>
      <c r="AX78" s="562">
        <f t="shared" si="58"/>
        <v>148.36002462008321</v>
      </c>
      <c r="AY78" s="562">
        <f t="shared" si="58"/>
        <v>153.35490289687522</v>
      </c>
      <c r="AZ78" s="562">
        <f t="shared" si="58"/>
        <v>153.61137743038884</v>
      </c>
      <c r="BA78" s="562">
        <f t="shared" si="58"/>
        <v>159.42449935850652</v>
      </c>
      <c r="BB78" s="562">
        <f t="shared" si="58"/>
        <v>167.34601298695688</v>
      </c>
      <c r="BC78" s="562">
        <f t="shared" si="58"/>
        <v>153.14078026719071</v>
      </c>
      <c r="BD78" s="562">
        <f t="shared" si="58"/>
        <v>134.92086696529483</v>
      </c>
      <c r="BE78" s="290" t="str">
        <f>IF(BE11="NO","-",BE11/$AA11-1)</f>
        <v>-</v>
      </c>
      <c r="BF78" s="1421"/>
    </row>
    <row r="79" spans="2:62" ht="17.100000000000001" customHeight="1">
      <c r="U79" s="792"/>
      <c r="V79" s="594" t="str">
        <f>'リンク切公表時非表示（グラフの添え物）'!$W$94</f>
        <v>液晶製造</v>
      </c>
      <c r="X79" s="792"/>
      <c r="Y79" s="596" t="str">
        <f>'リンク切公表時非表示（グラフの添え物）'!$X$94</f>
        <v>Liquid Crystals</v>
      </c>
      <c r="Z79" s="253"/>
      <c r="AA79" s="325"/>
      <c r="AB79" s="203" t="str">
        <f t="shared" ref="AB79:BD79" si="59">IF(OR(AB12="NO",$AA12="NO"),"-",AB12/$AA12-1)</f>
        <v>-</v>
      </c>
      <c r="AC79" s="1577">
        <f t="shared" si="59"/>
        <v>29</v>
      </c>
      <c r="AD79" s="1577">
        <f t="shared" si="59"/>
        <v>194</v>
      </c>
      <c r="AE79" s="1577">
        <f t="shared" si="59"/>
        <v>334</v>
      </c>
      <c r="AF79" s="562">
        <f t="shared" si="59"/>
        <v>369</v>
      </c>
      <c r="AG79" s="562">
        <f t="shared" si="59"/>
        <v>365.3</v>
      </c>
      <c r="AH79" s="562">
        <f t="shared" si="59"/>
        <v>1164.5</v>
      </c>
      <c r="AI79" s="562">
        <f t="shared" si="59"/>
        <v>1101.5999999999999</v>
      </c>
      <c r="AJ79" s="562">
        <f t="shared" si="59"/>
        <v>5204.8999999999996</v>
      </c>
      <c r="AK79" s="562">
        <f t="shared" si="59"/>
        <v>2551.9999999999995</v>
      </c>
      <c r="AL79" s="562">
        <f t="shared" si="59"/>
        <v>1610.3499999999995</v>
      </c>
      <c r="AM79" s="562">
        <f t="shared" si="59"/>
        <v>2646.1280000000002</v>
      </c>
      <c r="AN79" s="562">
        <f t="shared" si="59"/>
        <v>2295.5159999999996</v>
      </c>
      <c r="AO79" s="562">
        <f t="shared" si="59"/>
        <v>4228.8399999999992</v>
      </c>
      <c r="AP79" s="562">
        <f t="shared" si="59"/>
        <v>4135.4149999999991</v>
      </c>
      <c r="AQ79" s="562">
        <f t="shared" si="59"/>
        <v>3928.6960000000004</v>
      </c>
      <c r="AR79" s="562">
        <f t="shared" si="59"/>
        <v>4251.6430999999984</v>
      </c>
      <c r="AS79" s="562">
        <f t="shared" si="59"/>
        <v>3934.7833064258452</v>
      </c>
      <c r="AT79" s="562">
        <f t="shared" si="59"/>
        <v>3190.9792238799441</v>
      </c>
      <c r="AU79" s="562">
        <f t="shared" si="59"/>
        <v>4194.7999999999984</v>
      </c>
      <c r="AV79" s="562">
        <f t="shared" si="59"/>
        <v>4549.9629999999997</v>
      </c>
      <c r="AW79" s="562">
        <f t="shared" si="59"/>
        <v>3316.5309999999999</v>
      </c>
      <c r="AX79" s="562">
        <f t="shared" si="59"/>
        <v>3287.634</v>
      </c>
      <c r="AY79" s="562">
        <f t="shared" si="59"/>
        <v>3137.4509999999991</v>
      </c>
      <c r="AZ79" s="562">
        <f t="shared" si="59"/>
        <v>2682.3730667999998</v>
      </c>
      <c r="BA79" s="562">
        <f t="shared" si="59"/>
        <v>2685.5551999999993</v>
      </c>
      <c r="BB79" s="562">
        <f t="shared" si="59"/>
        <v>2649.7014599999998</v>
      </c>
      <c r="BC79" s="562">
        <f t="shared" si="59"/>
        <v>2986.5649999999982</v>
      </c>
      <c r="BD79" s="562">
        <f t="shared" si="59"/>
        <v>2449.9170000000004</v>
      </c>
      <c r="BE79" s="325"/>
      <c r="BF79" s="1421"/>
      <c r="BH79" s="98"/>
      <c r="BI79" s="98"/>
    </row>
    <row r="80" spans="2:62" ht="17.100000000000001" customHeight="1">
      <c r="U80" s="792"/>
      <c r="V80" s="594" t="str">
        <f>'リンク切公表時非表示（グラフの添え物）'!$W$97</f>
        <v>HCFC22製造時の副生HFC23</v>
      </c>
      <c r="X80" s="792"/>
      <c r="Y80" s="596" t="str">
        <f>'リンク切公表時非表示（グラフの添え物）'!$X$97</f>
        <v xml:space="preserve">By-product emissions from HCFC-22  </v>
      </c>
      <c r="Z80" s="253"/>
      <c r="AA80" s="325"/>
      <c r="AB80" s="203">
        <f t="shared" ref="AB80:BD80" si="60">IF(OR(AB13="NO",$AA13="NO"),"-",AB13/$AA13-1)</f>
        <v>8.9202866941598291E-2</v>
      </c>
      <c r="AC80" s="203">
        <f t="shared" si="60"/>
        <v>0.10367316967990781</v>
      </c>
      <c r="AD80" s="203">
        <f t="shared" si="60"/>
        <v>5.4241346689209768E-2</v>
      </c>
      <c r="AE80" s="203">
        <f t="shared" si="60"/>
        <v>0.15620403449494802</v>
      </c>
      <c r="AF80" s="582">
        <f t="shared" si="60"/>
        <v>0.34725158416212842</v>
      </c>
      <c r="AG80" s="582">
        <f t="shared" si="60"/>
        <v>0.23854231840559814</v>
      </c>
      <c r="AH80" s="582">
        <f t="shared" si="60"/>
        <v>0.16699861359147117</v>
      </c>
      <c r="AI80" s="582">
        <f t="shared" si="60"/>
        <v>9.4525769753784461E-2</v>
      </c>
      <c r="AJ80" s="582">
        <f t="shared" si="60"/>
        <v>0.1196125233899068</v>
      </c>
      <c r="AK80" s="582">
        <f t="shared" si="60"/>
        <v>-1.5112635026305998E-2</v>
      </c>
      <c r="AL80" s="582">
        <f t="shared" si="60"/>
        <v>-0.2585470591990493</v>
      </c>
      <c r="AM80" s="582">
        <f t="shared" si="60"/>
        <v>-0.51591856872519382</v>
      </c>
      <c r="AN80" s="582">
        <f t="shared" si="60"/>
        <v>-0.6011206171856539</v>
      </c>
      <c r="AO80" s="582">
        <f t="shared" si="60"/>
        <v>-0.91916490495027225</v>
      </c>
      <c r="AP80" s="582">
        <f t="shared" si="60"/>
        <v>-0.96320609466702045</v>
      </c>
      <c r="AQ80" s="582">
        <f t="shared" si="60"/>
        <v>-0.94782884382710098</v>
      </c>
      <c r="AR80" s="582">
        <f t="shared" si="60"/>
        <v>-0.98271801416178239</v>
      </c>
      <c r="AS80" s="582">
        <f t="shared" si="60"/>
        <v>-0.96274152515524047</v>
      </c>
      <c r="AT80" s="582">
        <f t="shared" si="60"/>
        <v>-0.99684092731989571</v>
      </c>
      <c r="AU80" s="582">
        <f t="shared" si="60"/>
        <v>-0.99665509951518372</v>
      </c>
      <c r="AV80" s="582">
        <f t="shared" si="60"/>
        <v>-0.99897794707408394</v>
      </c>
      <c r="AW80" s="582">
        <f t="shared" si="60"/>
        <v>-0.99888503317172794</v>
      </c>
      <c r="AX80" s="582">
        <f t="shared" si="60"/>
        <v>-0.99897794707408394</v>
      </c>
      <c r="AY80" s="582">
        <f t="shared" si="60"/>
        <v>-0.99851337756230385</v>
      </c>
      <c r="AZ80" s="582">
        <f t="shared" si="60"/>
        <v>-0.99814172195287987</v>
      </c>
      <c r="BA80" s="582">
        <f t="shared" si="60"/>
        <v>-0.99851337756230385</v>
      </c>
      <c r="BB80" s="582">
        <f t="shared" si="60"/>
        <v>-0.99758423853874378</v>
      </c>
      <c r="BC80" s="582">
        <f t="shared" si="60"/>
        <v>-0.99925668878115192</v>
      </c>
      <c r="BD80" s="582">
        <f t="shared" si="60"/>
        <v>-0.99916377487879593</v>
      </c>
      <c r="BE80" s="325"/>
      <c r="BF80" s="1421"/>
      <c r="BH80" s="98"/>
      <c r="BI80" s="98"/>
    </row>
    <row r="81" spans="21:61" ht="17.100000000000001" customHeight="1">
      <c r="U81" s="792"/>
      <c r="V81" s="735" t="str">
        <f>'リンク切公表時非表示（グラフの添え物）'!$W$98</f>
        <v>消火剤</v>
      </c>
      <c r="X81" s="792"/>
      <c r="Y81" s="596" t="str">
        <f>'リンク切公表時非表示（グラフの添え物）'!$X$98</f>
        <v>Fire Extinguishers</v>
      </c>
      <c r="Z81" s="253"/>
      <c r="AA81" s="405"/>
      <c r="AB81" s="203" t="str">
        <f t="shared" ref="AB81:BD81" si="61">IF(OR(AB14="NO",$AA14="NO"),"-",AB14/$AA14-1)</f>
        <v>-</v>
      </c>
      <c r="AC81" s="203" t="str">
        <f t="shared" si="61"/>
        <v>-</v>
      </c>
      <c r="AD81" s="203" t="str">
        <f t="shared" si="61"/>
        <v>-</v>
      </c>
      <c r="AE81" s="203" t="str">
        <f t="shared" si="61"/>
        <v>-</v>
      </c>
      <c r="AF81" s="203" t="str">
        <f t="shared" si="61"/>
        <v>-</v>
      </c>
      <c r="AG81" s="203" t="str">
        <f t="shared" si="61"/>
        <v>-</v>
      </c>
      <c r="AH81" s="203" t="str">
        <f t="shared" si="61"/>
        <v>-</v>
      </c>
      <c r="AI81" s="203" t="str">
        <f t="shared" si="61"/>
        <v>-</v>
      </c>
      <c r="AJ81" s="203" t="str">
        <f t="shared" si="61"/>
        <v>-</v>
      </c>
      <c r="AK81" s="203" t="str">
        <f t="shared" si="61"/>
        <v>-</v>
      </c>
      <c r="AL81" s="203" t="str">
        <f t="shared" si="61"/>
        <v>-</v>
      </c>
      <c r="AM81" s="203" t="str">
        <f t="shared" si="61"/>
        <v>-</v>
      </c>
      <c r="AN81" s="203" t="str">
        <f t="shared" si="61"/>
        <v>-</v>
      </c>
      <c r="AO81" s="203" t="str">
        <f t="shared" si="61"/>
        <v>-</v>
      </c>
      <c r="AP81" s="203" t="str">
        <f t="shared" si="61"/>
        <v>-</v>
      </c>
      <c r="AQ81" s="203" t="str">
        <f t="shared" si="61"/>
        <v>-</v>
      </c>
      <c r="AR81" s="203" t="str">
        <f t="shared" si="61"/>
        <v>-</v>
      </c>
      <c r="AS81" s="203" t="str">
        <f t="shared" si="61"/>
        <v>-</v>
      </c>
      <c r="AT81" s="203" t="str">
        <f t="shared" si="61"/>
        <v>-</v>
      </c>
      <c r="AU81" s="203" t="str">
        <f t="shared" si="61"/>
        <v>-</v>
      </c>
      <c r="AV81" s="203" t="str">
        <f t="shared" si="61"/>
        <v>-</v>
      </c>
      <c r="AW81" s="203" t="str">
        <f t="shared" si="61"/>
        <v>-</v>
      </c>
      <c r="AX81" s="203" t="str">
        <f t="shared" si="61"/>
        <v>-</v>
      </c>
      <c r="AY81" s="203" t="str">
        <f t="shared" si="61"/>
        <v>-</v>
      </c>
      <c r="AZ81" s="203" t="str">
        <f t="shared" si="61"/>
        <v>-</v>
      </c>
      <c r="BA81" s="203" t="str">
        <f t="shared" si="61"/>
        <v>-</v>
      </c>
      <c r="BB81" s="203" t="str">
        <f t="shared" si="61"/>
        <v>-</v>
      </c>
      <c r="BC81" s="203" t="str">
        <f t="shared" si="61"/>
        <v>-</v>
      </c>
      <c r="BD81" s="203" t="str">
        <f t="shared" si="61"/>
        <v>-</v>
      </c>
      <c r="BE81" s="290" t="str">
        <f>IF(BE14="NO","-",BE14/$AA14-1)</f>
        <v>-</v>
      </c>
      <c r="BF81" s="1421"/>
      <c r="BH81" s="98"/>
    </row>
    <row r="82" spans="21:61" ht="17.100000000000001" customHeight="1">
      <c r="U82" s="792"/>
      <c r="V82" s="594" t="str">
        <f>'リンク切公表時非表示（グラフの添え物）'!$W$99</f>
        <v>マグネシウム鋳造</v>
      </c>
      <c r="X82" s="792"/>
      <c r="Y82" s="596" t="str">
        <f>'リンク切公表時非表示（グラフの添え物）'!$X$99</f>
        <v>Magnesium Foundries</v>
      </c>
      <c r="Z82" s="253"/>
      <c r="AA82" s="325"/>
      <c r="AB82" s="203" t="str">
        <f t="shared" ref="AB82:BD82" si="62">IF(OR(AB15="NO",$AA15="NO"),"-",AB15/$AA15-1)</f>
        <v>-</v>
      </c>
      <c r="AC82" s="203" t="str">
        <f t="shared" si="62"/>
        <v>-</v>
      </c>
      <c r="AD82" s="203" t="str">
        <f t="shared" si="62"/>
        <v>-</v>
      </c>
      <c r="AE82" s="203" t="str">
        <f t="shared" si="62"/>
        <v>-</v>
      </c>
      <c r="AF82" s="203" t="str">
        <f t="shared" si="62"/>
        <v>-</v>
      </c>
      <c r="AG82" s="203" t="str">
        <f t="shared" si="62"/>
        <v>-</v>
      </c>
      <c r="AH82" s="203" t="str">
        <f t="shared" si="62"/>
        <v>-</v>
      </c>
      <c r="AI82" s="203" t="str">
        <f t="shared" si="62"/>
        <v>-</v>
      </c>
      <c r="AJ82" s="203" t="str">
        <f t="shared" si="62"/>
        <v>-</v>
      </c>
      <c r="AK82" s="203" t="str">
        <f t="shared" si="62"/>
        <v>-</v>
      </c>
      <c r="AL82" s="203" t="str">
        <f t="shared" si="62"/>
        <v>-</v>
      </c>
      <c r="AM82" s="203" t="str">
        <f t="shared" si="62"/>
        <v>-</v>
      </c>
      <c r="AN82" s="203" t="str">
        <f t="shared" si="62"/>
        <v>-</v>
      </c>
      <c r="AO82" s="203" t="str">
        <f t="shared" si="62"/>
        <v>-</v>
      </c>
      <c r="AP82" s="203" t="str">
        <f t="shared" si="62"/>
        <v>-</v>
      </c>
      <c r="AQ82" s="203" t="str">
        <f t="shared" si="62"/>
        <v>-</v>
      </c>
      <c r="AR82" s="203" t="str">
        <f t="shared" si="62"/>
        <v>-</v>
      </c>
      <c r="AS82" s="203" t="str">
        <f t="shared" si="62"/>
        <v>-</v>
      </c>
      <c r="AT82" s="203" t="str">
        <f t="shared" si="62"/>
        <v>-</v>
      </c>
      <c r="AU82" s="203" t="str">
        <f t="shared" si="62"/>
        <v>-</v>
      </c>
      <c r="AV82" s="203" t="str">
        <f t="shared" si="62"/>
        <v>-</v>
      </c>
      <c r="AW82" s="203" t="str">
        <f t="shared" si="62"/>
        <v>-</v>
      </c>
      <c r="AX82" s="203" t="str">
        <f t="shared" si="62"/>
        <v>-</v>
      </c>
      <c r="AY82" s="203" t="str">
        <f t="shared" si="62"/>
        <v>-</v>
      </c>
      <c r="AZ82" s="203" t="str">
        <f t="shared" si="62"/>
        <v>-</v>
      </c>
      <c r="BA82" s="203" t="str">
        <f t="shared" si="62"/>
        <v>-</v>
      </c>
      <c r="BB82" s="203" t="str">
        <f t="shared" si="62"/>
        <v>-</v>
      </c>
      <c r="BC82" s="203" t="str">
        <f t="shared" si="62"/>
        <v>-</v>
      </c>
      <c r="BD82" s="203" t="str">
        <f t="shared" si="62"/>
        <v>-</v>
      </c>
      <c r="BE82" s="325"/>
      <c r="BF82" s="1421"/>
      <c r="BH82" s="98"/>
    </row>
    <row r="83" spans="21:61" ht="17.100000000000001" customHeight="1">
      <c r="U83" s="793" t="s">
        <v>20</v>
      </c>
      <c r="V83" s="794"/>
      <c r="X83" s="793" t="s">
        <v>774</v>
      </c>
      <c r="Y83" s="794"/>
      <c r="Z83" s="249"/>
      <c r="AA83" s="1570"/>
      <c r="AB83" s="1570">
        <f t="shared" ref="AB83:BE83" si="63">AB16/$AA16-1</f>
        <v>0.14797040261001193</v>
      </c>
      <c r="AC83" s="1570">
        <f t="shared" si="63"/>
        <v>0.16484851353830798</v>
      </c>
      <c r="AD83" s="1570">
        <f t="shared" si="63"/>
        <v>0.6733898337656361</v>
      </c>
      <c r="AE83" s="1570">
        <f t="shared" si="63"/>
        <v>1.0557954533645075</v>
      </c>
      <c r="AF83" s="1570">
        <f t="shared" si="63"/>
        <v>1.7031877154904849</v>
      </c>
      <c r="AG83" s="1570">
        <f t="shared" si="63"/>
        <v>1.8017534412377847</v>
      </c>
      <c r="AH83" s="1570">
        <f t="shared" si="63"/>
        <v>2.0647648685602387</v>
      </c>
      <c r="AI83" s="1570">
        <f t="shared" si="63"/>
        <v>1.54093910522404</v>
      </c>
      <c r="AJ83" s="1570">
        <f t="shared" si="63"/>
        <v>1.0103161853113294</v>
      </c>
      <c r="AK83" s="1570">
        <f t="shared" si="63"/>
        <v>0.81826912102575577</v>
      </c>
      <c r="AL83" s="1570">
        <f t="shared" si="63"/>
        <v>0.51289658467065058</v>
      </c>
      <c r="AM83" s="1570">
        <f t="shared" si="63"/>
        <v>0.40895415698463178</v>
      </c>
      <c r="AN83" s="1570">
        <f t="shared" si="63"/>
        <v>0.35619205005546695</v>
      </c>
      <c r="AO83" s="1570">
        <f t="shared" si="63"/>
        <v>0.41157498893716427</v>
      </c>
      <c r="AP83" s="1570">
        <f t="shared" si="63"/>
        <v>0.32085052056266661</v>
      </c>
      <c r="AQ83" s="1570">
        <f t="shared" si="63"/>
        <v>0.37826656673998205</v>
      </c>
      <c r="AR83" s="1570">
        <f t="shared" si="63"/>
        <v>0.2127975960103663</v>
      </c>
      <c r="AS83" s="1570">
        <f t="shared" si="63"/>
        <v>-0.11957226069947435</v>
      </c>
      <c r="AT83" s="1570">
        <f t="shared" si="63"/>
        <v>-0.37954004369529337</v>
      </c>
      <c r="AU83" s="1570">
        <f t="shared" si="63"/>
        <v>-0.34864082704384891</v>
      </c>
      <c r="AV83" s="1570">
        <f t="shared" si="63"/>
        <v>-0.42420204603720579</v>
      </c>
      <c r="AW83" s="1570">
        <f t="shared" si="63"/>
        <v>-0.47319778509608634</v>
      </c>
      <c r="AX83" s="1570">
        <f t="shared" si="63"/>
        <v>-0.49745853285967334</v>
      </c>
      <c r="AY83" s="1570">
        <f t="shared" si="63"/>
        <v>-0.48577624590990642</v>
      </c>
      <c r="AZ83" s="1570">
        <f t="shared" si="63"/>
        <v>-0.49411939894066026</v>
      </c>
      <c r="BA83" s="1570">
        <f t="shared" si="63"/>
        <v>-0.48383929593370667</v>
      </c>
      <c r="BB83" s="1570">
        <f t="shared" si="63"/>
        <v>-0.46239078473874962</v>
      </c>
      <c r="BC83" s="1570">
        <f t="shared" si="63"/>
        <v>-0.46669379349260265</v>
      </c>
      <c r="BD83" s="1570">
        <f t="shared" si="63"/>
        <v>-0.47661030864659015</v>
      </c>
      <c r="BE83" s="563">
        <f t="shared" si="63"/>
        <v>-1</v>
      </c>
      <c r="BF83" s="1417"/>
      <c r="BH83" s="98"/>
      <c r="BI83" s="98"/>
    </row>
    <row r="84" spans="21:61" ht="17.100000000000001" customHeight="1">
      <c r="U84" s="795"/>
      <c r="V84" s="594" t="str">
        <f>'リンク切公表時非表示（グラフの添え物）'!$W$102</f>
        <v>半導体製造</v>
      </c>
      <c r="X84" s="796"/>
      <c r="Y84" s="594" t="str">
        <f>'リンク切公表時非表示（グラフの添え物）'!$X$102</f>
        <v>Semiconductor Manufacturing</v>
      </c>
      <c r="Z84" s="248"/>
      <c r="AA84" s="257"/>
      <c r="AB84" s="582">
        <f t="shared" ref="AB84:BD84" si="64">IF(OR(AB17="NO",$AA17="NO"),"-",AB17/$AA17-1)</f>
        <v>0.15789473684210531</v>
      </c>
      <c r="AC84" s="582">
        <f t="shared" si="64"/>
        <v>0.1842105263157896</v>
      </c>
      <c r="AD84" s="582">
        <f t="shared" si="64"/>
        <v>0.71052631578947389</v>
      </c>
      <c r="AE84" s="582">
        <f t="shared" si="64"/>
        <v>1.1052631578947372</v>
      </c>
      <c r="AF84" s="582">
        <f t="shared" si="64"/>
        <v>1.763157894736842</v>
      </c>
      <c r="AG84" s="582">
        <f t="shared" si="64"/>
        <v>2.2461626163040993</v>
      </c>
      <c r="AH84" s="582">
        <f t="shared" si="64"/>
        <v>3.077415194366675</v>
      </c>
      <c r="AI84" s="582">
        <f t="shared" si="64"/>
        <v>3.1362269833609391</v>
      </c>
      <c r="AJ84" s="582">
        <f t="shared" si="64"/>
        <v>3.4135466751704824</v>
      </c>
      <c r="AK84" s="582">
        <f t="shared" si="64"/>
        <v>3.7571469517543719</v>
      </c>
      <c r="AL84" s="582">
        <f t="shared" si="64"/>
        <v>2.6561482017166682</v>
      </c>
      <c r="AM84" s="582">
        <f t="shared" si="64"/>
        <v>2.6437320166544573</v>
      </c>
      <c r="AN84" s="582">
        <f t="shared" si="64"/>
        <v>2.6098394280307513</v>
      </c>
      <c r="AO84" s="582">
        <f t="shared" si="64"/>
        <v>2.8170058044922657</v>
      </c>
      <c r="AP84" s="582">
        <f t="shared" si="64"/>
        <v>2.2274923522904619</v>
      </c>
      <c r="AQ84" s="582">
        <f t="shared" si="64"/>
        <v>2.4668238043712192</v>
      </c>
      <c r="AR84" s="582">
        <f t="shared" si="64"/>
        <v>2.1142237311226388</v>
      </c>
      <c r="AS84" s="582">
        <f t="shared" si="64"/>
        <v>1.3456663941658253</v>
      </c>
      <c r="AT84" s="582">
        <f t="shared" si="64"/>
        <v>0.48168643097391861</v>
      </c>
      <c r="AU84" s="582">
        <f t="shared" si="64"/>
        <v>0.55563050786835055</v>
      </c>
      <c r="AV84" s="582">
        <f t="shared" si="64"/>
        <v>0.30903905478619897</v>
      </c>
      <c r="AW84" s="582">
        <f t="shared" si="64"/>
        <v>0.14102600649488672</v>
      </c>
      <c r="AX84" s="582">
        <f t="shared" si="64"/>
        <v>9.2945145557559172E-2</v>
      </c>
      <c r="AY84" s="582">
        <f t="shared" si="64"/>
        <v>0.1358874983802032</v>
      </c>
      <c r="AZ84" s="582">
        <f t="shared" si="64"/>
        <v>0.11155509861317014</v>
      </c>
      <c r="BA84" s="582">
        <f t="shared" si="64"/>
        <v>0.20924033182117929</v>
      </c>
      <c r="BB84" s="582">
        <f t="shared" si="64"/>
        <v>0.29753394715305692</v>
      </c>
      <c r="BC84" s="582">
        <f t="shared" si="64"/>
        <v>0.24791677450215555</v>
      </c>
      <c r="BD84" s="582">
        <f t="shared" si="64"/>
        <v>0.17775800441704148</v>
      </c>
      <c r="BE84" s="562" t="str">
        <f>IF(BE17="NO","-",BE17/$AA17-1)</f>
        <v>-</v>
      </c>
      <c r="BF84" s="1417"/>
    </row>
    <row r="85" spans="21:61" ht="17.100000000000001" customHeight="1">
      <c r="U85" s="796"/>
      <c r="V85" s="594" t="str">
        <f>'リンク切公表時非表示（グラフの添え物）'!$W$103</f>
        <v>液晶製造</v>
      </c>
      <c r="X85" s="796"/>
      <c r="Y85" s="594" t="str">
        <f>'リンク切公表時非表示（グラフの添え物）'!$X$103</f>
        <v>Liquid Crystals</v>
      </c>
      <c r="Z85" s="248"/>
      <c r="AA85" s="257"/>
      <c r="AB85" s="582">
        <f t="shared" ref="AB85:BD85" si="65">IF(OR(AB18="NO",$AA18="NO"),"-",AB18/$AA18-1)</f>
        <v>0.15789473684210531</v>
      </c>
      <c r="AC85" s="582">
        <f t="shared" si="65"/>
        <v>0.18421052631578938</v>
      </c>
      <c r="AD85" s="582">
        <f t="shared" si="65"/>
        <v>0.71052631578947367</v>
      </c>
      <c r="AE85" s="582">
        <f t="shared" si="65"/>
        <v>1.1052631578947367</v>
      </c>
      <c r="AF85" s="582">
        <f t="shared" si="65"/>
        <v>1.763157894736842</v>
      </c>
      <c r="AG85" s="582">
        <f t="shared" si="65"/>
        <v>1.6655721752393431</v>
      </c>
      <c r="AH85" s="582">
        <f t="shared" si="65"/>
        <v>3.9593064059366636</v>
      </c>
      <c r="AI85" s="582">
        <f t="shared" si="65"/>
        <v>4.4461883875046881</v>
      </c>
      <c r="AJ85" s="582">
        <f t="shared" si="65"/>
        <v>5.8027808446492966</v>
      </c>
      <c r="AK85" s="582">
        <f t="shared" si="65"/>
        <v>5.8294198446219641</v>
      </c>
      <c r="AL85" s="582">
        <f t="shared" si="65"/>
        <v>3.5841228236129048</v>
      </c>
      <c r="AM85" s="582">
        <f t="shared" si="65"/>
        <v>4.7937432632857817</v>
      </c>
      <c r="AN85" s="582">
        <f t="shared" si="65"/>
        <v>4.360788874031071</v>
      </c>
      <c r="AO85" s="582">
        <f t="shared" si="65"/>
        <v>4.7162207126038602</v>
      </c>
      <c r="AP85" s="582">
        <f t="shared" si="65"/>
        <v>3.8493583062124701</v>
      </c>
      <c r="AQ85" s="582">
        <f t="shared" si="65"/>
        <v>4.0271444307226218</v>
      </c>
      <c r="AR85" s="582">
        <f t="shared" si="65"/>
        <v>2.411364756625261</v>
      </c>
      <c r="AS85" s="582">
        <f t="shared" si="65"/>
        <v>1.6634571354997747</v>
      </c>
      <c r="AT85" s="582">
        <f t="shared" si="65"/>
        <v>0.25429382116513755</v>
      </c>
      <c r="AU85" s="582">
        <f t="shared" si="65"/>
        <v>0.48327168136969934</v>
      </c>
      <c r="AV85" s="582">
        <f t="shared" si="65"/>
        <v>0.88597868087443965</v>
      </c>
      <c r="AW85" s="582">
        <f t="shared" si="65"/>
        <v>1.1759551264679828</v>
      </c>
      <c r="AX85" s="582">
        <f t="shared" si="65"/>
        <v>1.4124540287891332</v>
      </c>
      <c r="AY85" s="582">
        <f t="shared" si="65"/>
        <v>1.8624346020165312</v>
      </c>
      <c r="AZ85" s="582">
        <f t="shared" si="65"/>
        <v>1.7578579202688638</v>
      </c>
      <c r="BA85" s="582">
        <f t="shared" si="65"/>
        <v>1.2715266042764597</v>
      </c>
      <c r="BB85" s="582">
        <f t="shared" si="65"/>
        <v>1.6844557837347698</v>
      </c>
      <c r="BC85" s="582">
        <f t="shared" si="65"/>
        <v>1.531567374200919</v>
      </c>
      <c r="BD85" s="582">
        <f t="shared" si="65"/>
        <v>1.3983894039016134</v>
      </c>
      <c r="BE85" s="562" t="str">
        <f>IF(BE18="NO","-",BE18/$AA18-1)</f>
        <v>-</v>
      </c>
      <c r="BF85" s="1417"/>
    </row>
    <row r="86" spans="21:61" ht="17.100000000000001" customHeight="1">
      <c r="U86" s="796"/>
      <c r="V86" s="594" t="str">
        <f>'リンク切公表時非表示（グラフの添え物）'!$W$104</f>
        <v>洗浄剤・溶剤</v>
      </c>
      <c r="X86" s="796"/>
      <c r="Y86" s="594" t="str">
        <f>'リンク切公表時非表示（グラフの添え物）'!$X$104</f>
        <v>Solvents / Cleaning agents</v>
      </c>
      <c r="Z86" s="254"/>
      <c r="AA86" s="257"/>
      <c r="AB86" s="582">
        <f t="shared" ref="AB86:BD86" si="66">IF(OR(AB19="NO",$AA19="NO"),"-",AB19/$AA19-1)</f>
        <v>0.15789473684210531</v>
      </c>
      <c r="AC86" s="582">
        <f t="shared" si="66"/>
        <v>0.1842105263157896</v>
      </c>
      <c r="AD86" s="582">
        <f t="shared" si="66"/>
        <v>0.71052631578947367</v>
      </c>
      <c r="AE86" s="582">
        <f t="shared" si="66"/>
        <v>1.1052631578947372</v>
      </c>
      <c r="AF86" s="582">
        <f t="shared" si="66"/>
        <v>1.7631578947368425</v>
      </c>
      <c r="AG86" s="582">
        <f t="shared" si="66"/>
        <v>1.6921989108003443</v>
      </c>
      <c r="AH86" s="582">
        <f t="shared" si="66"/>
        <v>1.6926467255126125</v>
      </c>
      <c r="AI86" s="582">
        <f t="shared" si="66"/>
        <v>0.932112648102569</v>
      </c>
      <c r="AJ86" s="582">
        <f t="shared" si="66"/>
        <v>0.10095004672838459</v>
      </c>
      <c r="AK86" s="582">
        <f t="shared" si="66"/>
        <v>-0.29672681454387606</v>
      </c>
      <c r="AL86" s="582">
        <f t="shared" si="66"/>
        <v>-0.30160969444201247</v>
      </c>
      <c r="AM86" s="582">
        <f t="shared" si="66"/>
        <v>-0.43910648711105194</v>
      </c>
      <c r="AN86" s="582">
        <f t="shared" si="66"/>
        <v>-0.49143111681816909</v>
      </c>
      <c r="AO86" s="582">
        <f t="shared" si="66"/>
        <v>-0.45136573905087263</v>
      </c>
      <c r="AP86" s="582">
        <f t="shared" si="66"/>
        <v>-0.3814050490974914</v>
      </c>
      <c r="AQ86" s="582">
        <f t="shared" si="66"/>
        <v>-0.38622098782865277</v>
      </c>
      <c r="AR86" s="582">
        <f t="shared" si="66"/>
        <v>-0.47753847534168814</v>
      </c>
      <c r="AS86" s="582">
        <f t="shared" si="66"/>
        <v>-0.63776539686418965</v>
      </c>
      <c r="AT86" s="582">
        <f t="shared" si="66"/>
        <v>-0.68781450786361775</v>
      </c>
      <c r="AU86" s="582">
        <f t="shared" si="66"/>
        <v>-0.62182232430018591</v>
      </c>
      <c r="AV86" s="582">
        <f t="shared" si="66"/>
        <v>-0.64716772170962777</v>
      </c>
      <c r="AW86" s="582">
        <f t="shared" si="66"/>
        <v>-0.6520732824985519</v>
      </c>
      <c r="AX86" s="582">
        <f t="shared" si="66"/>
        <v>-0.66638116813291415</v>
      </c>
      <c r="AY86" s="582">
        <f t="shared" si="66"/>
        <v>-0.66229320080881071</v>
      </c>
      <c r="AZ86" s="582">
        <f t="shared" si="66"/>
        <v>-0.66658556649911938</v>
      </c>
      <c r="BA86" s="582">
        <f t="shared" si="66"/>
        <v>-0.67803187266745546</v>
      </c>
      <c r="BB86" s="582">
        <f t="shared" si="66"/>
        <v>-0.67387440908793561</v>
      </c>
      <c r="BC86" s="582">
        <f t="shared" si="66"/>
        <v>-0.6692018638711662</v>
      </c>
      <c r="BD86" s="582">
        <f t="shared" si="66"/>
        <v>-0.65751027872772239</v>
      </c>
      <c r="BE86" s="562" t="str">
        <f>IF(BE19="NO","-",BE19/$AA19-1)</f>
        <v>-</v>
      </c>
      <c r="BF86" s="1417"/>
    </row>
    <row r="87" spans="21:61" ht="16.5" customHeight="1">
      <c r="U87" s="796"/>
      <c r="V87" s="594" t="str">
        <f>'リンク切公表時非表示（グラフの添え物）'!$W$105</f>
        <v>PFCsの製造時の漏出</v>
      </c>
      <c r="X87" s="796"/>
      <c r="Y87" s="594" t="str">
        <f>'リンク切公表時非表示（グラフの添え物）'!$X$105</f>
        <v>Fugitive emissions from PFCs manufacturing</v>
      </c>
      <c r="Z87" s="248"/>
      <c r="AA87" s="257"/>
      <c r="AB87" s="582">
        <f t="shared" ref="AB87:BD87" si="67">IF(OR(AB20="NO",$AA20="NO"),"-",AB20/$AA20-1)</f>
        <v>0.15789473684210531</v>
      </c>
      <c r="AC87" s="582">
        <f t="shared" si="67"/>
        <v>0.18421052631578938</v>
      </c>
      <c r="AD87" s="582">
        <f t="shared" si="67"/>
        <v>0.71052631578947367</v>
      </c>
      <c r="AE87" s="582">
        <f t="shared" si="67"/>
        <v>1.1052631578947372</v>
      </c>
      <c r="AF87" s="582">
        <f t="shared" si="67"/>
        <v>1.763157894736842</v>
      </c>
      <c r="AG87" s="582">
        <f t="shared" si="67"/>
        <v>2.6466987697156878</v>
      </c>
      <c r="AH87" s="582">
        <f t="shared" si="67"/>
        <v>4.0926742423108662</v>
      </c>
      <c r="AI87" s="582">
        <f t="shared" si="67"/>
        <v>3.9733094958792901</v>
      </c>
      <c r="AJ87" s="582">
        <f t="shared" si="67"/>
        <v>3.7441322046229768</v>
      </c>
      <c r="AK87" s="582">
        <f t="shared" si="67"/>
        <v>4.0202092646037979</v>
      </c>
      <c r="AL87" s="582">
        <f t="shared" si="67"/>
        <v>3.0190079904588787</v>
      </c>
      <c r="AM87" s="582">
        <f t="shared" si="67"/>
        <v>2.7994372948710717</v>
      </c>
      <c r="AN87" s="582">
        <f t="shared" si="67"/>
        <v>2.6612733563495996</v>
      </c>
      <c r="AO87" s="582">
        <f t="shared" si="67"/>
        <v>2.2818868638053278</v>
      </c>
      <c r="AP87" s="582">
        <f t="shared" si="67"/>
        <v>2.1445720770242933</v>
      </c>
      <c r="AQ87" s="582">
        <f t="shared" si="67"/>
        <v>2.2977502270736223</v>
      </c>
      <c r="AR87" s="582">
        <f t="shared" si="67"/>
        <v>1.9519192196380404</v>
      </c>
      <c r="AS87" s="582">
        <f t="shared" si="67"/>
        <v>0.96109328034756936</v>
      </c>
      <c r="AT87" s="582">
        <f t="shared" si="67"/>
        <v>0.38612387340976451</v>
      </c>
      <c r="AU87" s="582">
        <f t="shared" si="67"/>
        <v>-0.24932568631491459</v>
      </c>
      <c r="AV87" s="582">
        <f t="shared" si="67"/>
        <v>-0.3761303316253406</v>
      </c>
      <c r="AW87" s="582">
        <f t="shared" si="67"/>
        <v>-0.55388408136200429</v>
      </c>
      <c r="AX87" s="582">
        <f t="shared" si="67"/>
        <v>-0.66517735342095485</v>
      </c>
      <c r="AY87" s="582">
        <f t="shared" si="67"/>
        <v>-0.67553035649119741</v>
      </c>
      <c r="AZ87" s="582">
        <f t="shared" si="67"/>
        <v>-0.65373646911741168</v>
      </c>
      <c r="BA87" s="582">
        <f t="shared" si="67"/>
        <v>-0.70655914280423104</v>
      </c>
      <c r="BB87" s="582">
        <f t="shared" si="67"/>
        <v>-0.75491999827544376</v>
      </c>
      <c r="BC87" s="582">
        <f t="shared" si="67"/>
        <v>-0.73594705229550672</v>
      </c>
      <c r="BD87" s="582">
        <f t="shared" si="67"/>
        <v>-0.80619818917773789</v>
      </c>
      <c r="BE87" s="562" t="str">
        <f>IF(BE20="NO","-",BE20/$AA20-1)</f>
        <v>-</v>
      </c>
      <c r="BF87" s="1417"/>
    </row>
    <row r="88" spans="21:61" ht="17.100000000000001" customHeight="1">
      <c r="U88" s="795"/>
      <c r="V88" s="594" t="str">
        <f>'リンク切公表時非表示（グラフの添え物）'!$W$106</f>
        <v>その他</v>
      </c>
      <c r="X88" s="796"/>
      <c r="Y88" s="594" t="str">
        <f>'リンク切公表時非表示（グラフの添え物）'!$X$106</f>
        <v>Other</v>
      </c>
      <c r="Z88" s="253"/>
      <c r="AA88" s="325"/>
      <c r="AB88" s="1776" t="str">
        <f t="shared" ref="AB88:BD88" si="68">IF(OR(AB21="NO",$AA21="NO"),"-",AB21/$AA21-1)</f>
        <v>-</v>
      </c>
      <c r="AC88" s="1776" t="str">
        <f t="shared" si="68"/>
        <v>-</v>
      </c>
      <c r="AD88" s="1776" t="str">
        <f t="shared" si="68"/>
        <v>-</v>
      </c>
      <c r="AE88" s="1776" t="str">
        <f t="shared" si="68"/>
        <v>-</v>
      </c>
      <c r="AF88" s="1776" t="str">
        <f t="shared" si="68"/>
        <v>-</v>
      </c>
      <c r="AG88" s="1776" t="str">
        <f t="shared" si="68"/>
        <v>-</v>
      </c>
      <c r="AH88" s="1776" t="str">
        <f t="shared" si="68"/>
        <v>-</v>
      </c>
      <c r="AI88" s="1776" t="str">
        <f t="shared" si="68"/>
        <v>-</v>
      </c>
      <c r="AJ88" s="1776" t="str">
        <f t="shared" si="68"/>
        <v>-</v>
      </c>
      <c r="AK88" s="1776" t="str">
        <f t="shared" si="68"/>
        <v>-</v>
      </c>
      <c r="AL88" s="1776" t="str">
        <f t="shared" si="68"/>
        <v>-</v>
      </c>
      <c r="AM88" s="1776" t="str">
        <f t="shared" si="68"/>
        <v>-</v>
      </c>
      <c r="AN88" s="1776" t="str">
        <f t="shared" si="68"/>
        <v>-</v>
      </c>
      <c r="AO88" s="1776" t="str">
        <f t="shared" si="68"/>
        <v>-</v>
      </c>
      <c r="AP88" s="1776" t="str">
        <f t="shared" si="68"/>
        <v>-</v>
      </c>
      <c r="AQ88" s="1776" t="str">
        <f t="shared" si="68"/>
        <v>-</v>
      </c>
      <c r="AR88" s="1776" t="str">
        <f t="shared" si="68"/>
        <v>-</v>
      </c>
      <c r="AS88" s="1776" t="str">
        <f t="shared" si="68"/>
        <v>-</v>
      </c>
      <c r="AT88" s="1776" t="str">
        <f t="shared" si="68"/>
        <v>-</v>
      </c>
      <c r="AU88" s="1776" t="str">
        <f t="shared" si="68"/>
        <v>-</v>
      </c>
      <c r="AV88" s="1776" t="str">
        <f t="shared" si="68"/>
        <v>-</v>
      </c>
      <c r="AW88" s="1776" t="str">
        <f t="shared" si="68"/>
        <v>-</v>
      </c>
      <c r="AX88" s="1776" t="str">
        <f t="shared" si="68"/>
        <v>-</v>
      </c>
      <c r="AY88" s="1776" t="str">
        <f t="shared" si="68"/>
        <v>-</v>
      </c>
      <c r="AZ88" s="1776" t="str">
        <f t="shared" si="68"/>
        <v>-</v>
      </c>
      <c r="BA88" s="1776" t="str">
        <f t="shared" si="68"/>
        <v>-</v>
      </c>
      <c r="BB88" s="1776" t="str">
        <f t="shared" si="68"/>
        <v>-</v>
      </c>
      <c r="BC88" s="1776" t="str">
        <f t="shared" si="68"/>
        <v>-</v>
      </c>
      <c r="BD88" s="1776" t="str">
        <f t="shared" si="68"/>
        <v>-</v>
      </c>
      <c r="BE88" s="324"/>
      <c r="BF88" s="1422"/>
    </row>
    <row r="89" spans="21:61" ht="16.5" customHeight="1">
      <c r="U89" s="797"/>
      <c r="V89" s="594" t="str">
        <f>'リンク切公表時非表示（グラフの添え物）'!$W$107</f>
        <v>アルミニウム精錬</v>
      </c>
      <c r="X89" s="1271"/>
      <c r="Y89" s="594" t="str">
        <f>'リンク切公表時非表示（グラフの添え物）'!$X$107</f>
        <v>Aluminum Production</v>
      </c>
      <c r="Z89" s="552"/>
      <c r="AA89" s="257"/>
      <c r="AB89" s="203">
        <f t="shared" ref="AB89:BD89" si="69">IF(OR(AB22="NO",$AA22="NO"),"-",AB22/$AA22-1)</f>
        <v>-0.16076246334310862</v>
      </c>
      <c r="AC89" s="203">
        <f t="shared" si="69"/>
        <v>-0.43747800586510266</v>
      </c>
      <c r="AD89" s="203">
        <f t="shared" si="69"/>
        <v>-0.48187683284457483</v>
      </c>
      <c r="AE89" s="203">
        <f t="shared" si="69"/>
        <v>-0.48307917888563057</v>
      </c>
      <c r="AF89" s="203">
        <f t="shared" si="69"/>
        <v>-0.16240496583794062</v>
      </c>
      <c r="AG89" s="203">
        <f t="shared" si="69"/>
        <v>-0.20873174818213247</v>
      </c>
      <c r="AH89" s="203">
        <f t="shared" si="69"/>
        <v>-0.28614242580066729</v>
      </c>
      <c r="AI89" s="203">
        <f t="shared" si="69"/>
        <v>-0.40667697995116614</v>
      </c>
      <c r="AJ89" s="203">
        <f t="shared" si="69"/>
        <v>-0.650210873147681</v>
      </c>
      <c r="AK89" s="203">
        <f t="shared" si="69"/>
        <v>-0.78638530905519999</v>
      </c>
      <c r="AL89" s="203">
        <f t="shared" si="69"/>
        <v>-0.81488584792836649</v>
      </c>
      <c r="AM89" s="203">
        <f t="shared" si="69"/>
        <v>-0.82340641192693043</v>
      </c>
      <c r="AN89" s="203">
        <f t="shared" si="69"/>
        <v>-0.82082156012169427</v>
      </c>
      <c r="AO89" s="203">
        <f t="shared" si="69"/>
        <v>-0.82418570099349364</v>
      </c>
      <c r="AP89" s="203">
        <f t="shared" si="69"/>
        <v>-0.8240061593809731</v>
      </c>
      <c r="AQ89" s="203">
        <f t="shared" si="69"/>
        <v>-0.82354852929831879</v>
      </c>
      <c r="AR89" s="203">
        <f t="shared" si="69"/>
        <v>-0.82511001186243504</v>
      </c>
      <c r="AS89" s="203">
        <f t="shared" si="69"/>
        <v>-0.82537459580818018</v>
      </c>
      <c r="AT89" s="203">
        <f t="shared" si="69"/>
        <v>-0.86878828110707895</v>
      </c>
      <c r="AU89" s="203">
        <f t="shared" si="69"/>
        <v>-0.87643929733700032</v>
      </c>
      <c r="AV89" s="203">
        <f t="shared" si="69"/>
        <v>-0.87669191481112452</v>
      </c>
      <c r="AW89" s="203">
        <f t="shared" si="69"/>
        <v>-0.89268059841789971</v>
      </c>
      <c r="AX89" s="203">
        <f t="shared" si="69"/>
        <v>-0.92240958372111725</v>
      </c>
      <c r="AY89" s="203">
        <f t="shared" si="69"/>
        <v>-0.98453452041627687</v>
      </c>
      <c r="AZ89" s="203" t="str">
        <f t="shared" si="69"/>
        <v>-</v>
      </c>
      <c r="BA89" s="203" t="str">
        <f t="shared" si="69"/>
        <v>-</v>
      </c>
      <c r="BB89" s="203" t="str">
        <f t="shared" si="69"/>
        <v>-</v>
      </c>
      <c r="BC89" s="203" t="str">
        <f t="shared" si="69"/>
        <v>-</v>
      </c>
      <c r="BD89" s="203" t="str">
        <f t="shared" si="69"/>
        <v>-</v>
      </c>
      <c r="BE89" s="562" t="str">
        <f>IF(BE22="NO","-",BE22/$AA22-1)</f>
        <v>-</v>
      </c>
      <c r="BF89" s="1417"/>
    </row>
    <row r="90" spans="21:61" ht="17.100000000000001" customHeight="1">
      <c r="U90" s="798" t="s">
        <v>891</v>
      </c>
      <c r="V90" s="799"/>
      <c r="X90" s="798" t="s">
        <v>891</v>
      </c>
      <c r="Y90" s="799"/>
      <c r="Z90" s="250"/>
      <c r="AA90" s="322"/>
      <c r="AB90" s="1569">
        <f t="shared" ref="AB90:BE90" si="70">AB23/$AA23-1</f>
        <v>0.10552257582449287</v>
      </c>
      <c r="AC90" s="1569">
        <f t="shared" si="70"/>
        <v>0.21678907795562519</v>
      </c>
      <c r="AD90" s="1569">
        <f t="shared" si="70"/>
        <v>0.22193659037119362</v>
      </c>
      <c r="AE90" s="1569">
        <f t="shared" si="70"/>
        <v>0.16886179869525741</v>
      </c>
      <c r="AF90" s="1569">
        <f t="shared" si="70"/>
        <v>0.27995605106481247</v>
      </c>
      <c r="AG90" s="1569">
        <f t="shared" si="70"/>
        <v>0.32467666935426065</v>
      </c>
      <c r="AH90" s="1569">
        <f t="shared" si="70"/>
        <v>0.1292187994492775</v>
      </c>
      <c r="AI90" s="1569">
        <f t="shared" si="70"/>
        <v>2.9107341460523184E-2</v>
      </c>
      <c r="AJ90" s="1569">
        <f t="shared" si="70"/>
        <v>-0.28587028876379506</v>
      </c>
      <c r="AK90" s="1569">
        <f t="shared" si="70"/>
        <v>-0.45281551006819842</v>
      </c>
      <c r="AL90" s="1569">
        <f t="shared" si="70"/>
        <v>-0.52793900434169694</v>
      </c>
      <c r="AM90" s="1569">
        <f t="shared" si="70"/>
        <v>-0.55366150889473265</v>
      </c>
      <c r="AN90" s="1569">
        <f t="shared" si="70"/>
        <v>-0.57927771025294872</v>
      </c>
      <c r="AO90" s="1569">
        <f t="shared" si="70"/>
        <v>-0.59076469002750531</v>
      </c>
      <c r="AP90" s="1569">
        <f t="shared" si="70"/>
        <v>-0.60876855272106267</v>
      </c>
      <c r="AQ90" s="1569">
        <f t="shared" si="70"/>
        <v>-0.59514709803256149</v>
      </c>
      <c r="AR90" s="1569">
        <f t="shared" si="70"/>
        <v>-0.63361739062273059</v>
      </c>
      <c r="AS90" s="1569">
        <f t="shared" si="70"/>
        <v>-0.67697452022861948</v>
      </c>
      <c r="AT90" s="1569">
        <f t="shared" si="70"/>
        <v>-0.81169355821868527</v>
      </c>
      <c r="AU90" s="1569">
        <f t="shared" si="70"/>
        <v>-0.81337566290256313</v>
      </c>
      <c r="AV90" s="1569">
        <f t="shared" si="70"/>
        <v>-0.82707152717430366</v>
      </c>
      <c r="AW90" s="1569">
        <f t="shared" si="70"/>
        <v>-0.82822873956635212</v>
      </c>
      <c r="AX90" s="1569">
        <f t="shared" si="70"/>
        <v>-0.83850276187990369</v>
      </c>
      <c r="AY90" s="1569">
        <f t="shared" si="70"/>
        <v>-0.84133478840779197</v>
      </c>
      <c r="AZ90" s="1569">
        <f t="shared" si="70"/>
        <v>-0.83851408281585893</v>
      </c>
      <c r="BA90" s="1569">
        <f t="shared" si="70"/>
        <v>-0.83204252896266606</v>
      </c>
      <c r="BB90" s="1569">
        <f t="shared" si="70"/>
        <v>-0.8388527152776204</v>
      </c>
      <c r="BC90" s="1569">
        <f t="shared" si="70"/>
        <v>-0.84005814092347053</v>
      </c>
      <c r="BD90" s="1569">
        <f t="shared" si="70"/>
        <v>-0.84425392122900211</v>
      </c>
      <c r="BE90" s="583">
        <f t="shared" si="70"/>
        <v>-1</v>
      </c>
      <c r="BF90" s="1417"/>
    </row>
    <row r="91" spans="21:61" ht="17.100000000000001" customHeight="1">
      <c r="U91" s="800"/>
      <c r="V91" s="594" t="str">
        <f>'リンク切公表時非表示（グラフの添え物）'!$W$111</f>
        <v>粒子加速器等</v>
      </c>
      <c r="X91" s="798"/>
      <c r="Y91" s="594" t="str">
        <f>'リンク切公表時非表示（グラフの添え物）'!$X$111</f>
        <v>Accelerators</v>
      </c>
      <c r="Z91" s="253"/>
      <c r="AA91" s="257"/>
      <c r="AB91" s="582">
        <f t="shared" ref="AB91:BD91" si="71">IF(OR(AB24="NO",$AA24="NO"),"-",AB24/$AA24-1)</f>
        <v>-5.1194122204485271E-2</v>
      </c>
      <c r="AC91" s="582">
        <f t="shared" si="71"/>
        <v>1.8355111612593511E-3</v>
      </c>
      <c r="AD91" s="582">
        <f t="shared" si="71"/>
        <v>8.8462018438307366E-2</v>
      </c>
      <c r="AE91" s="582">
        <f t="shared" si="71"/>
        <v>0.12723134200304687</v>
      </c>
      <c r="AF91" s="582">
        <f t="shared" si="71"/>
        <v>0.14255240046381723</v>
      </c>
      <c r="AG91" s="582">
        <f t="shared" si="71"/>
        <v>0.16584337318073761</v>
      </c>
      <c r="AH91" s="582">
        <f t="shared" si="71"/>
        <v>0.17100542333751023</v>
      </c>
      <c r="AI91" s="582">
        <f t="shared" si="71"/>
        <v>0.17698253404535191</v>
      </c>
      <c r="AJ91" s="582">
        <f t="shared" si="71"/>
        <v>0.17575770839540672</v>
      </c>
      <c r="AK91" s="582">
        <f t="shared" si="71"/>
        <v>0.16098290842723206</v>
      </c>
      <c r="AL91" s="582">
        <f t="shared" si="71"/>
        <v>0.15159606275056259</v>
      </c>
      <c r="AM91" s="582">
        <f t="shared" si="71"/>
        <v>0.18200419099715548</v>
      </c>
      <c r="AN91" s="582">
        <f t="shared" si="71"/>
        <v>0.15020383013462113</v>
      </c>
      <c r="AO91" s="582">
        <f t="shared" si="71"/>
        <v>0.21464301127825403</v>
      </c>
      <c r="AP91" s="582">
        <f t="shared" si="71"/>
        <v>0.19970353547247832</v>
      </c>
      <c r="AQ91" s="582">
        <f t="shared" si="71"/>
        <v>0.2191431632259695</v>
      </c>
      <c r="AR91" s="582">
        <f t="shared" si="71"/>
        <v>0.21031381201400068</v>
      </c>
      <c r="AS91" s="582">
        <f t="shared" si="71"/>
        <v>0.2071299654810701</v>
      </c>
      <c r="AT91" s="582">
        <f t="shared" si="71"/>
        <v>0.1940786908834804</v>
      </c>
      <c r="AU91" s="582">
        <f t="shared" si="71"/>
        <v>0.13926413867416998</v>
      </c>
      <c r="AV91" s="582">
        <f t="shared" si="71"/>
        <v>0.14955882009523758</v>
      </c>
      <c r="AW91" s="582">
        <f t="shared" si="71"/>
        <v>0.17915409570781016</v>
      </c>
      <c r="AX91" s="582">
        <f t="shared" si="71"/>
        <v>0.18134771776732372</v>
      </c>
      <c r="AY91" s="582">
        <f t="shared" si="71"/>
        <v>0.17930530616619311</v>
      </c>
      <c r="AZ91" s="582">
        <f t="shared" si="71"/>
        <v>0.15361277958293895</v>
      </c>
      <c r="BA91" s="582">
        <f t="shared" si="71"/>
        <v>0.12510732054732787</v>
      </c>
      <c r="BB91" s="582">
        <f t="shared" si="71"/>
        <v>0.14209301271624875</v>
      </c>
      <c r="BC91" s="582">
        <f t="shared" si="71"/>
        <v>0.16170507501213627</v>
      </c>
      <c r="BD91" s="582">
        <f t="shared" si="71"/>
        <v>0.16411573710935046</v>
      </c>
      <c r="BE91" s="562" t="str">
        <f t="shared" ref="BE91:BE96" si="72">IF(BE24="NO","-",BE24/$AA24-1)</f>
        <v>-</v>
      </c>
      <c r="BF91" s="1417"/>
    </row>
    <row r="92" spans="21:61" ht="17.100000000000001" customHeight="1">
      <c r="U92" s="800"/>
      <c r="V92" s="594" t="str">
        <f>'リンク切公表時非表示（グラフの添え物）'!$W$112</f>
        <v>電気絶縁ガス使用機器</v>
      </c>
      <c r="X92" s="798"/>
      <c r="Y92" s="594" t="str">
        <f>'リンク切公表時非表示（グラフの添え物）'!$X$112</f>
        <v>Electrical Equipment</v>
      </c>
      <c r="Z92" s="248"/>
      <c r="AA92" s="257"/>
      <c r="AB92" s="582">
        <f t="shared" ref="AB92:BD92" si="73">IF(OR(AB25="NO",$AA25="NO"),"-",AB25/$AA25-1)</f>
        <v>0.11764705882352944</v>
      </c>
      <c r="AC92" s="582">
        <f t="shared" si="73"/>
        <v>0.2352941176470591</v>
      </c>
      <c r="AD92" s="582">
        <f t="shared" si="73"/>
        <v>0.2352941176470591</v>
      </c>
      <c r="AE92" s="582">
        <f t="shared" si="73"/>
        <v>0.17647058823529438</v>
      </c>
      <c r="AF92" s="582">
        <f t="shared" si="73"/>
        <v>0.29411764705882337</v>
      </c>
      <c r="AG92" s="582">
        <f t="shared" si="73"/>
        <v>0.38500885303954346</v>
      </c>
      <c r="AH92" s="582">
        <f t="shared" si="73"/>
        <v>0.2300385036957926</v>
      </c>
      <c r="AI92" s="582">
        <f t="shared" si="73"/>
        <v>8.7518619487929161E-2</v>
      </c>
      <c r="AJ92" s="582">
        <f t="shared" si="73"/>
        <v>-0.40128722736348277</v>
      </c>
      <c r="AK92" s="582">
        <f t="shared" si="73"/>
        <v>-0.64133107098788933</v>
      </c>
      <c r="AL92" s="582">
        <f t="shared" si="73"/>
        <v>-0.73823989790987821</v>
      </c>
      <c r="AM92" s="582">
        <f t="shared" si="73"/>
        <v>-0.8006549732303887</v>
      </c>
      <c r="AN92" s="582">
        <f t="shared" si="73"/>
        <v>-0.82990733971482833</v>
      </c>
      <c r="AO92" s="582">
        <f t="shared" si="73"/>
        <v>-0.85466845111143053</v>
      </c>
      <c r="AP92" s="582">
        <f t="shared" si="73"/>
        <v>-0.88913139317102974</v>
      </c>
      <c r="AQ92" s="582">
        <f t="shared" si="73"/>
        <v>-0.88080803080107506</v>
      </c>
      <c r="AR92" s="582">
        <f t="shared" si="73"/>
        <v>-0.89153077738001074</v>
      </c>
      <c r="AS92" s="582">
        <f t="shared" si="73"/>
        <v>-0.89792163769413369</v>
      </c>
      <c r="AT92" s="582">
        <f t="shared" si="73"/>
        <v>-0.91233920976347327</v>
      </c>
      <c r="AU92" s="582">
        <f t="shared" si="73"/>
        <v>-0.92330011586504424</v>
      </c>
      <c r="AV92" s="582">
        <f t="shared" si="73"/>
        <v>-0.91290130751227183</v>
      </c>
      <c r="AW92" s="582">
        <f t="shared" si="73"/>
        <v>-0.91138364359051571</v>
      </c>
      <c r="AX92" s="582">
        <f t="shared" si="73"/>
        <v>-0.92077067599545104</v>
      </c>
      <c r="AY92" s="582">
        <f t="shared" si="73"/>
        <v>-0.92582955573463765</v>
      </c>
      <c r="AZ92" s="582">
        <f t="shared" si="73"/>
        <v>-0.92479529587684828</v>
      </c>
      <c r="BA92" s="582">
        <f t="shared" si="73"/>
        <v>-0.91921366523127912</v>
      </c>
      <c r="BB92" s="582">
        <f t="shared" si="73"/>
        <v>-0.92358116473944363</v>
      </c>
      <c r="BC92" s="582">
        <f t="shared" si="73"/>
        <v>-0.92948319110182798</v>
      </c>
      <c r="BD92" s="582">
        <f t="shared" si="73"/>
        <v>-0.92939887643950825</v>
      </c>
      <c r="BE92" s="562" t="str">
        <f t="shared" si="72"/>
        <v>-</v>
      </c>
      <c r="BF92" s="1417"/>
    </row>
    <row r="93" spans="21:61" ht="17.100000000000001" customHeight="1">
      <c r="U93" s="800"/>
      <c r="V93" s="594" t="str">
        <f>'リンク切公表時非表示（グラフの添え物）'!$W$113</f>
        <v>マグネシウム鋳造</v>
      </c>
      <c r="X93" s="798"/>
      <c r="Y93" s="594" t="str">
        <f>'リンク切公表時非表示（グラフの添え物）'!$X$113</f>
        <v>Magnesium Foundries</v>
      </c>
      <c r="Z93" s="248"/>
      <c r="AA93" s="324"/>
      <c r="AB93" s="582">
        <f t="shared" ref="AB93:BD93" si="74">IF(OR(AB26="NO",$AA26="NO"),"-",AB26/$AA26-1)</f>
        <v>-0.13720109760878085</v>
      </c>
      <c r="AC93" s="582">
        <f t="shared" si="74"/>
        <v>-0.26969815758526072</v>
      </c>
      <c r="AD93" s="582">
        <f t="shared" si="74"/>
        <v>-0.2330458643669151</v>
      </c>
      <c r="AE93" s="582">
        <f t="shared" si="74"/>
        <v>-0.25499803998432002</v>
      </c>
      <c r="AF93" s="582">
        <f t="shared" si="74"/>
        <v>-0.22206977655821258</v>
      </c>
      <c r="AG93" s="582">
        <f t="shared" si="74"/>
        <v>-6.6483731869855012E-2</v>
      </c>
      <c r="AH93" s="582">
        <f t="shared" si="74"/>
        <v>0.24468835750685991</v>
      </c>
      <c r="AI93" s="582">
        <f t="shared" si="74"/>
        <v>1.6449627597020773</v>
      </c>
      <c r="AJ93" s="582">
        <f t="shared" si="74"/>
        <v>3.2008232065856523</v>
      </c>
      <c r="AK93" s="582">
        <f t="shared" si="74"/>
        <v>5.6901999215993717</v>
      </c>
      <c r="AL93" s="582">
        <f t="shared" si="74"/>
        <v>6.4681301450411599</v>
      </c>
      <c r="AM93" s="582">
        <f t="shared" si="74"/>
        <v>6.3125441003528007</v>
      </c>
      <c r="AN93" s="582">
        <f t="shared" si="74"/>
        <v>6.3270428969523795</v>
      </c>
      <c r="AO93" s="582">
        <f t="shared" si="74"/>
        <v>6.2326093286905282</v>
      </c>
      <c r="AP93" s="582">
        <f t="shared" si="74"/>
        <v>6.5339515047835839</v>
      </c>
      <c r="AQ93" s="582">
        <f t="shared" si="74"/>
        <v>6.1028219239645116</v>
      </c>
      <c r="AR93" s="582">
        <f t="shared" si="74"/>
        <v>6.0914817193683986</v>
      </c>
      <c r="AS93" s="582">
        <f t="shared" si="74"/>
        <v>3.2474990199921594</v>
      </c>
      <c r="AT93" s="582">
        <f t="shared" si="74"/>
        <v>0.55586044688357483</v>
      </c>
      <c r="AU93" s="582">
        <f t="shared" si="74"/>
        <v>1.0044150137201093</v>
      </c>
      <c r="AV93" s="582">
        <f t="shared" si="74"/>
        <v>0.24468835750685991</v>
      </c>
      <c r="AW93" s="582">
        <f t="shared" si="74"/>
        <v>0.24468835750685991</v>
      </c>
      <c r="AX93" s="582">
        <f t="shared" si="74"/>
        <v>8.9102312818502227E-2</v>
      </c>
      <c r="AY93" s="582">
        <f t="shared" si="74"/>
        <v>0.24468835750685991</v>
      </c>
      <c r="AZ93" s="582">
        <f t="shared" si="74"/>
        <v>0.55586044688357483</v>
      </c>
      <c r="BA93" s="582">
        <f t="shared" si="74"/>
        <v>1.1470874166993332</v>
      </c>
      <c r="BB93" s="582">
        <f t="shared" si="74"/>
        <v>0.68032928263426107</v>
      </c>
      <c r="BC93" s="582">
        <f t="shared" si="74"/>
        <v>0.86703253626028998</v>
      </c>
      <c r="BD93" s="582">
        <f t="shared" si="74"/>
        <v>0.71144649157193229</v>
      </c>
      <c r="BE93" s="562" t="str">
        <f t="shared" si="72"/>
        <v>-</v>
      </c>
      <c r="BF93" s="1417"/>
    </row>
    <row r="94" spans="21:61" ht="17.100000000000001" customHeight="1">
      <c r="U94" s="800"/>
      <c r="V94" s="594" t="str">
        <f>'リンク切公表時非表示（グラフの添え物）'!$W$114</f>
        <v>半導体製造</v>
      </c>
      <c r="X94" s="798"/>
      <c r="Y94" s="594" t="str">
        <f>'リンク切公表時非表示（グラフの添え物）'!$X$114</f>
        <v>Semiconductor Manufacturing</v>
      </c>
      <c r="Z94" s="248"/>
      <c r="AA94" s="324"/>
      <c r="AB94" s="582">
        <f t="shared" ref="AB94:BD94" si="75">IF(OR(AB27="NO",$AA27="NO"),"-",AB27/$AA27-1)</f>
        <v>0.11764705882352944</v>
      </c>
      <c r="AC94" s="582">
        <f t="shared" si="75"/>
        <v>0.23529411764705888</v>
      </c>
      <c r="AD94" s="582">
        <f t="shared" si="75"/>
        <v>0.23529411764705888</v>
      </c>
      <c r="AE94" s="582">
        <f t="shared" si="75"/>
        <v>0.17647058823529416</v>
      </c>
      <c r="AF94" s="582">
        <f t="shared" si="75"/>
        <v>0.29411764705882359</v>
      </c>
      <c r="AG94" s="582">
        <f t="shared" si="75"/>
        <v>0.38931380963971862</v>
      </c>
      <c r="AH94" s="582">
        <f t="shared" si="75"/>
        <v>0.71437059935384251</v>
      </c>
      <c r="AI94" s="582">
        <f t="shared" si="75"/>
        <v>0.72594493490122636</v>
      </c>
      <c r="AJ94" s="582">
        <f t="shared" si="75"/>
        <v>0.78485279583201462</v>
      </c>
      <c r="AK94" s="582">
        <f t="shared" si="75"/>
        <v>1.0340984552547514</v>
      </c>
      <c r="AL94" s="582">
        <f t="shared" si="75"/>
        <v>0.50039042699063629</v>
      </c>
      <c r="AM94" s="582">
        <f t="shared" si="75"/>
        <v>0.59814413468237593</v>
      </c>
      <c r="AN94" s="582">
        <f t="shared" si="75"/>
        <v>0.67088025650231531</v>
      </c>
      <c r="AO94" s="582">
        <f t="shared" si="75"/>
        <v>0.90221926790358586</v>
      </c>
      <c r="AP94" s="582">
        <f t="shared" si="75"/>
        <v>0.74775290345978052</v>
      </c>
      <c r="AQ94" s="582">
        <f t="shared" si="75"/>
        <v>0.4991020836881328</v>
      </c>
      <c r="AR94" s="582">
        <f t="shared" si="75"/>
        <v>0.3931477355703572</v>
      </c>
      <c r="AS94" s="582">
        <f t="shared" si="75"/>
        <v>6.3190287991744754E-2</v>
      </c>
      <c r="AT94" s="582">
        <f t="shared" si="75"/>
        <v>-0.31759297124388708</v>
      </c>
      <c r="AU94" s="582">
        <f t="shared" si="75"/>
        <v>-0.27274096954871507</v>
      </c>
      <c r="AV94" s="582">
        <f t="shared" si="75"/>
        <v>-0.36426391065314534</v>
      </c>
      <c r="AW94" s="582">
        <f t="shared" si="75"/>
        <v>-0.40616794667370237</v>
      </c>
      <c r="AX94" s="582">
        <f t="shared" si="75"/>
        <v>-0.41290165525453126</v>
      </c>
      <c r="AY94" s="582">
        <f t="shared" si="75"/>
        <v>-0.43460811520990406</v>
      </c>
      <c r="AZ94" s="582">
        <f t="shared" si="75"/>
        <v>-0.40478812386705054</v>
      </c>
      <c r="BA94" s="582">
        <f t="shared" si="75"/>
        <v>-0.37834078057993847</v>
      </c>
      <c r="BB94" s="582">
        <f t="shared" si="75"/>
        <v>-0.35310514468033605</v>
      </c>
      <c r="BC94" s="582">
        <f t="shared" si="75"/>
        <v>-0.4108060950600857</v>
      </c>
      <c r="BD94" s="582">
        <f t="shared" si="75"/>
        <v>-0.43774859072596184</v>
      </c>
      <c r="BE94" s="562" t="str">
        <f t="shared" si="72"/>
        <v>-</v>
      </c>
      <c r="BF94" s="1417"/>
    </row>
    <row r="95" spans="21:61" ht="17.100000000000001" customHeight="1">
      <c r="U95" s="800"/>
      <c r="V95" s="594" t="str">
        <f>'リンク切公表時非表示（グラフの添え物）'!$W$115</f>
        <v>液晶製造</v>
      </c>
      <c r="X95" s="800"/>
      <c r="Y95" s="594" t="str">
        <f>'リンク切公表時非表示（グラフの添え物）'!$X$115</f>
        <v>Liquid Crystals</v>
      </c>
      <c r="Z95" s="254"/>
      <c r="AA95" s="257"/>
      <c r="AB95" s="582">
        <f t="shared" ref="AB95:BD95" si="76">IF(OR(AB28="NO",$AA28="NO"),"-",AB28/$AA28-1)</f>
        <v>0.11764705882352944</v>
      </c>
      <c r="AC95" s="582">
        <f t="shared" si="76"/>
        <v>0.23529411764705888</v>
      </c>
      <c r="AD95" s="582">
        <f t="shared" si="76"/>
        <v>0.23529411764705888</v>
      </c>
      <c r="AE95" s="582">
        <f t="shared" si="76"/>
        <v>0.17647058823529416</v>
      </c>
      <c r="AF95" s="582">
        <f t="shared" si="76"/>
        <v>0.29411764705882359</v>
      </c>
      <c r="AG95" s="582">
        <f t="shared" si="76"/>
        <v>2.7603765686104329</v>
      </c>
      <c r="AH95" s="582">
        <f t="shared" si="76"/>
        <v>3.8865801484627873</v>
      </c>
      <c r="AI95" s="582">
        <f t="shared" si="76"/>
        <v>4.9154048010455691</v>
      </c>
      <c r="AJ95" s="582">
        <f t="shared" si="76"/>
        <v>6.9204447757231673</v>
      </c>
      <c r="AK95" s="582">
        <f t="shared" si="76"/>
        <v>7.0027058210890676</v>
      </c>
      <c r="AL95" s="582">
        <f t="shared" si="76"/>
        <v>6.5171589899629332</v>
      </c>
      <c r="AM95" s="582">
        <f t="shared" si="76"/>
        <v>7.2347080265885211</v>
      </c>
      <c r="AN95" s="582">
        <f t="shared" si="76"/>
        <v>6.7917406087586905</v>
      </c>
      <c r="AO95" s="582">
        <f t="shared" si="76"/>
        <v>6.7551701604092429</v>
      </c>
      <c r="AP95" s="582">
        <f t="shared" si="76"/>
        <v>5.4930965824969107</v>
      </c>
      <c r="AQ95" s="582">
        <f t="shared" si="76"/>
        <v>4.2220750380346539</v>
      </c>
      <c r="AR95" s="582">
        <f t="shared" si="76"/>
        <v>2.3343898820159912</v>
      </c>
      <c r="AS95" s="582">
        <f t="shared" si="76"/>
        <v>1.6996011207081332</v>
      </c>
      <c r="AT95" s="582">
        <f t="shared" si="76"/>
        <v>0.81894914629332671</v>
      </c>
      <c r="AU95" s="582">
        <f t="shared" si="76"/>
        <v>1.4528370278852725</v>
      </c>
      <c r="AV95" s="582">
        <f t="shared" si="76"/>
        <v>0.80555087454179741</v>
      </c>
      <c r="AW95" s="582">
        <f t="shared" si="76"/>
        <v>0.56951794520967547</v>
      </c>
      <c r="AX95" s="582">
        <f t="shared" si="76"/>
        <v>0.54941554264476111</v>
      </c>
      <c r="AY95" s="582">
        <f t="shared" si="76"/>
        <v>0.74305434445953344</v>
      </c>
      <c r="AZ95" s="582">
        <f t="shared" si="76"/>
        <v>0.74473352257063286</v>
      </c>
      <c r="BA95" s="582">
        <f t="shared" si="76"/>
        <v>0.42857475020200653</v>
      </c>
      <c r="BB95" s="582">
        <f t="shared" si="76"/>
        <v>0.4839044028303916</v>
      </c>
      <c r="BC95" s="582">
        <f t="shared" si="76"/>
        <v>0.52266722484862838</v>
      </c>
      <c r="BD95" s="582">
        <f t="shared" si="76"/>
        <v>0.34240377998100824</v>
      </c>
      <c r="BE95" s="562" t="str">
        <f t="shared" si="72"/>
        <v>-</v>
      </c>
      <c r="BF95" s="1417"/>
    </row>
    <row r="96" spans="21:61" ht="17.100000000000001" customHeight="1">
      <c r="U96" s="801"/>
      <c r="V96" s="594" t="str">
        <f>'リンク切公表時非表示（グラフの添え物）'!$W$116</f>
        <v>SF6 製造時の漏出</v>
      </c>
      <c r="X96" s="801"/>
      <c r="Y96" s="594" t="str">
        <f>'リンク切公表時非表示（グラフの添え物）'!$X$116</f>
        <v>Fugitive emissions from SF6 manufacturing</v>
      </c>
      <c r="Z96" s="248"/>
      <c r="AA96" s="257"/>
      <c r="AB96" s="582">
        <f t="shared" ref="AB96:BD96" si="77">IF(OR(AB29="NO",$AA29="NO"),"-",AB29/$AA29-1)</f>
        <v>0.11764705882352966</v>
      </c>
      <c r="AC96" s="582">
        <f t="shared" si="77"/>
        <v>0.2352941176470591</v>
      </c>
      <c r="AD96" s="582">
        <f t="shared" si="77"/>
        <v>0.2352941176470591</v>
      </c>
      <c r="AE96" s="582">
        <f t="shared" si="77"/>
        <v>0.17647058823529416</v>
      </c>
      <c r="AF96" s="582">
        <f t="shared" si="77"/>
        <v>0.29411764705882382</v>
      </c>
      <c r="AG96" s="582">
        <f t="shared" si="77"/>
        <v>0.1495968945954016</v>
      </c>
      <c r="AH96" s="582">
        <f t="shared" si="77"/>
        <v>-0.29053448790683778</v>
      </c>
      <c r="AI96" s="582">
        <f t="shared" si="77"/>
        <v>-0.42191699014631223</v>
      </c>
      <c r="AJ96" s="582">
        <f t="shared" si="77"/>
        <v>-0.57957599283368166</v>
      </c>
      <c r="AK96" s="582">
        <f t="shared" si="77"/>
        <v>-0.76351149596894596</v>
      </c>
      <c r="AL96" s="582">
        <f t="shared" si="77"/>
        <v>-0.78321887130486711</v>
      </c>
      <c r="AM96" s="582">
        <f t="shared" si="77"/>
        <v>-0.76351149596894596</v>
      </c>
      <c r="AN96" s="582">
        <f t="shared" si="77"/>
        <v>-0.7766497461928934</v>
      </c>
      <c r="AO96" s="582">
        <f t="shared" si="77"/>
        <v>-0.78978799641684083</v>
      </c>
      <c r="AP96" s="582">
        <f t="shared" si="77"/>
        <v>-0.73197969543147212</v>
      </c>
      <c r="AQ96" s="582">
        <f t="shared" si="77"/>
        <v>-0.62444311734846214</v>
      </c>
      <c r="AR96" s="582">
        <f t="shared" si="77"/>
        <v>-0.67049268438339804</v>
      </c>
      <c r="AS96" s="582">
        <f t="shared" si="77"/>
        <v>-0.64592415646461632</v>
      </c>
      <c r="AT96" s="582">
        <f t="shared" si="77"/>
        <v>-0.93299492385786797</v>
      </c>
      <c r="AU96" s="582">
        <f t="shared" si="77"/>
        <v>-0.94547626157061804</v>
      </c>
      <c r="AV96" s="582">
        <f t="shared" si="77"/>
        <v>-0.96189907435055244</v>
      </c>
      <c r="AW96" s="582">
        <f t="shared" si="77"/>
        <v>-0.96452672439534193</v>
      </c>
      <c r="AX96" s="582">
        <f t="shared" si="77"/>
        <v>-0.97326366079426696</v>
      </c>
      <c r="AY96" s="582">
        <f t="shared" si="77"/>
        <v>-0.98226336219767096</v>
      </c>
      <c r="AZ96" s="582">
        <f t="shared" si="77"/>
        <v>-0.98489101224246045</v>
      </c>
      <c r="BA96" s="582">
        <f t="shared" si="77"/>
        <v>-0.98554792475365782</v>
      </c>
      <c r="BB96" s="582">
        <f t="shared" si="77"/>
        <v>-0.98827411189439507</v>
      </c>
      <c r="BC96" s="582">
        <f t="shared" si="77"/>
        <v>-0.98687488805290191</v>
      </c>
      <c r="BD96" s="582">
        <f t="shared" si="77"/>
        <v>-0.98843177062926202</v>
      </c>
      <c r="BE96" s="562" t="str">
        <f t="shared" si="72"/>
        <v>-</v>
      </c>
      <c r="BF96" s="1417"/>
    </row>
    <row r="97" spans="2:62" ht="17.100000000000001" customHeight="1">
      <c r="U97" s="696" t="s">
        <v>893</v>
      </c>
      <c r="V97" s="802"/>
      <c r="X97" s="696" t="s">
        <v>893</v>
      </c>
      <c r="Y97" s="802"/>
      <c r="Z97" s="553"/>
      <c r="AA97" s="554"/>
      <c r="AB97" s="1571">
        <f t="shared" ref="AB97:BE97" si="78">AB30/$AA30-1</f>
        <v>0</v>
      </c>
      <c r="AC97" s="1571">
        <f t="shared" si="78"/>
        <v>0</v>
      </c>
      <c r="AD97" s="1571">
        <f t="shared" si="78"/>
        <v>0.33333333333333348</v>
      </c>
      <c r="AE97" s="1571">
        <f t="shared" si="78"/>
        <v>1.3333333333333339</v>
      </c>
      <c r="AF97" s="1571">
        <f t="shared" si="78"/>
        <v>5.1666666666666643</v>
      </c>
      <c r="AG97" s="1571">
        <f t="shared" si="78"/>
        <v>4.9047836226749046</v>
      </c>
      <c r="AH97" s="1571">
        <f t="shared" si="78"/>
        <v>4.2456337622174782</v>
      </c>
      <c r="AI97" s="1571">
        <f t="shared" si="78"/>
        <v>4.7692582387944471</v>
      </c>
      <c r="AJ97" s="1571">
        <f t="shared" si="78"/>
        <v>8.6679111890702174</v>
      </c>
      <c r="AK97" s="1571">
        <f t="shared" si="78"/>
        <v>7.7633822968169159</v>
      </c>
      <c r="AL97" s="1571">
        <f t="shared" si="78"/>
        <v>8.0406081453481093</v>
      </c>
      <c r="AM97" s="1571">
        <f t="shared" si="78"/>
        <v>10.391735595586026</v>
      </c>
      <c r="AN97" s="1571">
        <f t="shared" si="78"/>
        <v>11.759832449954526</v>
      </c>
      <c r="AO97" s="1571">
        <f t="shared" si="78"/>
        <v>13.904646349827996</v>
      </c>
      <c r="AP97" s="1571">
        <f t="shared" si="78"/>
        <v>44.132146791215824</v>
      </c>
      <c r="AQ97" s="1571">
        <f t="shared" si="78"/>
        <v>41.972095173144396</v>
      </c>
      <c r="AR97" s="1571">
        <f t="shared" si="78"/>
        <v>47.660060322886132</v>
      </c>
      <c r="AS97" s="1571">
        <f t="shared" si="78"/>
        <v>44.416936239954353</v>
      </c>
      <c r="AT97" s="1571">
        <f t="shared" si="78"/>
        <v>40.52595724735793</v>
      </c>
      <c r="AU97" s="1571">
        <f t="shared" si="78"/>
        <v>46.217061377636426</v>
      </c>
      <c r="AV97" s="1571">
        <f t="shared" si="78"/>
        <v>54.209691409698692</v>
      </c>
      <c r="AW97" s="1571">
        <f t="shared" si="78"/>
        <v>45.361822274760272</v>
      </c>
      <c r="AX97" s="1571">
        <f t="shared" si="78"/>
        <v>48.593517722437284</v>
      </c>
      <c r="AY97" s="1571">
        <f t="shared" si="78"/>
        <v>33.433375358040131</v>
      </c>
      <c r="AZ97" s="1571">
        <f t="shared" si="78"/>
        <v>16.510997888163207</v>
      </c>
      <c r="BA97" s="1571">
        <f t="shared" si="78"/>
        <v>18.455324354047669</v>
      </c>
      <c r="BB97" s="1571">
        <f t="shared" si="78"/>
        <v>12.792619232384444</v>
      </c>
      <c r="BC97" s="1571">
        <f t="shared" si="78"/>
        <v>7.6629305658577724</v>
      </c>
      <c r="BD97" s="1571">
        <f t="shared" si="78"/>
        <v>7.0182107225509966</v>
      </c>
      <c r="BE97" s="565">
        <f t="shared" si="78"/>
        <v>-1</v>
      </c>
      <c r="BF97" s="1417"/>
    </row>
    <row r="98" spans="2:62" ht="17.100000000000001" customHeight="1">
      <c r="U98" s="696"/>
      <c r="V98" s="735" t="str">
        <f>'リンク切公表時非表示（グラフの添え物）'!$W$120</f>
        <v>半導体製造</v>
      </c>
      <c r="X98" s="696"/>
      <c r="Y98" s="735" t="str">
        <f>'リンク切公表時非表示（グラフの添え物）'!$X$120</f>
        <v>Semiconductor Manufacturing</v>
      </c>
      <c r="Z98" s="394"/>
      <c r="AA98" s="324"/>
      <c r="AB98" s="582">
        <f t="shared" ref="AB98:BD98" si="79">IF(OR(AB31="NO",$AA31="NO"),"-",AB31/$AA31-1)</f>
        <v>0</v>
      </c>
      <c r="AC98" s="582">
        <f t="shared" si="79"/>
        <v>0</v>
      </c>
      <c r="AD98" s="582">
        <f t="shared" si="79"/>
        <v>0.33333333333333326</v>
      </c>
      <c r="AE98" s="582">
        <f t="shared" si="79"/>
        <v>1.3333333333333335</v>
      </c>
      <c r="AF98" s="582">
        <f t="shared" si="79"/>
        <v>5.1666666666666634</v>
      </c>
      <c r="AG98" s="582">
        <f t="shared" si="79"/>
        <v>5.1910607901885575</v>
      </c>
      <c r="AH98" s="582">
        <f t="shared" si="79"/>
        <v>3.5545824345635317</v>
      </c>
      <c r="AI98" s="582">
        <f t="shared" si="79"/>
        <v>3.3496829692518446</v>
      </c>
      <c r="AJ98" s="582">
        <f t="shared" si="79"/>
        <v>6.7534491181553076</v>
      </c>
      <c r="AK98" s="582">
        <f t="shared" si="79"/>
        <v>2.648017696050891</v>
      </c>
      <c r="AL98" s="582">
        <f t="shared" si="79"/>
        <v>3.2958716205833092</v>
      </c>
      <c r="AM98" s="582">
        <f t="shared" si="79"/>
        <v>5.1023481847940131</v>
      </c>
      <c r="AN98" s="582">
        <f t="shared" si="79"/>
        <v>3.7759928856355307</v>
      </c>
      <c r="AO98" s="582">
        <f t="shared" si="79"/>
        <v>5.6522243812428714</v>
      </c>
      <c r="AP98" s="582">
        <f t="shared" si="79"/>
        <v>4.9012865069862306</v>
      </c>
      <c r="AQ98" s="582">
        <f t="shared" si="79"/>
        <v>6.0783486656033547</v>
      </c>
      <c r="AR98" s="582">
        <f t="shared" si="79"/>
        <v>7.9839351943180787</v>
      </c>
      <c r="AS98" s="582">
        <f t="shared" si="79"/>
        <v>7.3290940551090475</v>
      </c>
      <c r="AT98" s="582">
        <f t="shared" si="79"/>
        <v>5.674222100170291</v>
      </c>
      <c r="AU98" s="582">
        <f t="shared" si="79"/>
        <v>5.987943525513951</v>
      </c>
      <c r="AV98" s="582">
        <f t="shared" si="79"/>
        <v>5.4063904179520339</v>
      </c>
      <c r="AW98" s="582">
        <f t="shared" si="79"/>
        <v>5.4873410878072493</v>
      </c>
      <c r="AX98" s="582">
        <f t="shared" si="79"/>
        <v>3.0227508138891492</v>
      </c>
      <c r="AY98" s="582">
        <f t="shared" si="79"/>
        <v>3.8374919396067426</v>
      </c>
      <c r="AZ98" s="582">
        <f t="shared" si="79"/>
        <v>4.3008332493959953</v>
      </c>
      <c r="BA98" s="582">
        <f t="shared" si="79"/>
        <v>5.7097766472205107</v>
      </c>
      <c r="BB98" s="582">
        <f t="shared" si="79"/>
        <v>6.0996484508252591</v>
      </c>
      <c r="BC98" s="582">
        <f t="shared" si="79"/>
        <v>6.453538950597153</v>
      </c>
      <c r="BD98" s="582">
        <f t="shared" si="79"/>
        <v>7.1911047997421047</v>
      </c>
      <c r="BE98" s="562" t="str">
        <f>IF(BE31="NO","-",BE31/$AA31-1)</f>
        <v>-</v>
      </c>
      <c r="BF98" s="1417"/>
    </row>
    <row r="99" spans="2:62" ht="17.100000000000001" customHeight="1">
      <c r="U99" s="696"/>
      <c r="V99" s="735" t="str">
        <f>'リンク切公表時非表示（グラフの添え物）'!$W$121</f>
        <v>NF3の製造時の漏出</v>
      </c>
      <c r="X99" s="696"/>
      <c r="Y99" s="735" t="str">
        <f>'リンク切公表時非表示（グラフの添え物）'!$X$121</f>
        <v>Fugitive emissions from NF3 manufacturing</v>
      </c>
      <c r="Z99" s="394"/>
      <c r="AA99" s="324"/>
      <c r="AB99" s="582">
        <f t="shared" ref="AB99:BD99" si="80">IF(OR(AB32="NO",$AA32="NO"),"-",AB32/$AA32-1)</f>
        <v>0</v>
      </c>
      <c r="AC99" s="582">
        <f t="shared" si="80"/>
        <v>0</v>
      </c>
      <c r="AD99" s="582">
        <f t="shared" si="80"/>
        <v>0.33333333333333348</v>
      </c>
      <c r="AE99" s="582">
        <f t="shared" si="80"/>
        <v>1.3333333333333335</v>
      </c>
      <c r="AF99" s="582">
        <f t="shared" si="80"/>
        <v>5.166666666666667</v>
      </c>
      <c r="AG99" s="582">
        <f t="shared" si="80"/>
        <v>5.166666666666667</v>
      </c>
      <c r="AH99" s="582">
        <f t="shared" si="80"/>
        <v>5.166666666666667</v>
      </c>
      <c r="AI99" s="582">
        <f t="shared" si="80"/>
        <v>11.333333333333334</v>
      </c>
      <c r="AJ99" s="582">
        <f t="shared" si="80"/>
        <v>17.5</v>
      </c>
      <c r="AK99" s="582">
        <f t="shared" si="80"/>
        <v>42.166666666666671</v>
      </c>
      <c r="AL99" s="582">
        <f t="shared" si="80"/>
        <v>42.166666666666671</v>
      </c>
      <c r="AM99" s="582">
        <f t="shared" si="80"/>
        <v>54.500000000000007</v>
      </c>
      <c r="AN99" s="582">
        <f t="shared" si="80"/>
        <v>48.333333333333336</v>
      </c>
      <c r="AO99" s="582">
        <f t="shared" si="80"/>
        <v>48.949999999999996</v>
      </c>
      <c r="AP99" s="582">
        <f t="shared" si="80"/>
        <v>443.61666666666662</v>
      </c>
      <c r="AQ99" s="582">
        <f t="shared" si="80"/>
        <v>401.68333333333345</v>
      </c>
      <c r="AR99" s="582">
        <f t="shared" si="80"/>
        <v>439.2999999999999</v>
      </c>
      <c r="AS99" s="582">
        <f t="shared" si="80"/>
        <v>437.45000000000005</v>
      </c>
      <c r="AT99" s="582">
        <f t="shared" si="80"/>
        <v>410.93333333333345</v>
      </c>
      <c r="AU99" s="582">
        <f t="shared" si="80"/>
        <v>473.21666666666664</v>
      </c>
      <c r="AV99" s="582">
        <f t="shared" si="80"/>
        <v>573.11666666666667</v>
      </c>
      <c r="AW99" s="582">
        <f t="shared" si="80"/>
        <v>470.13333333333321</v>
      </c>
      <c r="AX99" s="582">
        <f t="shared" si="80"/>
        <v>531.79999999999995</v>
      </c>
      <c r="AY99" s="582">
        <f t="shared" si="80"/>
        <v>344.85996666666671</v>
      </c>
      <c r="AZ99" s="582">
        <f t="shared" si="80"/>
        <v>143.91666666666666</v>
      </c>
      <c r="BA99" s="582">
        <f t="shared" si="80"/>
        <v>153.78333568572998</v>
      </c>
      <c r="BB99" s="582">
        <f t="shared" si="80"/>
        <v>82.928334891796112</v>
      </c>
      <c r="BC99" s="582">
        <f t="shared" si="80"/>
        <v>19.781666512290638</v>
      </c>
      <c r="BD99" s="582">
        <f t="shared" si="80"/>
        <v>5.906666512290637</v>
      </c>
      <c r="BE99" s="562" t="str">
        <f>IF(BE32="NO","-",BE32/$AA32-1)</f>
        <v>-</v>
      </c>
      <c r="BF99" s="1417"/>
    </row>
    <row r="100" spans="2:62" ht="17.100000000000001" customHeight="1" thickBot="1">
      <c r="U100" s="696"/>
      <c r="V100" s="595" t="str">
        <f>'リンク切公表時非表示（グラフの添え物）'!$W$122</f>
        <v>液晶製造</v>
      </c>
      <c r="X100" s="696"/>
      <c r="Y100" s="595" t="str">
        <f>'リンク切公表時非表示（グラフの添え物）'!$X$122</f>
        <v>Liquid Crystals</v>
      </c>
      <c r="Z100" s="803"/>
      <c r="AA100" s="1751"/>
      <c r="AB100" s="1572">
        <f t="shared" ref="AB100:BD100" si="81">IF(OR(AB33="NO",$AA33="NO"),"-",AB33/$AA33-1)</f>
        <v>0</v>
      </c>
      <c r="AC100" s="1572">
        <f t="shared" si="81"/>
        <v>0</v>
      </c>
      <c r="AD100" s="1572">
        <f t="shared" si="81"/>
        <v>0.33333333333333326</v>
      </c>
      <c r="AE100" s="1572">
        <f t="shared" si="81"/>
        <v>1.333333333333333</v>
      </c>
      <c r="AF100" s="1572">
        <f t="shared" si="81"/>
        <v>5.166666666666667</v>
      </c>
      <c r="AG100" s="1572">
        <f t="shared" si="81"/>
        <v>1.5306890799219754</v>
      </c>
      <c r="AH100" s="1572">
        <f t="shared" si="81"/>
        <v>10.679356997448513</v>
      </c>
      <c r="AI100" s="1572">
        <f t="shared" si="81"/>
        <v>12.838585536863389</v>
      </c>
      <c r="AJ100" s="1572">
        <f t="shared" si="81"/>
        <v>19.572730959931828</v>
      </c>
      <c r="AK100" s="1572">
        <f t="shared" si="81"/>
        <v>24.998032815638368</v>
      </c>
      <c r="AL100" s="1572">
        <f t="shared" si="81"/>
        <v>21.585912418789782</v>
      </c>
      <c r="AM100" s="1572">
        <f t="shared" si="81"/>
        <v>18.810550154265446</v>
      </c>
      <c r="AN100" s="1572">
        <f t="shared" si="81"/>
        <v>57.521036674901957</v>
      </c>
      <c r="AO100" s="1572">
        <f t="shared" si="81"/>
        <v>64.244207683983802</v>
      </c>
      <c r="AP100" s="1572">
        <f t="shared" si="81"/>
        <v>26.882445744349905</v>
      </c>
      <c r="AQ100" s="1572">
        <f t="shared" si="81"/>
        <v>32.570191372834614</v>
      </c>
      <c r="AR100" s="1572">
        <f t="shared" si="81"/>
        <v>43.851570171408639</v>
      </c>
      <c r="AS100" s="1572">
        <f t="shared" si="81"/>
        <v>11.176333500606649</v>
      </c>
      <c r="AT100" s="1572">
        <f t="shared" si="81"/>
        <v>8.1094855309396685</v>
      </c>
      <c r="AU100" s="1572">
        <f t="shared" si="81"/>
        <v>9.4148606608934511</v>
      </c>
      <c r="AV100" s="1572">
        <f t="shared" si="81"/>
        <v>8.5729409395052318</v>
      </c>
      <c r="AW100" s="1572">
        <f t="shared" si="81"/>
        <v>7.1918143188951138</v>
      </c>
      <c r="AX100" s="1572">
        <f t="shared" si="81"/>
        <v>7.4449629342539207</v>
      </c>
      <c r="AY100" s="1572">
        <f t="shared" si="81"/>
        <v>9.3438912063242725</v>
      </c>
      <c r="AZ100" s="1572">
        <f t="shared" si="81"/>
        <v>7.7594905323908012</v>
      </c>
      <c r="BA100" s="1572">
        <f t="shared" si="81"/>
        <v>6.7466884337699753</v>
      </c>
      <c r="BB100" s="1572">
        <f t="shared" si="81"/>
        <v>7.6665257515916956</v>
      </c>
      <c r="BC100" s="1572">
        <f t="shared" si="81"/>
        <v>7.3475247001694157</v>
      </c>
      <c r="BD100" s="1572">
        <f t="shared" si="81"/>
        <v>6.379235868733887</v>
      </c>
      <c r="BE100" s="568" t="str">
        <f>IF(BE33="NO","-",BE33/$AA33-1)</f>
        <v>-</v>
      </c>
      <c r="BF100" s="1417"/>
    </row>
    <row r="101" spans="2:62" ht="17.100000000000001" customHeight="1" thickTop="1">
      <c r="B101" s="1" t="s">
        <v>21</v>
      </c>
      <c r="U101" s="417" t="s">
        <v>60</v>
      </c>
      <c r="V101" s="804"/>
      <c r="X101" s="417" t="s">
        <v>772</v>
      </c>
      <c r="Y101" s="804"/>
      <c r="Z101" s="252"/>
      <c r="AA101" s="323"/>
      <c r="AB101" s="1573">
        <f t="shared" ref="AB101:BE101" si="82">AB34/$AA34-1</f>
        <v>0.10581172541317163</v>
      </c>
      <c r="AC101" s="1573">
        <f t="shared" si="82"/>
        <v>0.16118731058708846</v>
      </c>
      <c r="AD101" s="1573">
        <f t="shared" si="82"/>
        <v>0.26766142508313973</v>
      </c>
      <c r="AE101" s="1573">
        <f t="shared" si="82"/>
        <v>0.40269119297107658</v>
      </c>
      <c r="AF101" s="1573">
        <f t="shared" si="82"/>
        <v>0.68405124075001456</v>
      </c>
      <c r="AG101" s="1573">
        <f t="shared" si="82"/>
        <v>0.70089724301688605</v>
      </c>
      <c r="AH101" s="1573">
        <f t="shared" si="82"/>
        <v>0.67333140209123554</v>
      </c>
      <c r="AI101" s="1573">
        <f t="shared" si="82"/>
        <v>0.5208873394731679</v>
      </c>
      <c r="AJ101" s="1573">
        <f t="shared" si="82"/>
        <v>0.32955084362961884</v>
      </c>
      <c r="AK101" s="1573">
        <f t="shared" si="82"/>
        <v>0.18961437338577647</v>
      </c>
      <c r="AL101" s="1573">
        <f t="shared" si="82"/>
        <v>1.0202498638564483E-2</v>
      </c>
      <c r="AM101" s="1573">
        <f t="shared" si="82"/>
        <v>-0.10747145111883127</v>
      </c>
      <c r="AN101" s="1573">
        <f t="shared" si="82"/>
        <v>-0.1254723691665276</v>
      </c>
      <c r="AO101" s="1573">
        <f t="shared" si="82"/>
        <v>-0.22508634164874997</v>
      </c>
      <c r="AP101" s="1573">
        <f t="shared" si="82"/>
        <v>-0.21027524127533215</v>
      </c>
      <c r="AQ101" s="1573">
        <f t="shared" si="82"/>
        <v>-0.14443425494822437</v>
      </c>
      <c r="AR101" s="1573">
        <f t="shared" si="82"/>
        <v>-0.12482192872008802</v>
      </c>
      <c r="AS101" s="1573">
        <f t="shared" si="82"/>
        <v>-0.13196616693226315</v>
      </c>
      <c r="AT101" s="1573">
        <f t="shared" si="82"/>
        <v>-0.18612582202846806</v>
      </c>
      <c r="AU101" s="1573">
        <f t="shared" si="82"/>
        <v>-0.10834527679311134</v>
      </c>
      <c r="AV101" s="1573">
        <f t="shared" si="82"/>
        <v>-4.0950435312303468E-2</v>
      </c>
      <c r="AW101" s="1573">
        <f t="shared" si="82"/>
        <v>3.3558196645217864E-2</v>
      </c>
      <c r="AX101" s="1573">
        <f t="shared" si="82"/>
        <v>0.1059331781028976</v>
      </c>
      <c r="AY101" s="1573">
        <f t="shared" si="82"/>
        <v>0.19718265236281685</v>
      </c>
      <c r="AZ101" s="1573">
        <f t="shared" si="82"/>
        <v>0.27947097252941577</v>
      </c>
      <c r="BA101" s="1573">
        <f t="shared" si="82"/>
        <v>0.38059576670247286</v>
      </c>
      <c r="BB101" s="1573">
        <f t="shared" si="82"/>
        <v>0.44226702310645827</v>
      </c>
      <c r="BC101" s="566">
        <f t="shared" si="82"/>
        <v>0.49538433168407958</v>
      </c>
      <c r="BD101" s="566">
        <f t="shared" si="82"/>
        <v>0.56701224268408223</v>
      </c>
      <c r="BE101" s="566">
        <f t="shared" si="82"/>
        <v>-1</v>
      </c>
      <c r="BF101" s="1417"/>
      <c r="BH101" s="98"/>
      <c r="BI101" s="98"/>
      <c r="BJ101" s="98"/>
    </row>
    <row r="102" spans="2:62" s="193" customFormat="1" ht="17.100000000000001" customHeight="1">
      <c r="U102" s="244"/>
      <c r="V102" s="244"/>
      <c r="X102" s="1"/>
      <c r="Y102" s="1"/>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H102" s="246"/>
      <c r="BI102" s="246"/>
      <c r="BJ102" s="246"/>
    </row>
    <row r="103" spans="2:62">
      <c r="U103" s="1" t="s">
        <v>300</v>
      </c>
      <c r="X103" s="1" t="s">
        <v>897</v>
      </c>
    </row>
    <row r="104" spans="2:62">
      <c r="U104" s="790"/>
      <c r="V104" s="791"/>
      <c r="X104" s="790"/>
      <c r="Y104" s="791"/>
      <c r="Z104" s="208"/>
      <c r="AA104" s="117">
        <v>1990</v>
      </c>
      <c r="AB104" s="117">
        <f>AA104+1</f>
        <v>1991</v>
      </c>
      <c r="AC104" s="117">
        <f>AB104+1</f>
        <v>1992</v>
      </c>
      <c r="AD104" s="117">
        <f>AC104+1</f>
        <v>1993</v>
      </c>
      <c r="AE104" s="117">
        <f>AD104+1</f>
        <v>1994</v>
      </c>
      <c r="AF104" s="117">
        <v>1995</v>
      </c>
      <c r="AG104" s="117">
        <f t="shared" ref="AG104:BA104" si="83">AF104+1</f>
        <v>1996</v>
      </c>
      <c r="AH104" s="117">
        <f t="shared" si="83"/>
        <v>1997</v>
      </c>
      <c r="AI104" s="117">
        <f t="shared" si="83"/>
        <v>1998</v>
      </c>
      <c r="AJ104" s="117">
        <f t="shared" si="83"/>
        <v>1999</v>
      </c>
      <c r="AK104" s="117">
        <f t="shared" si="83"/>
        <v>2000</v>
      </c>
      <c r="AL104" s="117">
        <f t="shared" si="83"/>
        <v>2001</v>
      </c>
      <c r="AM104" s="117">
        <f t="shared" si="83"/>
        <v>2002</v>
      </c>
      <c r="AN104" s="117">
        <f t="shared" si="83"/>
        <v>2003</v>
      </c>
      <c r="AO104" s="117">
        <f t="shared" si="83"/>
        <v>2004</v>
      </c>
      <c r="AP104" s="117">
        <f t="shared" si="83"/>
        <v>2005</v>
      </c>
      <c r="AQ104" s="117">
        <f t="shared" si="83"/>
        <v>2006</v>
      </c>
      <c r="AR104" s="117">
        <f t="shared" si="83"/>
        <v>2007</v>
      </c>
      <c r="AS104" s="117">
        <f t="shared" si="83"/>
        <v>2008</v>
      </c>
      <c r="AT104" s="117">
        <f t="shared" si="83"/>
        <v>2009</v>
      </c>
      <c r="AU104" s="117">
        <f t="shared" si="83"/>
        <v>2010</v>
      </c>
      <c r="AV104" s="117">
        <f t="shared" si="83"/>
        <v>2011</v>
      </c>
      <c r="AW104" s="117">
        <f t="shared" si="83"/>
        <v>2012</v>
      </c>
      <c r="AX104" s="117">
        <f t="shared" si="83"/>
        <v>2013</v>
      </c>
      <c r="AY104" s="117">
        <f t="shared" si="83"/>
        <v>2014</v>
      </c>
      <c r="AZ104" s="117">
        <f t="shared" si="83"/>
        <v>2015</v>
      </c>
      <c r="BA104" s="117">
        <f t="shared" si="83"/>
        <v>2016</v>
      </c>
      <c r="BB104" s="117">
        <f t="shared" ref="BB104" si="84">BA104+1</f>
        <v>2017</v>
      </c>
      <c r="BC104" s="117">
        <f t="shared" ref="BC104:BD104" si="85">BB104+1</f>
        <v>2018</v>
      </c>
      <c r="BD104" s="117">
        <f t="shared" si="85"/>
        <v>2019</v>
      </c>
      <c r="BE104" s="117">
        <f t="shared" ref="BE104" si="86">BD104+1</f>
        <v>2020</v>
      </c>
      <c r="BF104" s="1419"/>
    </row>
    <row r="105" spans="2:62" ht="17.100000000000001" customHeight="1">
      <c r="U105" s="720" t="s">
        <v>19</v>
      </c>
      <c r="V105" s="679"/>
      <c r="X105" s="720" t="s">
        <v>19</v>
      </c>
      <c r="Y105" s="679"/>
      <c r="Z105" s="239"/>
      <c r="AA105" s="256"/>
      <c r="AB105" s="256"/>
      <c r="AC105" s="256"/>
      <c r="AD105" s="256"/>
      <c r="AE105" s="256"/>
      <c r="AF105" s="256"/>
      <c r="AG105" s="256"/>
      <c r="AH105" s="256"/>
      <c r="AI105" s="256"/>
      <c r="AJ105" s="256"/>
      <c r="AK105" s="256"/>
      <c r="AL105" s="256"/>
      <c r="AM105" s="256"/>
      <c r="AN105" s="256"/>
      <c r="AO105" s="256"/>
      <c r="AP105" s="256"/>
      <c r="AQ105" s="1566">
        <f t="shared" ref="AQ105:BE105" si="87">AQ5/$AP5-1</f>
        <v>0.14453679092774685</v>
      </c>
      <c r="AR105" s="1566">
        <f t="shared" si="87"/>
        <v>0.30758089193644289</v>
      </c>
      <c r="AS105" s="1566">
        <f t="shared" si="87"/>
        <v>0.50969791613039361</v>
      </c>
      <c r="AT105" s="1566">
        <f t="shared" si="87"/>
        <v>0.63824247943213996</v>
      </c>
      <c r="AU105" s="1566">
        <f t="shared" si="87"/>
        <v>0.82471911410328369</v>
      </c>
      <c r="AV105" s="1566">
        <f t="shared" si="87"/>
        <v>1.0431368446710634</v>
      </c>
      <c r="AW105" s="1566">
        <f t="shared" si="87"/>
        <v>1.2979939547435522</v>
      </c>
      <c r="AX105" s="1566">
        <f t="shared" si="87"/>
        <v>1.51264769896629</v>
      </c>
      <c r="AY105" s="1566">
        <f t="shared" si="87"/>
        <v>1.8005496517279389</v>
      </c>
      <c r="AZ105" s="1566">
        <f t="shared" si="87"/>
        <v>2.0727256428623195</v>
      </c>
      <c r="BA105" s="1566">
        <f t="shared" si="87"/>
        <v>2.3356720847812626</v>
      </c>
      <c r="BB105" s="1566">
        <f t="shared" si="87"/>
        <v>2.5165486458283</v>
      </c>
      <c r="BC105" s="1566">
        <f t="shared" si="87"/>
        <v>2.6799477578616364</v>
      </c>
      <c r="BD105" s="1566">
        <f t="shared" si="87"/>
        <v>2.8889763430766653</v>
      </c>
      <c r="BE105" s="561">
        <f t="shared" si="87"/>
        <v>-1</v>
      </c>
      <c r="BF105" s="1417"/>
      <c r="BJ105" s="98"/>
    </row>
    <row r="106" spans="2:62" ht="17.100000000000001" customHeight="1">
      <c r="U106" s="792"/>
      <c r="V106" s="596" t="str">
        <f>'リンク切公表時非表示（グラフの添え物）'!$W$90</f>
        <v>冷蔵庫及び空調機器</v>
      </c>
      <c r="X106" s="792"/>
      <c r="Y106" s="596" t="str">
        <f>'リンク切公表時非表示（グラフの添え物）'!$X$90</f>
        <v>Refrigeration and 
Air Conditioning Equipment</v>
      </c>
      <c r="Z106" s="253"/>
      <c r="AA106" s="257"/>
      <c r="AB106" s="257"/>
      <c r="AC106" s="257"/>
      <c r="AD106" s="257"/>
      <c r="AE106" s="257"/>
      <c r="AF106" s="257"/>
      <c r="AG106" s="257"/>
      <c r="AH106" s="257"/>
      <c r="AI106" s="257"/>
      <c r="AJ106" s="257"/>
      <c r="AK106" s="257"/>
      <c r="AL106" s="257"/>
      <c r="AM106" s="257"/>
      <c r="AN106" s="257"/>
      <c r="AO106" s="257"/>
      <c r="AP106" s="257"/>
      <c r="AQ106" s="582">
        <f t="shared" ref="AQ106:BD106" si="88">IF(OR(AQ6="NO",$AP6="NO"),"-",AQ6/$AP6-1)</f>
        <v>0.22302161868274206</v>
      </c>
      <c r="AR106" s="582">
        <f t="shared" si="88"/>
        <v>0.5177461187027832</v>
      </c>
      <c r="AS106" s="582">
        <f t="shared" si="88"/>
        <v>0.76793856191722121</v>
      </c>
      <c r="AT106" s="582">
        <f t="shared" si="88"/>
        <v>1.0287916680589708</v>
      </c>
      <c r="AU106" s="582">
        <f t="shared" si="88"/>
        <v>1.3089984881194012</v>
      </c>
      <c r="AV106" s="582">
        <f t="shared" si="88"/>
        <v>1.6086173658620564</v>
      </c>
      <c r="AW106" s="582">
        <f t="shared" si="88"/>
        <v>1.9709728118860035</v>
      </c>
      <c r="AX106" s="582">
        <f t="shared" si="88"/>
        <v>2.2701764891480747</v>
      </c>
      <c r="AY106" s="582">
        <f t="shared" si="88"/>
        <v>2.6677216312985772</v>
      </c>
      <c r="AZ106" s="582">
        <f t="shared" si="88"/>
        <v>3.0440920586447531</v>
      </c>
      <c r="BA106" s="582">
        <f t="shared" si="88"/>
        <v>3.390982303913618</v>
      </c>
      <c r="BB106" s="582">
        <f t="shared" si="88"/>
        <v>3.6383089834760645</v>
      </c>
      <c r="BC106" s="582">
        <f t="shared" si="88"/>
        <v>3.8710855651186824</v>
      </c>
      <c r="BD106" s="582">
        <f t="shared" si="88"/>
        <v>4.159969454124953</v>
      </c>
      <c r="BE106" s="562" t="str">
        <f t="shared" ref="BE106:BE114" si="89">IF(BE6="NO","-",BE6/$AP6-1)</f>
        <v>-</v>
      </c>
      <c r="BF106" s="1417"/>
      <c r="BH106" s="98"/>
    </row>
    <row r="107" spans="2:62" ht="17.100000000000001" customHeight="1">
      <c r="U107" s="792"/>
      <c r="V107" s="1740" t="str">
        <f>'リンク切公表時非表示（グラフの添え物）'!$W$91</f>
        <v>発泡剤</v>
      </c>
      <c r="X107" s="792"/>
      <c r="Y107" s="596" t="str">
        <f>'リンク切公表時非表示（グラフの添え物）'!$X$91</f>
        <v>Foam Blowing</v>
      </c>
      <c r="Z107" s="254"/>
      <c r="AA107" s="257"/>
      <c r="AB107" s="257"/>
      <c r="AC107" s="257"/>
      <c r="AD107" s="257"/>
      <c r="AE107" s="257"/>
      <c r="AF107" s="257"/>
      <c r="AG107" s="257"/>
      <c r="AH107" s="257"/>
      <c r="AI107" s="257"/>
      <c r="AJ107" s="257"/>
      <c r="AK107" s="257"/>
      <c r="AL107" s="257"/>
      <c r="AM107" s="257"/>
      <c r="AN107" s="257"/>
      <c r="AO107" s="257"/>
      <c r="AP107" s="257"/>
      <c r="AQ107" s="582">
        <f t="shared" ref="AQ107:BD107" si="90">IF(OR(AQ7="NO",$AP7="NO"),"-",AQ7/$AP7-1)</f>
        <v>0.27414569100647213</v>
      </c>
      <c r="AR107" s="582">
        <f t="shared" si="90"/>
        <v>0.5244379262093477</v>
      </c>
      <c r="AS107" s="582">
        <f t="shared" si="90"/>
        <v>0.61022610954408485</v>
      </c>
      <c r="AT107" s="582">
        <f t="shared" si="90"/>
        <v>0.71540758299812524</v>
      </c>
      <c r="AU107" s="582">
        <f t="shared" si="90"/>
        <v>0.86549629111998261</v>
      </c>
      <c r="AV107" s="582">
        <f t="shared" si="90"/>
        <v>1.0516743774426982</v>
      </c>
      <c r="AW107" s="582">
        <f t="shared" si="90"/>
        <v>1.2195912854792841</v>
      </c>
      <c r="AX107" s="582">
        <f t="shared" si="90"/>
        <v>1.377967714412256</v>
      </c>
      <c r="AY107" s="582">
        <f t="shared" si="90"/>
        <v>1.5311956463957648</v>
      </c>
      <c r="AZ107" s="582">
        <f t="shared" si="90"/>
        <v>1.649432235717665</v>
      </c>
      <c r="BA107" s="582">
        <f t="shared" si="90"/>
        <v>1.8277632704041902</v>
      </c>
      <c r="BB107" s="582">
        <f t="shared" si="90"/>
        <v>1.9881989466475853</v>
      </c>
      <c r="BC107" s="582">
        <f t="shared" si="90"/>
        <v>2.1168218861251491</v>
      </c>
      <c r="BD107" s="582">
        <f t="shared" si="90"/>
        <v>2.1773553046345175</v>
      </c>
      <c r="BE107" s="562" t="str">
        <f t="shared" si="89"/>
        <v>-</v>
      </c>
      <c r="BF107" s="1417"/>
      <c r="BH107" s="98"/>
    </row>
    <row r="108" spans="2:62" ht="17.100000000000001" customHeight="1">
      <c r="U108" s="792"/>
      <c r="V108" s="594" t="str">
        <f>'リンク切公表時非表示（グラフの添え物）'!$W$92</f>
        <v>エアゾール・MDI（定量噴射剤）</v>
      </c>
      <c r="X108" s="792"/>
      <c r="Y108" s="596" t="str">
        <f>'リンク切公表時非表示（グラフの添え物）'!$X$92</f>
        <v>Aerosols / MDI</v>
      </c>
      <c r="Z108" s="253"/>
      <c r="AA108" s="257"/>
      <c r="AB108" s="257"/>
      <c r="AC108" s="257"/>
      <c r="AD108" s="257"/>
      <c r="AE108" s="257"/>
      <c r="AF108" s="257"/>
      <c r="AG108" s="257"/>
      <c r="AH108" s="257"/>
      <c r="AI108" s="257"/>
      <c r="AJ108" s="257"/>
      <c r="AK108" s="257"/>
      <c r="AL108" s="257"/>
      <c r="AM108" s="257"/>
      <c r="AN108" s="257"/>
      <c r="AO108" s="257"/>
      <c r="AP108" s="257"/>
      <c r="AQ108" s="582">
        <f t="shared" ref="AQ108:BD108" si="91">IF(OR(AQ8="NO",$AP8="NO"),"-",AQ8/$AP8-1)</f>
        <v>-0.33729169989299934</v>
      </c>
      <c r="AR108" s="582">
        <f t="shared" si="91"/>
        <v>-0.47231207470706071</v>
      </c>
      <c r="AS108" s="582">
        <f t="shared" si="91"/>
        <v>-0.45090086954640174</v>
      </c>
      <c r="AT108" s="582">
        <f t="shared" si="91"/>
        <v>-0.50171622859338461</v>
      </c>
      <c r="AU108" s="582">
        <f t="shared" si="91"/>
        <v>-0.60682703122956361</v>
      </c>
      <c r="AV108" s="582">
        <f t="shared" si="91"/>
        <v>-0.62594369580709652</v>
      </c>
      <c r="AW108" s="582">
        <f t="shared" si="91"/>
        <v>-0.66908939945621837</v>
      </c>
      <c r="AX108" s="582">
        <f t="shared" si="91"/>
        <v>-0.71131839213632353</v>
      </c>
      <c r="AY108" s="582">
        <f t="shared" si="91"/>
        <v>-0.70302641504534336</v>
      </c>
      <c r="AZ108" s="582">
        <f t="shared" si="91"/>
        <v>-0.68141978234382339</v>
      </c>
      <c r="BA108" s="582">
        <f t="shared" si="91"/>
        <v>-0.65367917088169347</v>
      </c>
      <c r="BB108" s="582">
        <f t="shared" si="91"/>
        <v>-0.64591825567547889</v>
      </c>
      <c r="BC108" s="582">
        <f t="shared" si="91"/>
        <v>-0.67913207710264545</v>
      </c>
      <c r="BD108" s="582">
        <f t="shared" si="91"/>
        <v>-0.66248480147382882</v>
      </c>
      <c r="BE108" s="562" t="str">
        <f t="shared" si="89"/>
        <v>-</v>
      </c>
      <c r="BF108" s="1417"/>
      <c r="BH108" s="98"/>
      <c r="BI108" s="98"/>
    </row>
    <row r="109" spans="2:62" ht="17.100000000000001" customHeight="1">
      <c r="U109" s="792"/>
      <c r="V109" s="1741" t="str">
        <f>'リンク切公表時非表示（グラフの添え物）'!$W$95</f>
        <v>洗浄剤・溶剤</v>
      </c>
      <c r="X109" s="792"/>
      <c r="Y109" s="596" t="str">
        <f>'リンク切公表時非表示（グラフの添え物）'!$X$95</f>
        <v>Solvents / Cleaning agents</v>
      </c>
      <c r="Z109" s="253"/>
      <c r="AA109" s="257"/>
      <c r="AB109" s="257"/>
      <c r="AC109" s="257"/>
      <c r="AD109" s="257"/>
      <c r="AE109" s="257"/>
      <c r="AF109" s="257"/>
      <c r="AG109" s="257"/>
      <c r="AH109" s="257"/>
      <c r="AI109" s="257"/>
      <c r="AJ109" s="257"/>
      <c r="AK109" s="257"/>
      <c r="AL109" s="257"/>
      <c r="AM109" s="257"/>
      <c r="AN109" s="257"/>
      <c r="AO109" s="257"/>
      <c r="AP109" s="257"/>
      <c r="AQ109" s="582">
        <f t="shared" ref="AQ109:BD109" si="92">IF(OR(AQ9="NO",$AP9="NO"),"-",AQ9/$AP9-1)</f>
        <v>0.37962962962962954</v>
      </c>
      <c r="AR109" s="582">
        <f t="shared" si="92"/>
        <v>1.7222222222222223</v>
      </c>
      <c r="AS109" s="582">
        <f t="shared" si="92"/>
        <v>2.9722222222222223</v>
      </c>
      <c r="AT109" s="582">
        <f t="shared" si="92"/>
        <v>5.7777777777777777</v>
      </c>
      <c r="AU109" s="582">
        <f t="shared" si="92"/>
        <v>9.4259259259259238</v>
      </c>
      <c r="AV109" s="582">
        <f t="shared" si="92"/>
        <v>13.907407407407408</v>
      </c>
      <c r="AW109" s="582">
        <f t="shared" si="92"/>
        <v>15.292813385462619</v>
      </c>
      <c r="AX109" s="582">
        <f t="shared" si="92"/>
        <v>17.82752499446125</v>
      </c>
      <c r="AY109" s="582">
        <f t="shared" si="92"/>
        <v>20.205570954696562</v>
      </c>
      <c r="AZ109" s="582">
        <f t="shared" si="92"/>
        <v>20.790811054575478</v>
      </c>
      <c r="BA109" s="582">
        <f t="shared" si="92"/>
        <v>21.476947512397349</v>
      </c>
      <c r="BB109" s="582">
        <f t="shared" si="92"/>
        <v>19.083514788065283</v>
      </c>
      <c r="BC109" s="582">
        <f t="shared" si="92"/>
        <v>19.332073139402723</v>
      </c>
      <c r="BD109" s="582">
        <f t="shared" si="92"/>
        <v>20.193742090705857</v>
      </c>
      <c r="BE109" s="562" t="str">
        <f t="shared" si="89"/>
        <v>-</v>
      </c>
      <c r="BF109" s="1417"/>
      <c r="BH109" s="98"/>
    </row>
    <row r="110" spans="2:62" ht="17.100000000000001" customHeight="1">
      <c r="U110" s="792"/>
      <c r="V110" s="594" t="str">
        <f>'リンク切公表時非表示（グラフの添え物）'!$W$96</f>
        <v>HFCsの製造時の漏出</v>
      </c>
      <c r="X110" s="792"/>
      <c r="Y110" s="596" t="str">
        <f>'リンク切公表時非表示（グラフの添え物）'!$X$96</f>
        <v>Fugitive emissions from HFCs manufacturing</v>
      </c>
      <c r="Z110" s="247"/>
      <c r="AA110" s="257"/>
      <c r="AB110" s="257"/>
      <c r="AC110" s="257"/>
      <c r="AD110" s="257"/>
      <c r="AE110" s="257"/>
      <c r="AF110" s="257"/>
      <c r="AG110" s="257"/>
      <c r="AH110" s="257"/>
      <c r="AI110" s="257"/>
      <c r="AJ110" s="257"/>
      <c r="AK110" s="257"/>
      <c r="AL110" s="257"/>
      <c r="AM110" s="257"/>
      <c r="AN110" s="257"/>
      <c r="AO110" s="257"/>
      <c r="AP110" s="257"/>
      <c r="AQ110" s="582">
        <f t="shared" ref="AQ110:BD110" si="93">IF(OR(AQ10="NO",$AP10="NO"),"-",AQ10/$AP10-1)</f>
        <v>-0.18428139465367932</v>
      </c>
      <c r="AR110" s="582">
        <f t="shared" si="93"/>
        <v>-0.20616286200958067</v>
      </c>
      <c r="AS110" s="582">
        <f t="shared" si="93"/>
        <v>-0.31798333750024821</v>
      </c>
      <c r="AT110" s="582">
        <f t="shared" si="93"/>
        <v>-0.479808331034278</v>
      </c>
      <c r="AU110" s="582">
        <f t="shared" si="93"/>
        <v>-0.71501973987518852</v>
      </c>
      <c r="AV110" s="582">
        <f t="shared" si="93"/>
        <v>-0.66319770652610954</v>
      </c>
      <c r="AW110" s="582">
        <f t="shared" si="93"/>
        <v>-0.73190016311595296</v>
      </c>
      <c r="AX110" s="582">
        <f t="shared" si="93"/>
        <v>-0.70812988156391654</v>
      </c>
      <c r="AY110" s="582">
        <f t="shared" si="93"/>
        <v>-0.77620130782307839</v>
      </c>
      <c r="AZ110" s="582">
        <f t="shared" si="93"/>
        <v>-0.81533693141577668</v>
      </c>
      <c r="BA110" s="582">
        <f t="shared" si="93"/>
        <v>-0.66918869657783531</v>
      </c>
      <c r="BB110" s="582">
        <f t="shared" si="93"/>
        <v>-0.78869567120748707</v>
      </c>
      <c r="BC110" s="582">
        <f t="shared" si="93"/>
        <v>-0.80314387832991985</v>
      </c>
      <c r="BD110" s="582">
        <f t="shared" si="93"/>
        <v>-0.73498143588751752</v>
      </c>
      <c r="BE110" s="562" t="str">
        <f t="shared" si="89"/>
        <v>-</v>
      </c>
      <c r="BF110" s="1417"/>
      <c r="BJ110" s="98"/>
    </row>
    <row r="111" spans="2:62" ht="17.100000000000001" customHeight="1">
      <c r="U111" s="792"/>
      <c r="V111" s="735" t="str">
        <f>'リンク切公表時非表示（グラフの添え物）'!$W$93</f>
        <v>半導体製造</v>
      </c>
      <c r="X111" s="792"/>
      <c r="Y111" s="596" t="str">
        <f>'リンク切公表時非表示（グラフの添え物）'!$X$93</f>
        <v>Semiconductor Manufacturing</v>
      </c>
      <c r="Z111" s="253"/>
      <c r="AA111" s="257"/>
      <c r="AB111" s="257"/>
      <c r="AC111" s="257"/>
      <c r="AD111" s="257"/>
      <c r="AE111" s="257"/>
      <c r="AF111" s="257"/>
      <c r="AG111" s="257"/>
      <c r="AH111" s="257"/>
      <c r="AI111" s="257"/>
      <c r="AJ111" s="257"/>
      <c r="AK111" s="257"/>
      <c r="AL111" s="257"/>
      <c r="AM111" s="257"/>
      <c r="AN111" s="257"/>
      <c r="AO111" s="257"/>
      <c r="AP111" s="257"/>
      <c r="AQ111" s="582">
        <f t="shared" ref="AQ111:BD111" si="94">IF(OR(AQ11="NO",$AP11="NO"),"-",AQ11/$AP11-1)</f>
        <v>8.3703571816745148E-2</v>
      </c>
      <c r="AR111" s="582">
        <f t="shared" si="94"/>
        <v>0.17324236469473742</v>
      </c>
      <c r="AS111" s="582">
        <f t="shared" si="94"/>
        <v>4.5679711161578096E-2</v>
      </c>
      <c r="AT111" s="582">
        <f t="shared" si="94"/>
        <v>-0.331132751132033</v>
      </c>
      <c r="AU111" s="582">
        <f t="shared" si="94"/>
        <v>-0.2636386299946164</v>
      </c>
      <c r="AV111" s="582">
        <f t="shared" si="94"/>
        <v>-0.36514740317159933</v>
      </c>
      <c r="AW111" s="582">
        <f t="shared" si="94"/>
        <v>-0.45696159345216736</v>
      </c>
      <c r="AX111" s="582">
        <f t="shared" si="94"/>
        <v>-0.51226530229140188</v>
      </c>
      <c r="AY111" s="582">
        <f t="shared" si="94"/>
        <v>-0.49595454275169826</v>
      </c>
      <c r="AZ111" s="582">
        <f t="shared" si="94"/>
        <v>-0.49511702595701756</v>
      </c>
      <c r="BA111" s="582">
        <f t="shared" si="94"/>
        <v>-0.47613429430866949</v>
      </c>
      <c r="BB111" s="582">
        <f t="shared" si="94"/>
        <v>-0.45026661609427221</v>
      </c>
      <c r="BC111" s="582">
        <f t="shared" si="94"/>
        <v>-0.49665375953562274</v>
      </c>
      <c r="BD111" s="582">
        <f t="shared" si="94"/>
        <v>-0.55615082998121879</v>
      </c>
      <c r="BE111" s="562" t="str">
        <f t="shared" si="89"/>
        <v>-</v>
      </c>
      <c r="BF111" s="1417"/>
    </row>
    <row r="112" spans="2:62" ht="17.100000000000001" customHeight="1">
      <c r="U112" s="792"/>
      <c r="V112" s="594" t="str">
        <f>'リンク切公表時非表示（グラフの添え物）'!$W$94</f>
        <v>液晶製造</v>
      </c>
      <c r="X112" s="792"/>
      <c r="Y112" s="596" t="str">
        <f>'リンク切公表時非表示（グラフの添え物）'!$X$94</f>
        <v>Liquid Crystals</v>
      </c>
      <c r="Z112" s="253"/>
      <c r="AA112" s="259"/>
      <c r="AB112" s="259"/>
      <c r="AC112" s="259"/>
      <c r="AD112" s="259"/>
      <c r="AE112" s="259"/>
      <c r="AF112" s="259"/>
      <c r="AG112" s="259"/>
      <c r="AH112" s="259"/>
      <c r="AI112" s="259"/>
      <c r="AJ112" s="259"/>
      <c r="AK112" s="259"/>
      <c r="AL112" s="259"/>
      <c r="AM112" s="259"/>
      <c r="AN112" s="259"/>
      <c r="AO112" s="259"/>
      <c r="AP112" s="259"/>
      <c r="AQ112" s="582">
        <f t="shared" ref="AQ112:BD112" si="95">IF(OR(AQ12="NO",$AP12="NO"),"-",AQ12/$AP12-1)</f>
        <v>-4.9975401404355968E-2</v>
      </c>
      <c r="AR112" s="582">
        <f t="shared" si="95"/>
        <v>2.8098752180329978E-2</v>
      </c>
      <c r="AS112" s="582">
        <f t="shared" si="95"/>
        <v>-4.8503763179989057E-2</v>
      </c>
      <c r="AT112" s="582">
        <f t="shared" si="95"/>
        <v>-0.22832229747741828</v>
      </c>
      <c r="AU112" s="582">
        <f t="shared" si="95"/>
        <v>1.4356634912115807E-2</v>
      </c>
      <c r="AV112" s="582">
        <f t="shared" si="95"/>
        <v>0.10021915112482671</v>
      </c>
      <c r="AW112" s="582">
        <f t="shared" si="95"/>
        <v>-0.1979694977414016</v>
      </c>
      <c r="AX112" s="582">
        <f t="shared" si="95"/>
        <v>-0.20495549890424425</v>
      </c>
      <c r="AY112" s="582">
        <f t="shared" si="95"/>
        <v>-0.24126302607451144</v>
      </c>
      <c r="AZ112" s="582">
        <f t="shared" si="95"/>
        <v>-0.35128050091685659</v>
      </c>
      <c r="BA112" s="582">
        <f t="shared" si="95"/>
        <v>-0.35051120354219778</v>
      </c>
      <c r="BB112" s="582">
        <f t="shared" si="95"/>
        <v>-0.35917903305156751</v>
      </c>
      <c r="BC112" s="582">
        <f t="shared" si="95"/>
        <v>-0.27774050717831766</v>
      </c>
      <c r="BD112" s="582">
        <f t="shared" si="95"/>
        <v>-0.40747797307571876</v>
      </c>
      <c r="BE112" s="562" t="str">
        <f t="shared" si="89"/>
        <v>-</v>
      </c>
      <c r="BF112" s="1417"/>
      <c r="BH112" s="98"/>
      <c r="BI112" s="98"/>
    </row>
    <row r="113" spans="21:61" ht="17.100000000000001" customHeight="1">
      <c r="U113" s="792"/>
      <c r="V113" s="594" t="str">
        <f>'リンク切公表時非表示（グラフの添え物）'!$W$97</f>
        <v>HCFC22製造時の副生HFC23</v>
      </c>
      <c r="X113" s="792"/>
      <c r="Y113" s="596" t="str">
        <f>'リンク切公表時非表示（グラフの添え物）'!$X$97</f>
        <v xml:space="preserve">By-product emissions from HCFC-22  </v>
      </c>
      <c r="Z113" s="253"/>
      <c r="AA113" s="257"/>
      <c r="AB113" s="257"/>
      <c r="AC113" s="257"/>
      <c r="AD113" s="257"/>
      <c r="AE113" s="257"/>
      <c r="AF113" s="257"/>
      <c r="AG113" s="257"/>
      <c r="AH113" s="257"/>
      <c r="AI113" s="257"/>
      <c r="AJ113" s="257"/>
      <c r="AK113" s="257"/>
      <c r="AL113" s="257"/>
      <c r="AM113" s="257"/>
      <c r="AN113" s="257"/>
      <c r="AO113" s="257"/>
      <c r="AP113" s="257"/>
      <c r="AQ113" s="582">
        <f t="shared" ref="AQ113:BD113" si="96">IF(OR(AQ13="NO",$AP13="NO"),"-",AQ13/$AP13-1)</f>
        <v>0.41792929292929282</v>
      </c>
      <c r="AR113" s="582">
        <f t="shared" si="96"/>
        <v>-0.53030303030303039</v>
      </c>
      <c r="AS113" s="582">
        <f t="shared" si="96"/>
        <v>1.2626262626262541E-2</v>
      </c>
      <c r="AT113" s="582">
        <f t="shared" si="96"/>
        <v>-0.91414141414141414</v>
      </c>
      <c r="AU113" s="582">
        <f t="shared" si="96"/>
        <v>-0.90909090909090906</v>
      </c>
      <c r="AV113" s="582">
        <f t="shared" si="96"/>
        <v>-0.97222222222222221</v>
      </c>
      <c r="AW113" s="582">
        <f t="shared" si="96"/>
        <v>-0.96969696969696972</v>
      </c>
      <c r="AX113" s="582">
        <f t="shared" si="96"/>
        <v>-0.97222222222222221</v>
      </c>
      <c r="AY113" s="582">
        <f t="shared" si="96"/>
        <v>-0.95959595959595956</v>
      </c>
      <c r="AZ113" s="582">
        <f t="shared" si="96"/>
        <v>-0.9494949494949495</v>
      </c>
      <c r="BA113" s="582">
        <f t="shared" si="96"/>
        <v>-0.95959595959595956</v>
      </c>
      <c r="BB113" s="582">
        <f t="shared" si="96"/>
        <v>-0.93434343434343436</v>
      </c>
      <c r="BC113" s="582">
        <f t="shared" si="96"/>
        <v>-0.97979797979797978</v>
      </c>
      <c r="BD113" s="582">
        <f t="shared" si="96"/>
        <v>-0.97727272727272729</v>
      </c>
      <c r="BE113" s="562" t="str">
        <f t="shared" si="89"/>
        <v>-</v>
      </c>
      <c r="BF113" s="1417"/>
      <c r="BH113" s="98"/>
      <c r="BI113" s="98"/>
    </row>
    <row r="114" spans="21:61" ht="17.100000000000001" customHeight="1">
      <c r="U114" s="792"/>
      <c r="V114" s="735" t="str">
        <f>'リンク切公表時非表示（グラフの添え物）'!$W$98</f>
        <v>消火剤</v>
      </c>
      <c r="X114" s="792"/>
      <c r="Y114" s="596" t="str">
        <f>'リンク切公表時非表示（グラフの添え物）'!$X$98</f>
        <v>Fire Extinguishers</v>
      </c>
      <c r="Z114" s="253"/>
      <c r="AA114" s="257"/>
      <c r="AB114" s="257"/>
      <c r="AC114" s="257"/>
      <c r="AD114" s="257"/>
      <c r="AE114" s="257"/>
      <c r="AF114" s="257"/>
      <c r="AG114" s="257"/>
      <c r="AH114" s="257"/>
      <c r="AI114" s="257"/>
      <c r="AJ114" s="257"/>
      <c r="AK114" s="257"/>
      <c r="AL114" s="257"/>
      <c r="AM114" s="257"/>
      <c r="AN114" s="257"/>
      <c r="AO114" s="257"/>
      <c r="AP114" s="257"/>
      <c r="AQ114" s="582">
        <f t="shared" ref="AQ114:BD114" si="97">IF(OR(AQ14="NO",$AP14="NO"),"-",AQ14/$AP14-1)</f>
        <v>1.6604056018197921E-2</v>
      </c>
      <c r="AR114" s="582">
        <f t="shared" si="97"/>
        <v>5.1428151000491695E-2</v>
      </c>
      <c r="AS114" s="582">
        <f t="shared" si="97"/>
        <v>6.9239776008125586E-2</v>
      </c>
      <c r="AT114" s="582">
        <f t="shared" si="97"/>
        <v>0.10146764114986406</v>
      </c>
      <c r="AU114" s="582">
        <f t="shared" si="97"/>
        <v>0.13006780154667785</v>
      </c>
      <c r="AV114" s="582">
        <f t="shared" si="97"/>
        <v>0.14671291575467094</v>
      </c>
      <c r="AW114" s="582">
        <f t="shared" si="97"/>
        <v>0.17553413903466497</v>
      </c>
      <c r="AX114" s="582">
        <f t="shared" si="97"/>
        <v>0.199493082040755</v>
      </c>
      <c r="AY114" s="582">
        <f t="shared" si="97"/>
        <v>0.23417002559636235</v>
      </c>
      <c r="AZ114" s="582">
        <f t="shared" si="97"/>
        <v>0.27785733207296093</v>
      </c>
      <c r="BA114" s="582">
        <f t="shared" si="97"/>
        <v>0.29639788423907243</v>
      </c>
      <c r="BB114" s="582">
        <f t="shared" si="97"/>
        <v>0.32510764079298493</v>
      </c>
      <c r="BC114" s="582">
        <f t="shared" si="97"/>
        <v>0.34049287882741663</v>
      </c>
      <c r="BD114" s="582">
        <f t="shared" si="97"/>
        <v>0.35584020186745602</v>
      </c>
      <c r="BE114" s="562" t="str">
        <f t="shared" si="89"/>
        <v>-</v>
      </c>
      <c r="BF114" s="1417"/>
      <c r="BH114" s="98"/>
    </row>
    <row r="115" spans="21:61" ht="17.100000000000001" customHeight="1">
      <c r="U115" s="792"/>
      <c r="V115" s="594" t="str">
        <f>'リンク切公表時非表示（グラフの添え物）'!$W$99</f>
        <v>マグネシウム鋳造</v>
      </c>
      <c r="X115" s="792"/>
      <c r="Y115" s="596" t="str">
        <f>'リンク切公表時非表示（グラフの添え物）'!$X$99</f>
        <v>Magnesium Foundries</v>
      </c>
      <c r="Z115" s="253"/>
      <c r="AA115" s="257"/>
      <c r="AB115" s="257"/>
      <c r="AC115" s="257"/>
      <c r="AD115" s="257"/>
      <c r="AE115" s="257"/>
      <c r="AF115" s="257"/>
      <c r="AG115" s="257"/>
      <c r="AH115" s="257"/>
      <c r="AI115" s="257"/>
      <c r="AJ115" s="257"/>
      <c r="AK115" s="257"/>
      <c r="AL115" s="257"/>
      <c r="AM115" s="257"/>
      <c r="AN115" s="257"/>
      <c r="AO115" s="257"/>
      <c r="AP115" s="257"/>
      <c r="AQ115" s="203" t="str">
        <f t="shared" ref="AQ115:BD115" si="98">IF(OR(AQ15="NO",$AP15="NO"),"-",AQ15/$AP15-1)</f>
        <v>-</v>
      </c>
      <c r="AR115" s="203" t="str">
        <f t="shared" si="98"/>
        <v>-</v>
      </c>
      <c r="AS115" s="203" t="str">
        <f t="shared" si="98"/>
        <v>-</v>
      </c>
      <c r="AT115" s="203" t="str">
        <f t="shared" si="98"/>
        <v>-</v>
      </c>
      <c r="AU115" s="203" t="str">
        <f t="shared" si="98"/>
        <v>-</v>
      </c>
      <c r="AV115" s="203" t="str">
        <f t="shared" si="98"/>
        <v>-</v>
      </c>
      <c r="AW115" s="203" t="str">
        <f t="shared" si="98"/>
        <v>-</v>
      </c>
      <c r="AX115" s="203" t="str">
        <f t="shared" si="98"/>
        <v>-</v>
      </c>
      <c r="AY115" s="203" t="str">
        <f t="shared" si="98"/>
        <v>-</v>
      </c>
      <c r="AZ115" s="203" t="str">
        <f t="shared" si="98"/>
        <v>-</v>
      </c>
      <c r="BA115" s="203" t="str">
        <f t="shared" si="98"/>
        <v>-</v>
      </c>
      <c r="BB115" s="203" t="str">
        <f t="shared" si="98"/>
        <v>-</v>
      </c>
      <c r="BC115" s="203" t="str">
        <f t="shared" si="98"/>
        <v>-</v>
      </c>
      <c r="BD115" s="203" t="str">
        <f t="shared" si="98"/>
        <v>-</v>
      </c>
      <c r="BE115" s="324"/>
      <c r="BF115" s="1422"/>
      <c r="BH115" s="98"/>
    </row>
    <row r="116" spans="21:61" ht="17.100000000000001" customHeight="1">
      <c r="U116" s="793" t="s">
        <v>20</v>
      </c>
      <c r="V116" s="794"/>
      <c r="X116" s="793" t="s">
        <v>20</v>
      </c>
      <c r="Y116" s="794"/>
      <c r="Z116" s="249"/>
      <c r="AA116" s="242"/>
      <c r="AB116" s="242"/>
      <c r="AC116" s="242"/>
      <c r="AD116" s="242"/>
      <c r="AE116" s="242"/>
      <c r="AF116" s="242"/>
      <c r="AG116" s="242"/>
      <c r="AH116" s="242"/>
      <c r="AI116" s="242"/>
      <c r="AJ116" s="242"/>
      <c r="AK116" s="242"/>
      <c r="AL116" s="242"/>
      <c r="AM116" s="242"/>
      <c r="AN116" s="242"/>
      <c r="AO116" s="242"/>
      <c r="AP116" s="242"/>
      <c r="AQ116" s="1570">
        <f t="shared" ref="AQ116:BE116" si="99">AQ16/$AP16-1</f>
        <v>4.3468996138076976E-2</v>
      </c>
      <c r="AR116" s="1570">
        <f t="shared" si="99"/>
        <v>-8.1805566088031578E-2</v>
      </c>
      <c r="AS116" s="1570">
        <f t="shared" si="99"/>
        <v>-0.33343877630795493</v>
      </c>
      <c r="AT116" s="1570">
        <f t="shared" si="99"/>
        <v>-0.5302572496694038</v>
      </c>
      <c r="AU116" s="1570">
        <f t="shared" si="99"/>
        <v>-0.50686382537921104</v>
      </c>
      <c r="AV116" s="1570">
        <f t="shared" si="99"/>
        <v>-0.56407031303018962</v>
      </c>
      <c r="AW116" s="1570">
        <f t="shared" si="99"/>
        <v>-0.60116439619564055</v>
      </c>
      <c r="AX116" s="1570">
        <f t="shared" si="99"/>
        <v>-0.61953191574906596</v>
      </c>
      <c r="AY116" s="1570">
        <f t="shared" si="99"/>
        <v>-0.61068739718477727</v>
      </c>
      <c r="AZ116" s="1570">
        <f t="shared" si="99"/>
        <v>-0.61700389772807851</v>
      </c>
      <c r="BA116" s="1570">
        <f t="shared" si="99"/>
        <v>-0.6092209557169157</v>
      </c>
      <c r="BB116" s="1570">
        <f t="shared" si="99"/>
        <v>-0.59298254655474925</v>
      </c>
      <c r="BC116" s="1570">
        <f t="shared" si="99"/>
        <v>-0.59624030258911109</v>
      </c>
      <c r="BD116" s="1570">
        <f t="shared" si="99"/>
        <v>-0.60374797662156943</v>
      </c>
      <c r="BE116" s="563">
        <f t="shared" si="99"/>
        <v>-1</v>
      </c>
      <c r="BF116" s="1417"/>
      <c r="BH116" s="98"/>
      <c r="BI116" s="98"/>
    </row>
    <row r="117" spans="21:61" ht="17.100000000000001" customHeight="1">
      <c r="U117" s="795"/>
      <c r="V117" s="594" t="str">
        <f>'リンク切公表時非表示（グラフの添え物）'!$W$102</f>
        <v>半導体製造</v>
      </c>
      <c r="X117" s="796"/>
      <c r="Y117" s="594" t="str">
        <f>'リンク切公表時非表示（グラフの添え物）'!$X$102</f>
        <v>Semiconductor Manufacturing</v>
      </c>
      <c r="Z117" s="248"/>
      <c r="AA117" s="258"/>
      <c r="AB117" s="258"/>
      <c r="AC117" s="258"/>
      <c r="AD117" s="258"/>
      <c r="AE117" s="258"/>
      <c r="AF117" s="258"/>
      <c r="AG117" s="258"/>
      <c r="AH117" s="258"/>
      <c r="AI117" s="258"/>
      <c r="AJ117" s="258"/>
      <c r="AK117" s="258"/>
      <c r="AL117" s="258"/>
      <c r="AM117" s="258"/>
      <c r="AN117" s="258"/>
      <c r="AO117" s="258"/>
      <c r="AP117" s="258"/>
      <c r="AQ117" s="582">
        <f t="shared" ref="AQ117:BD117" si="100">IF(OR(AQ17="NO",$AP17="NO"),"-",AQ17/$AP17-1)</f>
        <v>7.4153995101153614E-2</v>
      </c>
      <c r="AR117" s="582">
        <f t="shared" si="100"/>
        <v>-3.5094930925998691E-2</v>
      </c>
      <c r="AS117" s="582">
        <f t="shared" si="100"/>
        <v>-0.27322325256598334</v>
      </c>
      <c r="AT117" s="582">
        <f t="shared" si="100"/>
        <v>-0.54091713651237416</v>
      </c>
      <c r="AU117" s="582">
        <f t="shared" si="100"/>
        <v>-0.51800644647093808</v>
      </c>
      <c r="AV117" s="582">
        <f t="shared" si="100"/>
        <v>-0.59440986626747228</v>
      </c>
      <c r="AW117" s="582">
        <f t="shared" si="100"/>
        <v>-0.64646670481337254</v>
      </c>
      <c r="AX117" s="582">
        <f t="shared" si="100"/>
        <v>-0.66136398594967194</v>
      </c>
      <c r="AY117" s="582">
        <f t="shared" si="100"/>
        <v>-0.64805881024811862</v>
      </c>
      <c r="AZ117" s="582">
        <f t="shared" si="100"/>
        <v>-0.65559791402005008</v>
      </c>
      <c r="BA117" s="582">
        <f t="shared" si="100"/>
        <v>-0.62533130993694996</v>
      </c>
      <c r="BB117" s="582">
        <f t="shared" si="100"/>
        <v>-0.59797458660677139</v>
      </c>
      <c r="BC117" s="582">
        <f t="shared" si="100"/>
        <v>-0.61334787559866921</v>
      </c>
      <c r="BD117" s="582">
        <f t="shared" si="100"/>
        <v>-0.63508573348555908</v>
      </c>
      <c r="BE117" s="562" t="str">
        <f t="shared" ref="BE117:BE122" si="101">IF(BE17="NO","-",BE17/$AP17-1)</f>
        <v>-</v>
      </c>
      <c r="BF117" s="1417"/>
    </row>
    <row r="118" spans="21:61" ht="17.100000000000001" customHeight="1">
      <c r="U118" s="796"/>
      <c r="V118" s="594" t="str">
        <f>'リンク切公表時非表示（グラフの添え物）'!$W$103</f>
        <v>液晶製造</v>
      </c>
      <c r="X118" s="796"/>
      <c r="Y118" s="594" t="str">
        <f>'リンク切公表時非表示（グラフの添え物）'!$X$103</f>
        <v>Liquid Crystals</v>
      </c>
      <c r="Z118" s="248"/>
      <c r="AA118" s="258"/>
      <c r="AB118" s="258"/>
      <c r="AC118" s="258"/>
      <c r="AD118" s="258"/>
      <c r="AE118" s="258"/>
      <c r="AF118" s="258"/>
      <c r="AG118" s="258"/>
      <c r="AH118" s="258"/>
      <c r="AI118" s="258"/>
      <c r="AJ118" s="258"/>
      <c r="AK118" s="258"/>
      <c r="AL118" s="258"/>
      <c r="AM118" s="258"/>
      <c r="AN118" s="258"/>
      <c r="AO118" s="258"/>
      <c r="AP118" s="258"/>
      <c r="AQ118" s="582">
        <f t="shared" ref="AQ118:BD118" si="102">IF(OR(AQ18="NO",$AP18="NO"),"-",AQ18/$AP18-1)</f>
        <v>3.6661783535852921E-2</v>
      </c>
      <c r="AR118" s="582">
        <f t="shared" si="102"/>
        <v>-0.29653274903300264</v>
      </c>
      <c r="AS118" s="582">
        <f t="shared" si="102"/>
        <v>-0.45076091158542697</v>
      </c>
      <c r="AT118" s="582">
        <f t="shared" si="102"/>
        <v>-0.74134849562296257</v>
      </c>
      <c r="AU118" s="582">
        <f t="shared" si="102"/>
        <v>-0.69413031834139938</v>
      </c>
      <c r="AV118" s="582">
        <f t="shared" si="102"/>
        <v>-0.61108696000905338</v>
      </c>
      <c r="AW118" s="582">
        <f t="shared" si="102"/>
        <v>-0.55129009055066391</v>
      </c>
      <c r="AX118" s="582">
        <f t="shared" si="102"/>
        <v>-0.5025209777346088</v>
      </c>
      <c r="AY118" s="582">
        <f t="shared" si="102"/>
        <v>-0.4097292010059369</v>
      </c>
      <c r="AZ118" s="582">
        <f t="shared" si="102"/>
        <v>-0.43129425665746413</v>
      </c>
      <c r="BA118" s="582">
        <f t="shared" si="102"/>
        <v>-0.53158202367384833</v>
      </c>
      <c r="BB118" s="582">
        <f t="shared" si="102"/>
        <v>-0.44643072047373011</v>
      </c>
      <c r="BC118" s="582">
        <f t="shared" si="102"/>
        <v>-0.47795827523040513</v>
      </c>
      <c r="BD118" s="582">
        <f t="shared" si="102"/>
        <v>-0.50542128412555987</v>
      </c>
      <c r="BE118" s="562" t="str">
        <f t="shared" si="101"/>
        <v>-</v>
      </c>
      <c r="BF118" s="1417"/>
    </row>
    <row r="119" spans="21:61" ht="17.100000000000001" customHeight="1">
      <c r="U119" s="796"/>
      <c r="V119" s="594" t="str">
        <f>'リンク切公表時非表示（グラフの添え物）'!$W$104</f>
        <v>洗浄剤・溶剤</v>
      </c>
      <c r="X119" s="796"/>
      <c r="Y119" s="594" t="str">
        <f>'リンク切公表時非表示（グラフの添え物）'!$X$104</f>
        <v>Solvents / Cleaning agents</v>
      </c>
      <c r="Z119" s="254"/>
      <c r="AA119" s="258"/>
      <c r="AB119" s="258"/>
      <c r="AC119" s="258"/>
      <c r="AD119" s="258"/>
      <c r="AE119" s="258"/>
      <c r="AF119" s="258"/>
      <c r="AG119" s="258"/>
      <c r="AH119" s="258"/>
      <c r="AI119" s="258"/>
      <c r="AJ119" s="258"/>
      <c r="AK119" s="258"/>
      <c r="AL119" s="258"/>
      <c r="AM119" s="258"/>
      <c r="AN119" s="258"/>
      <c r="AO119" s="258"/>
      <c r="AP119" s="258"/>
      <c r="AQ119" s="582">
        <f t="shared" ref="AQ119:BD119" si="103">IF(OR(AQ19="NO",$AP19="NO"),"-",AQ19/$AP19-1)</f>
        <v>-7.7852861943586982E-3</v>
      </c>
      <c r="AR119" s="582">
        <f t="shared" si="103"/>
        <v>-0.15540609586926202</v>
      </c>
      <c r="AS119" s="582">
        <f t="shared" si="103"/>
        <v>-0.41442360205604234</v>
      </c>
      <c r="AT119" s="582">
        <f t="shared" si="103"/>
        <v>-0.49533132839038785</v>
      </c>
      <c r="AU119" s="582">
        <f t="shared" si="103"/>
        <v>-0.38865056181259483</v>
      </c>
      <c r="AV119" s="582">
        <f t="shared" si="103"/>
        <v>-0.42962308732781895</v>
      </c>
      <c r="AW119" s="582">
        <f t="shared" si="103"/>
        <v>-0.43755325355657182</v>
      </c>
      <c r="AX119" s="582">
        <f t="shared" si="103"/>
        <v>-0.46068290505710152</v>
      </c>
      <c r="AY119" s="582">
        <f t="shared" si="103"/>
        <v>-0.45407443319980734</v>
      </c>
      <c r="AZ119" s="582">
        <f t="shared" si="103"/>
        <v>-0.46101332864996625</v>
      </c>
      <c r="BA119" s="582">
        <f t="shared" si="103"/>
        <v>-0.47951704606899193</v>
      </c>
      <c r="BB119" s="582">
        <f t="shared" si="103"/>
        <v>-0.47279622887923922</v>
      </c>
      <c r="BC119" s="582">
        <f t="shared" si="103"/>
        <v>-0.46524274786560937</v>
      </c>
      <c r="BD119" s="582">
        <f t="shared" si="103"/>
        <v>-0.44634252062258672</v>
      </c>
      <c r="BE119" s="562" t="str">
        <f t="shared" si="101"/>
        <v>-</v>
      </c>
      <c r="BF119" s="1417"/>
    </row>
    <row r="120" spans="21:61" ht="17.100000000000001" customHeight="1">
      <c r="U120" s="796"/>
      <c r="V120" s="594" t="str">
        <f>'リンク切公表時非表示（グラフの添え物）'!$W$105</f>
        <v>PFCsの製造時の漏出</v>
      </c>
      <c r="X120" s="796"/>
      <c r="Y120" s="594" t="str">
        <f>'リンク切公表時非表示（グラフの添え物）'!$X$105</f>
        <v>Fugitive emissions from PFCs manufacturing</v>
      </c>
      <c r="Z120" s="248"/>
      <c r="AA120" s="258"/>
      <c r="AB120" s="258"/>
      <c r="AC120" s="258"/>
      <c r="AD120" s="258"/>
      <c r="AE120" s="258"/>
      <c r="AF120" s="258"/>
      <c r="AG120" s="258"/>
      <c r="AH120" s="258"/>
      <c r="AI120" s="258"/>
      <c r="AJ120" s="258"/>
      <c r="AK120" s="258"/>
      <c r="AL120" s="258"/>
      <c r="AM120" s="258"/>
      <c r="AN120" s="258"/>
      <c r="AO120" s="258"/>
      <c r="AP120" s="258"/>
      <c r="AQ120" s="582">
        <f t="shared" ref="AQ120:BD120" si="104">IF(OR(AQ20="NO",$AP20="NO"),"-",AQ20/$AP20-1)</f>
        <v>4.8711922098564564E-2</v>
      </c>
      <c r="AR120" s="582">
        <f t="shared" si="104"/>
        <v>-6.1265206415163642E-2</v>
      </c>
      <c r="AS120" s="582">
        <f t="shared" si="104"/>
        <v>-0.37635607252375314</v>
      </c>
      <c r="AT120" s="582">
        <f t="shared" si="104"/>
        <v>-0.55920111243834081</v>
      </c>
      <c r="AU120" s="582">
        <f t="shared" si="104"/>
        <v>-0.76127934253125851</v>
      </c>
      <c r="AV120" s="582">
        <f t="shared" si="104"/>
        <v>-0.80160427139420931</v>
      </c>
      <c r="AW120" s="582">
        <f t="shared" si="104"/>
        <v>-0.85813143801106473</v>
      </c>
      <c r="AX120" s="582">
        <f t="shared" si="104"/>
        <v>-0.89352362153648335</v>
      </c>
      <c r="AY120" s="582">
        <f t="shared" si="104"/>
        <v>-0.89681596237544403</v>
      </c>
      <c r="AZ120" s="582">
        <f t="shared" si="104"/>
        <v>-0.88988532544299093</v>
      </c>
      <c r="BA120" s="582">
        <f t="shared" si="104"/>
        <v>-0.90668337376020591</v>
      </c>
      <c r="BB120" s="582">
        <f t="shared" si="104"/>
        <v>-0.92206252688077184</v>
      </c>
      <c r="BC120" s="582">
        <f t="shared" si="104"/>
        <v>-0.91602897270703798</v>
      </c>
      <c r="BD120" s="582">
        <f t="shared" si="104"/>
        <v>-0.93836941686334108</v>
      </c>
      <c r="BE120" s="562" t="str">
        <f t="shared" si="101"/>
        <v>-</v>
      </c>
      <c r="BF120" s="1417"/>
    </row>
    <row r="121" spans="21:61" ht="17.100000000000001" customHeight="1">
      <c r="U121" s="795"/>
      <c r="V121" s="594" t="str">
        <f>'リンク切公表時非表示（グラフの添え物）'!$W$106</f>
        <v>その他</v>
      </c>
      <c r="X121" s="796"/>
      <c r="Y121" s="594" t="str">
        <f>'リンク切公表時非表示（グラフの添え物）'!$X$106</f>
        <v>Other</v>
      </c>
      <c r="Z121" s="253"/>
      <c r="AA121" s="333"/>
      <c r="AB121" s="333"/>
      <c r="AC121" s="333"/>
      <c r="AD121" s="333"/>
      <c r="AE121" s="333"/>
      <c r="AF121" s="333"/>
      <c r="AG121" s="333"/>
      <c r="AH121" s="333"/>
      <c r="AI121" s="333"/>
      <c r="AJ121" s="333"/>
      <c r="AK121" s="333"/>
      <c r="AL121" s="333"/>
      <c r="AM121" s="333"/>
      <c r="AN121" s="333"/>
      <c r="AO121" s="333"/>
      <c r="AP121" s="333"/>
      <c r="AQ121" s="203">
        <f t="shared" ref="AQ121:BD121" si="105">IF(OR(AQ21="NO",$AP21="NO"),"-",AQ21/$AP21-1)</f>
        <v>1.1938409771783638</v>
      </c>
      <c r="AR121" s="203">
        <f t="shared" si="105"/>
        <v>3.8029143363178246</v>
      </c>
      <c r="AS121" s="203">
        <f t="shared" si="105"/>
        <v>7.0165804814694877</v>
      </c>
      <c r="AT121" s="203">
        <f t="shared" si="105"/>
        <v>9.8404131928914236</v>
      </c>
      <c r="AU121" s="203">
        <f t="shared" si="105"/>
        <v>14.016783913842271</v>
      </c>
      <c r="AV121" s="203">
        <f t="shared" si="105"/>
        <v>19.546514387850952</v>
      </c>
      <c r="AW121" s="203" t="str">
        <f t="shared" si="105"/>
        <v>-</v>
      </c>
      <c r="AX121" s="203">
        <f t="shared" si="105"/>
        <v>34.868340482718402</v>
      </c>
      <c r="AY121" s="203">
        <f t="shared" si="105"/>
        <v>30.161078747728258</v>
      </c>
      <c r="AZ121" s="203">
        <f t="shared" si="105"/>
        <v>26.087445114724982</v>
      </c>
      <c r="BA121" s="203">
        <f t="shared" si="105"/>
        <v>71.031659479900796</v>
      </c>
      <c r="BB121" s="203">
        <f t="shared" si="105"/>
        <v>66.602184219399646</v>
      </c>
      <c r="BC121" s="203">
        <f t="shared" si="105"/>
        <v>134.94837907710314</v>
      </c>
      <c r="BD121" s="203">
        <f t="shared" si="105"/>
        <v>166.95529755921368</v>
      </c>
      <c r="BE121" s="562" t="str">
        <f t="shared" si="101"/>
        <v>-</v>
      </c>
      <c r="BF121" s="1417"/>
    </row>
    <row r="122" spans="21:61" ht="17.100000000000001" customHeight="1">
      <c r="U122" s="797"/>
      <c r="V122" s="594" t="str">
        <f>'リンク切公表時非表示（グラフの添え物）'!$W$107</f>
        <v>アルミニウム精錬</v>
      </c>
      <c r="X122" s="1271"/>
      <c r="Y122" s="594" t="str">
        <f>'リンク切公表時非表示（グラフの添え物）'!$X$107</f>
        <v>Aluminum Production</v>
      </c>
      <c r="Z122" s="248"/>
      <c r="AA122" s="258"/>
      <c r="AB122" s="258"/>
      <c r="AC122" s="258"/>
      <c r="AD122" s="258"/>
      <c r="AE122" s="258"/>
      <c r="AF122" s="258"/>
      <c r="AG122" s="258"/>
      <c r="AH122" s="258"/>
      <c r="AI122" s="258"/>
      <c r="AJ122" s="258"/>
      <c r="AK122" s="258"/>
      <c r="AL122" s="258"/>
      <c r="AM122" s="258"/>
      <c r="AN122" s="258"/>
      <c r="AO122" s="258"/>
      <c r="AP122" s="258"/>
      <c r="AQ122" s="582">
        <f t="shared" ref="AQ122:BD122" si="106">IF(OR(AQ22="NO",$AP22="NO"),"-",AQ22/$AP22-1)</f>
        <v>2.6002619241940472E-3</v>
      </c>
      <c r="AR122" s="582">
        <f t="shared" si="106"/>
        <v>-6.2721086009563942E-3</v>
      </c>
      <c r="AS122" s="582">
        <f t="shared" si="106"/>
        <v>-7.7754790871876756E-3</v>
      </c>
      <c r="AT122" s="582">
        <f t="shared" si="106"/>
        <v>-0.25445277839606606</v>
      </c>
      <c r="AU122" s="582">
        <f t="shared" si="106"/>
        <v>-0.29792598292987382</v>
      </c>
      <c r="AV122" s="582">
        <f t="shared" si="106"/>
        <v>-0.29936135972053735</v>
      </c>
      <c r="AW122" s="582">
        <f t="shared" si="106"/>
        <v>-0.39020933230036048</v>
      </c>
      <c r="AX122" s="582">
        <f t="shared" si="106"/>
        <v>-0.55912993315008985</v>
      </c>
      <c r="AY122" s="582">
        <f t="shared" si="106"/>
        <v>-0.91212488159059424</v>
      </c>
      <c r="AZ122" s="203" t="str">
        <f t="shared" si="106"/>
        <v>-</v>
      </c>
      <c r="BA122" s="203" t="str">
        <f t="shared" si="106"/>
        <v>-</v>
      </c>
      <c r="BB122" s="203" t="str">
        <f t="shared" si="106"/>
        <v>-</v>
      </c>
      <c r="BC122" s="203" t="str">
        <f t="shared" si="106"/>
        <v>-</v>
      </c>
      <c r="BD122" s="203" t="str">
        <f t="shared" si="106"/>
        <v>-</v>
      </c>
      <c r="BE122" s="562" t="str">
        <f t="shared" si="101"/>
        <v>-</v>
      </c>
      <c r="BF122" s="1417"/>
    </row>
    <row r="123" spans="21:61" ht="17.100000000000001" customHeight="1">
      <c r="U123" s="798" t="s">
        <v>891</v>
      </c>
      <c r="V123" s="799"/>
      <c r="X123" s="798" t="s">
        <v>891</v>
      </c>
      <c r="Y123" s="799"/>
      <c r="Z123" s="556"/>
      <c r="AA123" s="557"/>
      <c r="AB123" s="557"/>
      <c r="AC123" s="557"/>
      <c r="AD123" s="557"/>
      <c r="AE123" s="557"/>
      <c r="AF123" s="557"/>
      <c r="AG123" s="557"/>
      <c r="AH123" s="557"/>
      <c r="AI123" s="557"/>
      <c r="AJ123" s="557"/>
      <c r="AK123" s="557"/>
      <c r="AL123" s="557"/>
      <c r="AM123" s="557"/>
      <c r="AN123" s="557"/>
      <c r="AO123" s="557"/>
      <c r="AP123" s="557"/>
      <c r="AQ123" s="1574">
        <f t="shared" ref="AQ123:BE123" si="107">AQ23/$AP23-1</f>
        <v>3.4816870635630215E-2</v>
      </c>
      <c r="AR123" s="1574">
        <f t="shared" si="107"/>
        <v>-6.3514418573697551E-2</v>
      </c>
      <c r="AS123" s="1574">
        <f t="shared" si="107"/>
        <v>-0.17433661834174519</v>
      </c>
      <c r="AT123" s="1574">
        <f t="shared" si="107"/>
        <v>-0.51868275648338324</v>
      </c>
      <c r="AU123" s="1574">
        <f t="shared" si="107"/>
        <v>-0.5229822694585724</v>
      </c>
      <c r="AV123" s="1574">
        <f t="shared" si="107"/>
        <v>-0.5579893333513064</v>
      </c>
      <c r="AW123" s="1574">
        <f t="shared" si="107"/>
        <v>-0.56094720496438089</v>
      </c>
      <c r="AX123" s="1574">
        <f t="shared" si="107"/>
        <v>-0.5872079321758783</v>
      </c>
      <c r="AY123" s="1574">
        <f t="shared" si="107"/>
        <v>-0.59444668189189809</v>
      </c>
      <c r="AZ123" s="1574">
        <f t="shared" si="107"/>
        <v>-0.58723686884759529</v>
      </c>
      <c r="BA123" s="1574">
        <f t="shared" si="107"/>
        <v>-0.57069537174095097</v>
      </c>
      <c r="BB123" s="1574">
        <f t="shared" si="107"/>
        <v>-0.58810242417070824</v>
      </c>
      <c r="BC123" s="1574">
        <f t="shared" si="107"/>
        <v>-0.591183530391167</v>
      </c>
      <c r="BD123" s="1574">
        <f t="shared" si="107"/>
        <v>-0.60190807805908531</v>
      </c>
      <c r="BE123" s="564">
        <f t="shared" si="107"/>
        <v>-1</v>
      </c>
      <c r="BF123" s="1417"/>
    </row>
    <row r="124" spans="21:61" ht="17.100000000000001" customHeight="1">
      <c r="U124" s="800"/>
      <c r="V124" s="594" t="str">
        <f>'リンク切公表時非表示（グラフの添え物）'!$W$111</f>
        <v>粒子加速器等</v>
      </c>
      <c r="X124" s="798"/>
      <c r="Y124" s="594" t="str">
        <f>'リンク切公表時非表示（グラフの添え物）'!$X$111</f>
        <v>Accelerators</v>
      </c>
      <c r="Z124" s="253"/>
      <c r="AA124" s="259"/>
      <c r="AB124" s="259"/>
      <c r="AC124" s="259"/>
      <c r="AD124" s="259"/>
      <c r="AE124" s="259"/>
      <c r="AF124" s="259"/>
      <c r="AG124" s="259"/>
      <c r="AH124" s="259"/>
      <c r="AI124" s="259"/>
      <c r="AJ124" s="259"/>
      <c r="AK124" s="259"/>
      <c r="AL124" s="259"/>
      <c r="AM124" s="259"/>
      <c r="AN124" s="259"/>
      <c r="AO124" s="259"/>
      <c r="AP124" s="259"/>
      <c r="AQ124" s="582">
        <f t="shared" ref="AQ124:BD124" si="108">IF(OR(AQ24="NO",$AP24="NO"),"-",AQ24/$AP24-1)</f>
        <v>1.6203692978061568E-2</v>
      </c>
      <c r="AR124" s="582">
        <f t="shared" si="108"/>
        <v>8.8440820817818899E-3</v>
      </c>
      <c r="AS124" s="582">
        <f t="shared" si="108"/>
        <v>6.1902209912776396E-3</v>
      </c>
      <c r="AT124" s="582">
        <f t="shared" si="108"/>
        <v>-4.6885288095634969E-3</v>
      </c>
      <c r="AU124" s="582">
        <f t="shared" si="108"/>
        <v>-5.0378610224321441E-2</v>
      </c>
      <c r="AV124" s="582">
        <f t="shared" si="108"/>
        <v>-4.1797589066445595E-2</v>
      </c>
      <c r="AW124" s="582">
        <f t="shared" si="108"/>
        <v>-1.7128764863208579E-2</v>
      </c>
      <c r="AX124" s="582">
        <f t="shared" si="108"/>
        <v>-1.5300294749840515E-2</v>
      </c>
      <c r="AY124" s="582">
        <f t="shared" si="108"/>
        <v>-1.7002725009268138E-2</v>
      </c>
      <c r="AZ124" s="582">
        <f t="shared" si="108"/>
        <v>-3.8418454665458235E-2</v>
      </c>
      <c r="BA124" s="582">
        <f t="shared" si="108"/>
        <v>-6.2178873963034675E-2</v>
      </c>
      <c r="BB124" s="582">
        <f t="shared" si="108"/>
        <v>-4.8020632641997518E-2</v>
      </c>
      <c r="BC124" s="582">
        <f t="shared" si="108"/>
        <v>-3.1673208702662659E-2</v>
      </c>
      <c r="BD124" s="582">
        <f t="shared" si="108"/>
        <v>-2.9663827196368397E-2</v>
      </c>
      <c r="BE124" s="562" t="str">
        <f t="shared" ref="BE124:BE129" si="109">IF(BE24="NO","-",BE24/$AP24-1)</f>
        <v>-</v>
      </c>
      <c r="BF124" s="1417"/>
    </row>
    <row r="125" spans="21:61" ht="17.100000000000001" customHeight="1">
      <c r="U125" s="800"/>
      <c r="V125" s="594" t="str">
        <f>'リンク切公表時非表示（グラフの添え物）'!$W$112</f>
        <v>電気絶縁ガス使用機器</v>
      </c>
      <c r="X125" s="798"/>
      <c r="Y125" s="594" t="str">
        <f>'リンク切公表時非表示（グラフの添え物）'!$X$112</f>
        <v>Electrical Equipment</v>
      </c>
      <c r="Z125" s="248"/>
      <c r="AA125" s="258"/>
      <c r="AB125" s="258"/>
      <c r="AC125" s="258"/>
      <c r="AD125" s="258"/>
      <c r="AE125" s="258"/>
      <c r="AF125" s="258"/>
      <c r="AG125" s="258"/>
      <c r="AH125" s="258"/>
      <c r="AI125" s="258"/>
      <c r="AJ125" s="258"/>
      <c r="AK125" s="258"/>
      <c r="AL125" s="258"/>
      <c r="AM125" s="258"/>
      <c r="AN125" s="258"/>
      <c r="AO125" s="258"/>
      <c r="AP125" s="258"/>
      <c r="AQ125" s="582">
        <f t="shared" ref="AQ125:BD125" si="110">IF(OR(AQ25="NO",$AP25="NO"),"-",AQ25/$AP25-1)</f>
        <v>7.5074113475554149E-2</v>
      </c>
      <c r="AR125" s="582">
        <f t="shared" si="110"/>
        <v>-2.1641691707034116E-2</v>
      </c>
      <c r="AS125" s="582">
        <f t="shared" si="110"/>
        <v>-7.928524380814217E-2</v>
      </c>
      <c r="AT125" s="582">
        <f t="shared" si="110"/>
        <v>-0.20932721404396026</v>
      </c>
      <c r="AU125" s="582">
        <f t="shared" si="110"/>
        <v>-0.30819114329383046</v>
      </c>
      <c r="AV125" s="582">
        <f t="shared" si="110"/>
        <v>-0.21439715913369728</v>
      </c>
      <c r="AW125" s="582">
        <f t="shared" si="110"/>
        <v>-0.20070830739140655</v>
      </c>
      <c r="AX125" s="582">
        <f t="shared" si="110"/>
        <v>-0.28537639039001439</v>
      </c>
      <c r="AY125" s="582">
        <f t="shared" si="110"/>
        <v>-0.33100589619764709</v>
      </c>
      <c r="AZ125" s="582">
        <f t="shared" si="110"/>
        <v>-0.3216771972325303</v>
      </c>
      <c r="BA125" s="582">
        <f t="shared" si="110"/>
        <v>-0.27133264249144295</v>
      </c>
      <c r="BB125" s="582">
        <f t="shared" si="110"/>
        <v>-0.31072611583869947</v>
      </c>
      <c r="BC125" s="582">
        <f t="shared" si="110"/>
        <v>-0.36396053928093752</v>
      </c>
      <c r="BD125" s="582">
        <f t="shared" si="110"/>
        <v>-0.36320004751747748</v>
      </c>
      <c r="BE125" s="562" t="str">
        <f t="shared" si="109"/>
        <v>-</v>
      </c>
      <c r="BF125" s="1417"/>
    </row>
    <row r="126" spans="21:61" ht="17.100000000000001" customHeight="1">
      <c r="U126" s="800"/>
      <c r="V126" s="594" t="str">
        <f>'リンク切公表時非表示（グラフの添え物）'!$W$113</f>
        <v>マグネシウム鋳造</v>
      </c>
      <c r="X126" s="798"/>
      <c r="Y126" s="594" t="str">
        <f>'リンク切公表時非表示（グラフの添え物）'!$X$113</f>
        <v>Magnesium Foundries</v>
      </c>
      <c r="Z126" s="248"/>
      <c r="AA126" s="258"/>
      <c r="AB126" s="258"/>
      <c r="AC126" s="258"/>
      <c r="AD126" s="258"/>
      <c r="AE126" s="258"/>
      <c r="AF126" s="258"/>
      <c r="AG126" s="258"/>
      <c r="AH126" s="258"/>
      <c r="AI126" s="258"/>
      <c r="AJ126" s="258"/>
      <c r="AK126" s="258"/>
      <c r="AL126" s="258"/>
      <c r="AM126" s="258"/>
      <c r="AN126" s="258"/>
      <c r="AO126" s="258"/>
      <c r="AP126" s="258"/>
      <c r="AQ126" s="582">
        <f t="shared" ref="AQ126:BD126" si="111">IF(OR(AQ26="NO",$AP26="NO"),"-",AQ26/$AP26-1)</f>
        <v>-5.7224894604820942E-2</v>
      </c>
      <c r="AR126" s="582">
        <f t="shared" si="111"/>
        <v>-5.8730107983074431E-2</v>
      </c>
      <c r="AS126" s="582">
        <f t="shared" si="111"/>
        <v>-0.43621895929443333</v>
      </c>
      <c r="AT126" s="582">
        <f t="shared" si="111"/>
        <v>-0.79348679827634916</v>
      </c>
      <c r="AU126" s="582">
        <f t="shared" si="111"/>
        <v>-0.7339490422194207</v>
      </c>
      <c r="AV126" s="582">
        <f t="shared" si="111"/>
        <v>-0.83478943862107935</v>
      </c>
      <c r="AW126" s="582">
        <f t="shared" si="111"/>
        <v>-0.83478943862107935</v>
      </c>
      <c r="AX126" s="582">
        <f t="shared" si="111"/>
        <v>-0.8554407587934445</v>
      </c>
      <c r="AY126" s="582">
        <f t="shared" si="111"/>
        <v>-0.83478943862107935</v>
      </c>
      <c r="AZ126" s="582">
        <f t="shared" si="111"/>
        <v>-0.79348679827634916</v>
      </c>
      <c r="BA126" s="582">
        <f t="shared" si="111"/>
        <v>-0.71501178162136192</v>
      </c>
      <c r="BB126" s="582">
        <f t="shared" si="111"/>
        <v>-0.77696574213845704</v>
      </c>
      <c r="BC126" s="582">
        <f t="shared" si="111"/>
        <v>-0.75218415793161908</v>
      </c>
      <c r="BD126" s="582">
        <f t="shared" si="111"/>
        <v>-0.77283547810398412</v>
      </c>
      <c r="BE126" s="562" t="str">
        <f t="shared" si="109"/>
        <v>-</v>
      </c>
      <c r="BF126" s="1417"/>
    </row>
    <row r="127" spans="21:61" ht="17.100000000000001" customHeight="1">
      <c r="U127" s="800"/>
      <c r="V127" s="594" t="str">
        <f>'リンク切公表時非表示（グラフの添え物）'!$W$114</f>
        <v>半導体製造</v>
      </c>
      <c r="X127" s="798"/>
      <c r="Y127" s="594" t="str">
        <f>'リンク切公表時非表示（グラフの添え物）'!$X$114</f>
        <v>Semiconductor Manufacturing</v>
      </c>
      <c r="Z127" s="248"/>
      <c r="AA127" s="258"/>
      <c r="AB127" s="258"/>
      <c r="AC127" s="258"/>
      <c r="AD127" s="258"/>
      <c r="AE127" s="258"/>
      <c r="AF127" s="258"/>
      <c r="AG127" s="258"/>
      <c r="AH127" s="258"/>
      <c r="AI127" s="258"/>
      <c r="AJ127" s="258"/>
      <c r="AK127" s="258"/>
      <c r="AL127" s="258"/>
      <c r="AM127" s="258"/>
      <c r="AN127" s="258"/>
      <c r="AO127" s="258"/>
      <c r="AP127" s="258"/>
      <c r="AQ127" s="582">
        <f t="shared" ref="AQ127:BD127" si="112">IF(OR(AQ27="NO",$AP27="NO"),"-",AQ27/$AP27-1)</f>
        <v>-0.14226886379615145</v>
      </c>
      <c r="AR127" s="582">
        <f t="shared" si="112"/>
        <v>-0.20289204909198622</v>
      </c>
      <c r="AS127" s="582">
        <f t="shared" si="112"/>
        <v>-0.39168157816411198</v>
      </c>
      <c r="AT127" s="582">
        <f t="shared" si="112"/>
        <v>-0.60955176935752886</v>
      </c>
      <c r="AU127" s="582">
        <f t="shared" si="112"/>
        <v>-0.58388910182232712</v>
      </c>
      <c r="AV127" s="582">
        <f t="shared" si="112"/>
        <v>-0.63625516622608536</v>
      </c>
      <c r="AW127" s="582">
        <f t="shared" si="112"/>
        <v>-0.66023111610870622</v>
      </c>
      <c r="AX127" s="582">
        <f t="shared" si="112"/>
        <v>-0.66408389676637203</v>
      </c>
      <c r="AY127" s="582">
        <f t="shared" si="112"/>
        <v>-0.67650353567093546</v>
      </c>
      <c r="AZ127" s="582">
        <f t="shared" si="112"/>
        <v>-0.65944163219257579</v>
      </c>
      <c r="BA127" s="582">
        <f t="shared" si="112"/>
        <v>-0.64430943402270979</v>
      </c>
      <c r="BB127" s="582">
        <f t="shared" si="112"/>
        <v>-0.62987053030259754</v>
      </c>
      <c r="BC127" s="582">
        <f t="shared" si="112"/>
        <v>-0.66288489421269448</v>
      </c>
      <c r="BD127" s="582">
        <f t="shared" si="112"/>
        <v>-0.67830040038209738</v>
      </c>
      <c r="BE127" s="562" t="str">
        <f t="shared" si="109"/>
        <v>-</v>
      </c>
      <c r="BF127" s="1417"/>
    </row>
    <row r="128" spans="21:61" ht="17.100000000000001" customHeight="1">
      <c r="U128" s="800"/>
      <c r="V128" s="594" t="str">
        <f>'リンク切公表時非表示（グラフの添え物）'!$W$115</f>
        <v>液晶製造</v>
      </c>
      <c r="X128" s="800"/>
      <c r="Y128" s="594" t="str">
        <f>'リンク切公表時非表示（グラフの添え物）'!$X$115</f>
        <v>Liquid Crystals</v>
      </c>
      <c r="Z128" s="254"/>
      <c r="AA128" s="258"/>
      <c r="AB128" s="258"/>
      <c r="AC128" s="258"/>
      <c r="AD128" s="258"/>
      <c r="AE128" s="258"/>
      <c r="AF128" s="258"/>
      <c r="AG128" s="258"/>
      <c r="AH128" s="258"/>
      <c r="AI128" s="258"/>
      <c r="AJ128" s="258"/>
      <c r="AK128" s="258"/>
      <c r="AL128" s="258"/>
      <c r="AM128" s="258"/>
      <c r="AN128" s="258"/>
      <c r="AO128" s="258"/>
      <c r="AP128" s="258"/>
      <c r="AQ128" s="582">
        <f t="shared" ref="AQ128:BD128" si="113">IF(OR(AQ28="NO",$AP28="NO"),"-",AQ28/$AP28-1)</f>
        <v>-0.19574967479899819</v>
      </c>
      <c r="AR128" s="582">
        <f t="shared" si="113"/>
        <v>-0.48647154102030066</v>
      </c>
      <c r="AS128" s="582">
        <f t="shared" si="113"/>
        <v>-0.58423518171818034</v>
      </c>
      <c r="AT128" s="582">
        <f t="shared" si="113"/>
        <v>-0.71986414753223138</v>
      </c>
      <c r="AU128" s="582">
        <f t="shared" si="113"/>
        <v>-0.6222392510690119</v>
      </c>
      <c r="AV128" s="582">
        <f t="shared" si="113"/>
        <v>-0.72192761164081198</v>
      </c>
      <c r="AW128" s="582">
        <f t="shared" si="113"/>
        <v>-0.75827897748502004</v>
      </c>
      <c r="AX128" s="582">
        <f t="shared" si="113"/>
        <v>-0.76137494291684549</v>
      </c>
      <c r="AY128" s="582">
        <f t="shared" si="113"/>
        <v>-0.73155268486869729</v>
      </c>
      <c r="AZ128" s="582">
        <f t="shared" si="113"/>
        <v>-0.73129407511451217</v>
      </c>
      <c r="BA128" s="582">
        <f t="shared" si="113"/>
        <v>-0.77998559977485349</v>
      </c>
      <c r="BB128" s="582">
        <f t="shared" si="113"/>
        <v>-0.77146429535170136</v>
      </c>
      <c r="BC128" s="582">
        <f t="shared" si="113"/>
        <v>-0.76549444390628651</v>
      </c>
      <c r="BD128" s="582">
        <f t="shared" si="113"/>
        <v>-0.79325676694850755</v>
      </c>
      <c r="BE128" s="562" t="str">
        <f t="shared" si="109"/>
        <v>-</v>
      </c>
      <c r="BF128" s="1417"/>
    </row>
    <row r="129" spans="2:62" ht="17.100000000000001" customHeight="1">
      <c r="U129" s="801"/>
      <c r="V129" s="594" t="str">
        <f>'リンク切公表時非表示（グラフの添え物）'!$W$116</f>
        <v>SF6 製造時の漏出</v>
      </c>
      <c r="X129" s="801"/>
      <c r="Y129" s="594" t="str">
        <f>'リンク切公表時非表示（グラフの添え物）'!$X$116</f>
        <v>Fugitive emissions from SF6 manufacturing</v>
      </c>
      <c r="Z129" s="248"/>
      <c r="AA129" s="258"/>
      <c r="AB129" s="258"/>
      <c r="AC129" s="258"/>
      <c r="AD129" s="258"/>
      <c r="AE129" s="258"/>
      <c r="AF129" s="258"/>
      <c r="AG129" s="258"/>
      <c r="AH129" s="258"/>
      <c r="AI129" s="258"/>
      <c r="AJ129" s="258"/>
      <c r="AK129" s="258"/>
      <c r="AL129" s="258"/>
      <c r="AM129" s="258"/>
      <c r="AN129" s="258"/>
      <c r="AO129" s="258"/>
      <c r="AP129" s="258"/>
      <c r="AQ129" s="582">
        <f t="shared" ref="AQ129:BD129" si="114">IF(OR(AQ29="NO",$AP29="NO"),"-",AQ29/$AP29-1)</f>
        <v>0.40122549019607878</v>
      </c>
      <c r="AR129" s="582">
        <f t="shared" si="114"/>
        <v>0.22941176470588243</v>
      </c>
      <c r="AS129" s="582">
        <f t="shared" si="114"/>
        <v>0.32107843137254921</v>
      </c>
      <c r="AT129" s="582">
        <f t="shared" si="114"/>
        <v>-0.75</v>
      </c>
      <c r="AU129" s="582">
        <f t="shared" si="114"/>
        <v>-0.79656862745098034</v>
      </c>
      <c r="AV129" s="582">
        <f t="shared" si="114"/>
        <v>-0.85784313725490191</v>
      </c>
      <c r="AW129" s="582">
        <f t="shared" si="114"/>
        <v>-0.86764705882352944</v>
      </c>
      <c r="AX129" s="582">
        <f t="shared" si="114"/>
        <v>-0.90024509803921571</v>
      </c>
      <c r="AY129" s="582">
        <f t="shared" si="114"/>
        <v>-0.93382352941176472</v>
      </c>
      <c r="AZ129" s="582">
        <f t="shared" si="114"/>
        <v>-0.94362745098039214</v>
      </c>
      <c r="BA129" s="582">
        <f t="shared" si="114"/>
        <v>-0.94607843137254899</v>
      </c>
      <c r="BB129" s="582">
        <f t="shared" si="114"/>
        <v>-0.95625000081810296</v>
      </c>
      <c r="BC129" s="582">
        <f t="shared" si="114"/>
        <v>-0.95102941186404699</v>
      </c>
      <c r="BD129" s="582">
        <f t="shared" si="114"/>
        <v>-0.95683823511296628</v>
      </c>
      <c r="BE129" s="562" t="str">
        <f t="shared" si="109"/>
        <v>-</v>
      </c>
      <c r="BF129" s="1417"/>
    </row>
    <row r="130" spans="2:62" ht="17.100000000000001" customHeight="1">
      <c r="U130" s="696" t="s">
        <v>893</v>
      </c>
      <c r="V130" s="802"/>
      <c r="X130" s="696" t="s">
        <v>893</v>
      </c>
      <c r="Y130" s="802"/>
      <c r="Z130" s="553"/>
      <c r="AA130" s="555"/>
      <c r="AB130" s="555"/>
      <c r="AC130" s="555"/>
      <c r="AD130" s="555"/>
      <c r="AE130" s="555"/>
      <c r="AF130" s="555"/>
      <c r="AG130" s="555"/>
      <c r="AH130" s="555"/>
      <c r="AI130" s="555"/>
      <c r="AJ130" s="555"/>
      <c r="AK130" s="555"/>
      <c r="AL130" s="555"/>
      <c r="AM130" s="555"/>
      <c r="AN130" s="555"/>
      <c r="AO130" s="555"/>
      <c r="AP130" s="555"/>
      <c r="AQ130" s="1571">
        <f t="shared" ref="AQ130:BE130" si="115">AQ30/$AP30-1</f>
        <v>-4.7860599852782681E-2</v>
      </c>
      <c r="AR130" s="1571">
        <f t="shared" si="115"/>
        <v>7.8168529141559695E-2</v>
      </c>
      <c r="AS130" s="1571">
        <f t="shared" si="115"/>
        <v>6.3101241351533055E-3</v>
      </c>
      <c r="AT130" s="1571">
        <f t="shared" si="115"/>
        <v>-7.9902902925055974E-2</v>
      </c>
      <c r="AU130" s="1571">
        <f t="shared" si="115"/>
        <v>4.6195776949533363E-2</v>
      </c>
      <c r="AV130" s="1571">
        <f t="shared" si="115"/>
        <v>0.22328972439760575</v>
      </c>
      <c r="AW130" s="1571">
        <f t="shared" si="115"/>
        <v>2.724611105323671E-2</v>
      </c>
      <c r="AX130" s="1571">
        <f t="shared" si="115"/>
        <v>9.8851290009758452E-2</v>
      </c>
      <c r="AY130" s="1571">
        <f t="shared" si="115"/>
        <v>-0.23705434360720512</v>
      </c>
      <c r="AZ130" s="1571">
        <f t="shared" si="115"/>
        <v>-0.61200609469852618</v>
      </c>
      <c r="BA130" s="1571">
        <f t="shared" si="115"/>
        <v>-0.56892535061429195</v>
      </c>
      <c r="BB130" s="1571">
        <f t="shared" si="115"/>
        <v>-0.69439478923548714</v>
      </c>
      <c r="BC130" s="1571">
        <f t="shared" si="115"/>
        <v>-0.8080540993112284</v>
      </c>
      <c r="BD130" s="1571">
        <f t="shared" si="115"/>
        <v>-0.82233925721185508</v>
      </c>
      <c r="BE130" s="565">
        <f t="shared" si="115"/>
        <v>-1</v>
      </c>
      <c r="BF130" s="1417"/>
    </row>
    <row r="131" spans="2:62" ht="17.100000000000001" customHeight="1">
      <c r="U131" s="696"/>
      <c r="V131" s="735" t="str">
        <f>'リンク切公表時非表示（グラフの添え物）'!$W$120</f>
        <v>半導体製造</v>
      </c>
      <c r="X131" s="696"/>
      <c r="Y131" s="735" t="str">
        <f>'リンク切公表時非表示（グラフの添え物）'!$X$120</f>
        <v>Semiconductor Manufacturing</v>
      </c>
      <c r="Z131" s="253"/>
      <c r="AA131" s="259"/>
      <c r="AB131" s="259"/>
      <c r="AC131" s="259"/>
      <c r="AD131" s="259"/>
      <c r="AE131" s="259"/>
      <c r="AF131" s="259"/>
      <c r="AG131" s="259"/>
      <c r="AH131" s="259"/>
      <c r="AI131" s="259"/>
      <c r="AJ131" s="259"/>
      <c r="AK131" s="259"/>
      <c r="AL131" s="259"/>
      <c r="AM131" s="259"/>
      <c r="AN131" s="259"/>
      <c r="AO131" s="259"/>
      <c r="AP131" s="259"/>
      <c r="AQ131" s="582">
        <f t="shared" ref="AQ131:BD131" si="116">IF(OR(AQ31="NO",$AP31="NO"),"-",AQ31/$AP31-1)</f>
        <v>0.19945856843650289</v>
      </c>
      <c r="AR131" s="582">
        <f t="shared" si="116"/>
        <v>0.52236892475606078</v>
      </c>
      <c r="AS131" s="582">
        <f t="shared" si="116"/>
        <v>0.41140309748538062</v>
      </c>
      <c r="AT131" s="582">
        <f t="shared" si="116"/>
        <v>0.13097747283901939</v>
      </c>
      <c r="AU131" s="582">
        <f t="shared" si="116"/>
        <v>0.184139003798796</v>
      </c>
      <c r="AV131" s="582">
        <f t="shared" si="116"/>
        <v>8.5592168820787906E-2</v>
      </c>
      <c r="AW131" s="582">
        <f t="shared" si="116"/>
        <v>9.9309630218295419E-2</v>
      </c>
      <c r="AX131" s="582">
        <f t="shared" si="116"/>
        <v>-0.31832646845279911</v>
      </c>
      <c r="AY131" s="582">
        <f t="shared" si="116"/>
        <v>-0.18026485684437044</v>
      </c>
      <c r="AZ131" s="582">
        <f t="shared" si="116"/>
        <v>-0.1017495518781184</v>
      </c>
      <c r="BA131" s="582">
        <f t="shared" si="116"/>
        <v>0.1370023535168392</v>
      </c>
      <c r="BB131" s="582">
        <f t="shared" si="116"/>
        <v>0.20306791449971939</v>
      </c>
      <c r="BC131" s="582">
        <f t="shared" si="116"/>
        <v>0.2630362789153331</v>
      </c>
      <c r="BD131" s="582">
        <f t="shared" si="116"/>
        <v>0.38802018679233341</v>
      </c>
      <c r="BE131" s="562" t="str">
        <f>IF(BE31="NO","-",BE31/$AP31-1)</f>
        <v>-</v>
      </c>
      <c r="BF131" s="1417"/>
    </row>
    <row r="132" spans="2:62" ht="17.100000000000001" customHeight="1">
      <c r="U132" s="696"/>
      <c r="V132" s="735" t="str">
        <f>'リンク切公表時非表示（グラフの添え物）'!$W$121</f>
        <v>NF3の製造時の漏出</v>
      </c>
      <c r="X132" s="696"/>
      <c r="Y132" s="735" t="str">
        <f>'リンク切公表時非表示（グラフの添え物）'!$X$121</f>
        <v>Fugitive emissions from NF3 manufacturing</v>
      </c>
      <c r="Z132" s="253"/>
      <c r="AA132" s="259"/>
      <c r="AB132" s="259"/>
      <c r="AC132" s="259"/>
      <c r="AD132" s="259"/>
      <c r="AE132" s="259"/>
      <c r="AF132" s="259"/>
      <c r="AG132" s="259"/>
      <c r="AH132" s="259"/>
      <c r="AI132" s="259"/>
      <c r="AJ132" s="259"/>
      <c r="AK132" s="259"/>
      <c r="AL132" s="259"/>
      <c r="AM132" s="259"/>
      <c r="AN132" s="259"/>
      <c r="AO132" s="259"/>
      <c r="AP132" s="259"/>
      <c r="AQ132" s="582">
        <f t="shared" ref="AQ132:BD132" si="117">IF(OR(AQ32="NO",$AP32="NO"),"-",AQ32/$AP32-1)</f>
        <v>-9.4313453536754133E-2</v>
      </c>
      <c r="AR132" s="582">
        <f t="shared" si="117"/>
        <v>-9.7087378640777766E-3</v>
      </c>
      <c r="AS132" s="582">
        <f t="shared" si="117"/>
        <v>-1.386962552011084E-2</v>
      </c>
      <c r="AT132" s="582">
        <f t="shared" si="117"/>
        <v>-7.3509015256587817E-2</v>
      </c>
      <c r="AU132" s="582">
        <f t="shared" si="117"/>
        <v>6.6574202496532564E-2</v>
      </c>
      <c r="AV132" s="582">
        <f t="shared" si="117"/>
        <v>0.29126213592233019</v>
      </c>
      <c r="AW132" s="582">
        <f t="shared" si="117"/>
        <v>5.9639389736476867E-2</v>
      </c>
      <c r="AX132" s="582">
        <f t="shared" si="117"/>
        <v>0.1983356449375866</v>
      </c>
      <c r="AY132" s="582">
        <f t="shared" si="117"/>
        <v>-0.22211650485436885</v>
      </c>
      <c r="AZ132" s="582">
        <f t="shared" si="117"/>
        <v>-0.67406380027739243</v>
      </c>
      <c r="BA132" s="582">
        <f t="shared" si="117"/>
        <v>-0.6518723941543727</v>
      </c>
      <c r="BB132" s="582">
        <f t="shared" si="117"/>
        <v>-0.81123439316610679</v>
      </c>
      <c r="BC132" s="582">
        <f t="shared" si="117"/>
        <v>-0.95325936234443764</v>
      </c>
      <c r="BD132" s="582">
        <f t="shared" si="117"/>
        <v>-0.98446601976468728</v>
      </c>
      <c r="BE132" s="562" t="str">
        <f>IF(BE32="NO","-",BE32/$AP32-1)</f>
        <v>-</v>
      </c>
      <c r="BF132" s="1417"/>
    </row>
    <row r="133" spans="2:62" ht="17.100000000000001" customHeight="1" thickBot="1">
      <c r="U133" s="696"/>
      <c r="V133" s="595" t="str">
        <f>'リンク切公表時非表示（グラフの添え物）'!$W$122</f>
        <v>液晶製造</v>
      </c>
      <c r="X133" s="696"/>
      <c r="Y133" s="595" t="str">
        <f>'リンク切公表時非表示（グラフの添え物）'!$X$122</f>
        <v>Liquid Crystals</v>
      </c>
      <c r="Z133" s="255"/>
      <c r="AA133" s="260"/>
      <c r="AB133" s="260"/>
      <c r="AC133" s="260"/>
      <c r="AD133" s="260"/>
      <c r="AE133" s="260"/>
      <c r="AF133" s="260"/>
      <c r="AG133" s="260"/>
      <c r="AH133" s="260"/>
      <c r="AI133" s="260"/>
      <c r="AJ133" s="260"/>
      <c r="AK133" s="260"/>
      <c r="AL133" s="260"/>
      <c r="AM133" s="260"/>
      <c r="AN133" s="260"/>
      <c r="AO133" s="260"/>
      <c r="AP133" s="260"/>
      <c r="AQ133" s="1572">
        <f t="shared" ref="AQ133:BD133" si="118">IF(OR(AQ33="NO",$AP33="NO"),"-",AQ33/$AP33-1)</f>
        <v>0.20399019801328855</v>
      </c>
      <c r="AR133" s="1572">
        <f t="shared" si="118"/>
        <v>0.60859526393940389</v>
      </c>
      <c r="AS133" s="1572">
        <f t="shared" si="118"/>
        <v>-0.56329750939893575</v>
      </c>
      <c r="AT133" s="1572">
        <f t="shared" si="118"/>
        <v>-0.67328958103377234</v>
      </c>
      <c r="AU133" s="1572">
        <f t="shared" si="118"/>
        <v>-0.62647248536280509</v>
      </c>
      <c r="AV133" s="1572">
        <f t="shared" si="118"/>
        <v>-0.65666781790671669</v>
      </c>
      <c r="AW133" s="1572">
        <f t="shared" si="118"/>
        <v>-0.70620173014933241</v>
      </c>
      <c r="AX133" s="1572">
        <f t="shared" si="118"/>
        <v>-0.69712259061903825</v>
      </c>
      <c r="AY133" s="1572">
        <f t="shared" si="118"/>
        <v>-0.62901779488191578</v>
      </c>
      <c r="AZ133" s="1572">
        <f t="shared" si="118"/>
        <v>-0.68584210249325694</v>
      </c>
      <c r="BA133" s="1572">
        <f t="shared" si="118"/>
        <v>-0.72216610749292809</v>
      </c>
      <c r="BB133" s="1572">
        <f t="shared" si="118"/>
        <v>-0.68917627129794101</v>
      </c>
      <c r="BC133" s="1572">
        <f t="shared" si="118"/>
        <v>-0.70061719919742127</v>
      </c>
      <c r="BD133" s="1572">
        <f t="shared" si="118"/>
        <v>-0.73534474212222878</v>
      </c>
      <c r="BE133" s="568" t="str">
        <f>IF(BE33="NO","-",BE33/$AP33-1)</f>
        <v>-</v>
      </c>
      <c r="BF133" s="1417"/>
    </row>
    <row r="134" spans="2:62" ht="17.100000000000001" customHeight="1" thickTop="1">
      <c r="B134" s="1" t="s">
        <v>21</v>
      </c>
      <c r="U134" s="417" t="s">
        <v>60</v>
      </c>
      <c r="V134" s="804"/>
      <c r="X134" s="417" t="s">
        <v>776</v>
      </c>
      <c r="Y134" s="804"/>
      <c r="Z134" s="252"/>
      <c r="AA134" s="116"/>
      <c r="AB134" s="116"/>
      <c r="AC134" s="116"/>
      <c r="AD134" s="116"/>
      <c r="AE134" s="116"/>
      <c r="AF134" s="116"/>
      <c r="AG134" s="116"/>
      <c r="AH134" s="116"/>
      <c r="AI134" s="116"/>
      <c r="AJ134" s="116"/>
      <c r="AK134" s="116"/>
      <c r="AL134" s="116"/>
      <c r="AM134" s="116"/>
      <c r="AN134" s="116"/>
      <c r="AO134" s="116"/>
      <c r="AP134" s="116"/>
      <c r="AQ134" s="1573">
        <f t="shared" ref="AQ134:BE134" si="119">AQ34/$AP34-1</f>
        <v>8.3372068052463E-2</v>
      </c>
      <c r="AR134" s="1573">
        <f t="shared" si="119"/>
        <v>0.10820644991964445</v>
      </c>
      <c r="AS134" s="1573">
        <f t="shared" si="119"/>
        <v>9.9159958552560656E-2</v>
      </c>
      <c r="AT134" s="1573">
        <f t="shared" si="119"/>
        <v>3.0579539238282383E-2</v>
      </c>
      <c r="AU134" s="1573">
        <f t="shared" si="119"/>
        <v>0.12907024043013204</v>
      </c>
      <c r="AV134" s="1573">
        <f t="shared" si="119"/>
        <v>0.21440989926220944</v>
      </c>
      <c r="AW134" s="1573">
        <f t="shared" si="119"/>
        <v>0.30875749459130342</v>
      </c>
      <c r="AX134" s="1573">
        <f t="shared" si="119"/>
        <v>0.40040332519000299</v>
      </c>
      <c r="AY134" s="1573">
        <f t="shared" si="119"/>
        <v>0.51594924578046131</v>
      </c>
      <c r="AZ134" s="1573">
        <f t="shared" si="119"/>
        <v>0.62014797990586334</v>
      </c>
      <c r="BA134" s="1573">
        <f t="shared" si="119"/>
        <v>0.74819866219213771</v>
      </c>
      <c r="BB134" s="1573">
        <f t="shared" si="119"/>
        <v>0.82629075152156251</v>
      </c>
      <c r="BC134" s="1573">
        <f t="shared" si="119"/>
        <v>0.8935512850059133</v>
      </c>
      <c r="BD134" s="1573">
        <f t="shared" si="119"/>
        <v>0.98425112720875241</v>
      </c>
      <c r="BE134" s="566">
        <f t="shared" si="119"/>
        <v>-1</v>
      </c>
      <c r="BF134" s="1417"/>
      <c r="BH134" s="98"/>
      <c r="BI134" s="98"/>
      <c r="BJ134" s="98"/>
    </row>
    <row r="135" spans="2:62" s="193" customFormat="1" ht="17.100000000000001" customHeight="1">
      <c r="U135" s="244"/>
      <c r="V135" s="244"/>
      <c r="X135" s="244"/>
      <c r="Y135" s="244"/>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H135" s="246"/>
      <c r="BI135" s="246"/>
      <c r="BJ135" s="246"/>
    </row>
    <row r="136" spans="2:62">
      <c r="U136" s="1" t="s">
        <v>301</v>
      </c>
      <c r="X136" s="1" t="s">
        <v>898</v>
      </c>
    </row>
    <row r="137" spans="2:62">
      <c r="U137" s="790"/>
      <c r="V137" s="791"/>
      <c r="X137" s="790"/>
      <c r="Y137" s="791"/>
      <c r="Z137" s="208"/>
      <c r="AA137" s="117">
        <v>1990</v>
      </c>
      <c r="AB137" s="117">
        <f>AA137+1</f>
        <v>1991</v>
      </c>
      <c r="AC137" s="117">
        <f>AB137+1</f>
        <v>1992</v>
      </c>
      <c r="AD137" s="117">
        <f>AC137+1</f>
        <v>1993</v>
      </c>
      <c r="AE137" s="117">
        <f>AD137+1</f>
        <v>1994</v>
      </c>
      <c r="AF137" s="117">
        <v>1995</v>
      </c>
      <c r="AG137" s="117">
        <f t="shared" ref="AG137:BA137" si="120">AF137+1</f>
        <v>1996</v>
      </c>
      <c r="AH137" s="117">
        <f t="shared" si="120"/>
        <v>1997</v>
      </c>
      <c r="AI137" s="117">
        <f t="shared" si="120"/>
        <v>1998</v>
      </c>
      <c r="AJ137" s="117">
        <f t="shared" si="120"/>
        <v>1999</v>
      </c>
      <c r="AK137" s="117">
        <f t="shared" si="120"/>
        <v>2000</v>
      </c>
      <c r="AL137" s="117">
        <f t="shared" si="120"/>
        <v>2001</v>
      </c>
      <c r="AM137" s="117">
        <f t="shared" si="120"/>
        <v>2002</v>
      </c>
      <c r="AN137" s="117">
        <f t="shared" si="120"/>
        <v>2003</v>
      </c>
      <c r="AO137" s="117">
        <f t="shared" si="120"/>
        <v>2004</v>
      </c>
      <c r="AP137" s="117">
        <f t="shared" si="120"/>
        <v>2005</v>
      </c>
      <c r="AQ137" s="117">
        <f t="shared" si="120"/>
        <v>2006</v>
      </c>
      <c r="AR137" s="117">
        <f t="shared" si="120"/>
        <v>2007</v>
      </c>
      <c r="AS137" s="117">
        <f t="shared" si="120"/>
        <v>2008</v>
      </c>
      <c r="AT137" s="117">
        <f t="shared" si="120"/>
        <v>2009</v>
      </c>
      <c r="AU137" s="117">
        <f t="shared" si="120"/>
        <v>2010</v>
      </c>
      <c r="AV137" s="117">
        <f t="shared" si="120"/>
        <v>2011</v>
      </c>
      <c r="AW137" s="117">
        <f t="shared" si="120"/>
        <v>2012</v>
      </c>
      <c r="AX137" s="117">
        <f t="shared" si="120"/>
        <v>2013</v>
      </c>
      <c r="AY137" s="117">
        <f t="shared" si="120"/>
        <v>2014</v>
      </c>
      <c r="AZ137" s="117">
        <f t="shared" si="120"/>
        <v>2015</v>
      </c>
      <c r="BA137" s="117">
        <f t="shared" si="120"/>
        <v>2016</v>
      </c>
      <c r="BB137" s="117">
        <f t="shared" ref="BB137" si="121">BA137+1</f>
        <v>2017</v>
      </c>
      <c r="BC137" s="117">
        <f t="shared" ref="BC137:BD137" si="122">BB137+1</f>
        <v>2018</v>
      </c>
      <c r="BD137" s="117">
        <f t="shared" si="122"/>
        <v>2019</v>
      </c>
      <c r="BE137" s="117">
        <f t="shared" ref="BE137" si="123">BD137+1</f>
        <v>2020</v>
      </c>
      <c r="BF137" s="1419"/>
    </row>
    <row r="138" spans="2:62" ht="17.100000000000001" customHeight="1">
      <c r="U138" s="720" t="s">
        <v>19</v>
      </c>
      <c r="V138" s="679"/>
      <c r="X138" s="720" t="s">
        <v>19</v>
      </c>
      <c r="Y138" s="679"/>
      <c r="Z138" s="239"/>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1566">
        <f t="shared" ref="AY138:BE138" si="124">AY5/$AX5-1</f>
        <v>0.11458110616943729</v>
      </c>
      <c r="AZ138" s="1566">
        <f t="shared" si="124"/>
        <v>0.22290349105704199</v>
      </c>
      <c r="BA138" s="1566">
        <f t="shared" si="124"/>
        <v>0.32755263945421675</v>
      </c>
      <c r="BB138" s="1566">
        <f t="shared" si="124"/>
        <v>0.39953907874749706</v>
      </c>
      <c r="BC138" s="1566">
        <f t="shared" si="124"/>
        <v>0.46456972832903576</v>
      </c>
      <c r="BD138" s="1566">
        <f t="shared" si="124"/>
        <v>0.54776029471883381</v>
      </c>
      <c r="BE138" s="561">
        <f t="shared" si="124"/>
        <v>-1</v>
      </c>
      <c r="BF138" s="1417"/>
      <c r="BJ138" s="98"/>
    </row>
    <row r="139" spans="2:62" ht="17.100000000000001" customHeight="1">
      <c r="U139" s="792"/>
      <c r="V139" s="596" t="str">
        <f>'リンク切公表時非表示（グラフの添え物）'!$W$90</f>
        <v>冷蔵庫及び空調機器</v>
      </c>
      <c r="X139" s="792"/>
      <c r="Y139" s="596" t="str">
        <f>'リンク切公表時非表示（グラフの添え物）'!$X$90</f>
        <v>Refrigeration and 
Air Conditioning Equipment</v>
      </c>
      <c r="Z139" s="389"/>
      <c r="AA139" s="257"/>
      <c r="AB139" s="257"/>
      <c r="AC139" s="257"/>
      <c r="AD139" s="257"/>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582">
        <f t="shared" ref="AY139:BD148" si="125">IF(OR(AY6="NO",$AX6="NO"),"-",AY6/$AX6-1)</f>
        <v>0.12156687673272004</v>
      </c>
      <c r="AZ139" s="582">
        <f t="shared" si="125"/>
        <v>0.23665865498846328</v>
      </c>
      <c r="BA139" s="582">
        <f t="shared" si="125"/>
        <v>0.34273557359515139</v>
      </c>
      <c r="BB139" s="582">
        <f t="shared" si="125"/>
        <v>0.41836656182566068</v>
      </c>
      <c r="BC139" s="582">
        <f t="shared" si="125"/>
        <v>0.48954821896712564</v>
      </c>
      <c r="BD139" s="582">
        <f t="shared" si="125"/>
        <v>0.57788714806312957</v>
      </c>
      <c r="BE139" s="562" t="str">
        <f t="shared" ref="BE139:BE148" si="126">IF(BE6="NO","-",BE6/$AX6-1)</f>
        <v>-</v>
      </c>
      <c r="BF139" s="1417"/>
      <c r="BH139" s="98"/>
    </row>
    <row r="140" spans="2:62" ht="17.100000000000001" customHeight="1">
      <c r="U140" s="792"/>
      <c r="V140" s="1740" t="str">
        <f>'リンク切公表時非表示（グラフの添え物）'!$W$91</f>
        <v>発泡剤</v>
      </c>
      <c r="X140" s="792"/>
      <c r="Y140" s="596" t="str">
        <f>'リンク切公表時非表示（グラフの添え物）'!$X$91</f>
        <v>Foam Blowing</v>
      </c>
      <c r="Z140" s="390"/>
      <c r="AA140" s="257"/>
      <c r="AB140" s="257"/>
      <c r="AC140" s="257"/>
      <c r="AD140" s="257"/>
      <c r="AE140" s="257"/>
      <c r="AF140" s="257"/>
      <c r="AG140" s="257"/>
      <c r="AH140" s="257"/>
      <c r="AI140" s="257"/>
      <c r="AJ140" s="257"/>
      <c r="AK140" s="257"/>
      <c r="AL140" s="257"/>
      <c r="AM140" s="257"/>
      <c r="AN140" s="257"/>
      <c r="AO140" s="257"/>
      <c r="AP140" s="257"/>
      <c r="AQ140" s="257"/>
      <c r="AR140" s="257"/>
      <c r="AS140" s="257"/>
      <c r="AT140" s="257"/>
      <c r="AU140" s="257"/>
      <c r="AV140" s="257"/>
      <c r="AW140" s="257"/>
      <c r="AX140" s="257"/>
      <c r="AY140" s="582">
        <f t="shared" si="125"/>
        <v>6.4436506456682974E-2</v>
      </c>
      <c r="AZ140" s="582">
        <f t="shared" si="125"/>
        <v>0.11415820309928182</v>
      </c>
      <c r="BA140" s="582">
        <f t="shared" si="125"/>
        <v>0.18915124594242294</v>
      </c>
      <c r="BB140" s="582">
        <f t="shared" si="125"/>
        <v>0.25661880459388642</v>
      </c>
      <c r="BC140" s="582">
        <f t="shared" si="125"/>
        <v>0.31070824352865944</v>
      </c>
      <c r="BD140" s="582">
        <f t="shared" si="125"/>
        <v>0.33616418985732111</v>
      </c>
      <c r="BE140" s="562" t="str">
        <f t="shared" si="126"/>
        <v>-</v>
      </c>
      <c r="BF140" s="1417"/>
      <c r="BH140" s="98"/>
    </row>
    <row r="141" spans="2:62" ht="17.100000000000001" customHeight="1">
      <c r="U141" s="792"/>
      <c r="V141" s="594" t="str">
        <f>'リンク切公表時非表示（グラフの添え物）'!$W$92</f>
        <v>エアゾール・MDI（定量噴射剤）</v>
      </c>
      <c r="X141" s="792"/>
      <c r="Y141" s="596" t="str">
        <f>'リンク切公表時非表示（グラフの添え物）'!$X$92</f>
        <v>Aerosols / MDI</v>
      </c>
      <c r="Z141" s="389"/>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582">
        <f t="shared" si="125"/>
        <v>2.8723607133627205E-2</v>
      </c>
      <c r="AZ141" s="582">
        <f t="shared" si="125"/>
        <v>0.10356950002377374</v>
      </c>
      <c r="BA141" s="582">
        <f t="shared" si="125"/>
        <v>0.19966364217372945</v>
      </c>
      <c r="BB141" s="582">
        <f t="shared" si="125"/>
        <v>0.22654763822615376</v>
      </c>
      <c r="BC141" s="582">
        <f t="shared" si="125"/>
        <v>0.11149416574150894</v>
      </c>
      <c r="BD141" s="582">
        <f t="shared" si="125"/>
        <v>0.16916072701644103</v>
      </c>
      <c r="BE141" s="562" t="str">
        <f t="shared" si="126"/>
        <v>-</v>
      </c>
      <c r="BF141" s="1417"/>
      <c r="BH141" s="98"/>
      <c r="BI141" s="98"/>
    </row>
    <row r="142" spans="2:62" ht="17.100000000000001" customHeight="1">
      <c r="U142" s="792"/>
      <c r="V142" s="1741" t="str">
        <f>'リンク切公表時非表示（グラフの添え物）'!$W$95</f>
        <v>洗浄剤・溶剤</v>
      </c>
      <c r="X142" s="792"/>
      <c r="Y142" s="596" t="str">
        <f>'リンク切公表時非表示（グラフの添え物）'!$X$95</f>
        <v>Solvents / Cleaning agents</v>
      </c>
      <c r="Z142" s="389"/>
      <c r="AA142" s="257"/>
      <c r="AB142" s="257"/>
      <c r="AC142" s="257"/>
      <c r="AD142" s="257"/>
      <c r="AE142" s="257"/>
      <c r="AF142" s="257"/>
      <c r="AG142" s="257"/>
      <c r="AH142" s="257"/>
      <c r="AI142" s="257"/>
      <c r="AJ142" s="257"/>
      <c r="AK142" s="257"/>
      <c r="AL142" s="257"/>
      <c r="AM142" s="257"/>
      <c r="AN142" s="257"/>
      <c r="AO142" s="257"/>
      <c r="AP142" s="257"/>
      <c r="AQ142" s="257"/>
      <c r="AR142" s="257"/>
      <c r="AS142" s="257"/>
      <c r="AT142" s="257"/>
      <c r="AU142" s="257"/>
      <c r="AV142" s="257"/>
      <c r="AW142" s="257"/>
      <c r="AX142" s="257"/>
      <c r="AY142" s="582">
        <f t="shared" si="125"/>
        <v>0.12630688106561494</v>
      </c>
      <c r="AZ142" s="582">
        <f t="shared" si="125"/>
        <v>0.15739116325624192</v>
      </c>
      <c r="BA142" s="582">
        <f t="shared" si="125"/>
        <v>0.19383442693661013</v>
      </c>
      <c r="BB142" s="582">
        <f t="shared" si="125"/>
        <v>6.6710297501850535E-2</v>
      </c>
      <c r="BC142" s="582">
        <f t="shared" si="125"/>
        <v>7.9912157619447255E-2</v>
      </c>
      <c r="BD142" s="582">
        <f t="shared" si="125"/>
        <v>0.12567860602711778</v>
      </c>
      <c r="BE142" s="562" t="str">
        <f t="shared" si="126"/>
        <v>-</v>
      </c>
      <c r="BF142" s="1417"/>
      <c r="BH142" s="98"/>
    </row>
    <row r="143" spans="2:62" ht="17.100000000000001" customHeight="1">
      <c r="U143" s="792"/>
      <c r="V143" s="594" t="str">
        <f>'リンク切公表時非表示（グラフの添え物）'!$W$96</f>
        <v>HFCsの製造時の漏出</v>
      </c>
      <c r="X143" s="792"/>
      <c r="Y143" s="596" t="str">
        <f>'リンク切公表時非表示（グラフの添え物）'!$X$96</f>
        <v>Fugitive emissions from HFCs manufacturing</v>
      </c>
      <c r="Z143" s="388"/>
      <c r="AA143" s="257"/>
      <c r="AB143" s="257"/>
      <c r="AC143" s="257"/>
      <c r="AD143" s="257"/>
      <c r="AE143" s="257"/>
      <c r="AF143" s="257"/>
      <c r="AG143" s="257"/>
      <c r="AH143" s="257"/>
      <c r="AI143" s="257"/>
      <c r="AJ143" s="257"/>
      <c r="AK143" s="257"/>
      <c r="AL143" s="257"/>
      <c r="AM143" s="257"/>
      <c r="AN143" s="257"/>
      <c r="AO143" s="257"/>
      <c r="AP143" s="257"/>
      <c r="AQ143" s="257"/>
      <c r="AR143" s="257"/>
      <c r="AS143" s="257"/>
      <c r="AT143" s="257"/>
      <c r="AU143" s="257"/>
      <c r="AV143" s="257"/>
      <c r="AW143" s="257"/>
      <c r="AX143" s="257"/>
      <c r="AY143" s="582">
        <f t="shared" si="125"/>
        <v>-0.23322506128378762</v>
      </c>
      <c r="AZ143" s="582">
        <f t="shared" si="125"/>
        <v>-0.36731081080277628</v>
      </c>
      <c r="BA143" s="582">
        <f t="shared" si="125"/>
        <v>0.13341956756223694</v>
      </c>
      <c r="BB143" s="582">
        <f t="shared" si="125"/>
        <v>-0.27603301795765578</v>
      </c>
      <c r="BC143" s="582">
        <f t="shared" si="125"/>
        <v>-0.32553519789937135</v>
      </c>
      <c r="BD143" s="582">
        <f t="shared" si="125"/>
        <v>-9.199829865242326E-2</v>
      </c>
      <c r="BE143" s="562" t="str">
        <f t="shared" si="126"/>
        <v>-</v>
      </c>
      <c r="BF143" s="1417"/>
      <c r="BJ143" s="98"/>
    </row>
    <row r="144" spans="2:62" ht="17.100000000000001" customHeight="1">
      <c r="U144" s="792"/>
      <c r="V144" s="735" t="str">
        <f>'リンク切公表時非表示（グラフの添え物）'!$W$93</f>
        <v>半導体製造</v>
      </c>
      <c r="X144" s="792"/>
      <c r="Y144" s="596" t="str">
        <f>'リンク切公表時非表示（グラフの添え物）'!$X$93</f>
        <v>Semiconductor Manufacturing</v>
      </c>
      <c r="Z144" s="389"/>
      <c r="AA144" s="257"/>
      <c r="AB144" s="257"/>
      <c r="AC144" s="257"/>
      <c r="AD144" s="257"/>
      <c r="AE144" s="257"/>
      <c r="AF144" s="257"/>
      <c r="AG144" s="257"/>
      <c r="AH144" s="257"/>
      <c r="AI144" s="257"/>
      <c r="AJ144" s="257"/>
      <c r="AK144" s="257"/>
      <c r="AL144" s="257"/>
      <c r="AM144" s="257"/>
      <c r="AN144" s="257"/>
      <c r="AO144" s="257"/>
      <c r="AP144" s="257"/>
      <c r="AQ144" s="257"/>
      <c r="AR144" s="257"/>
      <c r="AS144" s="257"/>
      <c r="AT144" s="257"/>
      <c r="AU144" s="257"/>
      <c r="AV144" s="257"/>
      <c r="AW144" s="257"/>
      <c r="AX144" s="257"/>
      <c r="AY144" s="582">
        <f t="shared" si="125"/>
        <v>3.3441868327868329E-2</v>
      </c>
      <c r="AZ144" s="582">
        <f t="shared" si="125"/>
        <v>3.5159024803746108E-2</v>
      </c>
      <c r="BA144" s="582">
        <f t="shared" si="125"/>
        <v>7.4079224120157106E-2</v>
      </c>
      <c r="BB144" s="582">
        <f t="shared" si="125"/>
        <v>0.12711559478626921</v>
      </c>
      <c r="BC144" s="582">
        <f t="shared" si="125"/>
        <v>3.200826766913023E-2</v>
      </c>
      <c r="BD144" s="582">
        <f t="shared" si="125"/>
        <v>-8.9978276911594102E-2</v>
      </c>
      <c r="BE144" s="562" t="str">
        <f t="shared" si="126"/>
        <v>-</v>
      </c>
      <c r="BF144" s="1417"/>
    </row>
    <row r="145" spans="21:61" ht="17.100000000000001" customHeight="1">
      <c r="U145" s="792"/>
      <c r="V145" s="594" t="str">
        <f>'リンク切公表時非表示（グラフの添え物）'!$W$94</f>
        <v>液晶製造</v>
      </c>
      <c r="X145" s="792"/>
      <c r="Y145" s="596" t="str">
        <f>'リンク切公表時非表示（グラフの添え物）'!$X$94</f>
        <v>Liquid Crystals</v>
      </c>
      <c r="Z145" s="38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582">
        <f t="shared" si="125"/>
        <v>-4.5667289214914364E-2</v>
      </c>
      <c r="AZ145" s="582">
        <f t="shared" si="125"/>
        <v>-0.18404630408856681</v>
      </c>
      <c r="BA145" s="582">
        <f t="shared" si="125"/>
        <v>-0.18307868859836651</v>
      </c>
      <c r="BB145" s="582">
        <f t="shared" si="125"/>
        <v>-0.19398100852816091</v>
      </c>
      <c r="BC145" s="582">
        <f t="shared" si="125"/>
        <v>-9.1548344996737696E-2</v>
      </c>
      <c r="BD145" s="582">
        <f t="shared" si="125"/>
        <v>-0.25473099165185287</v>
      </c>
      <c r="BE145" s="562" t="str">
        <f t="shared" si="126"/>
        <v>-</v>
      </c>
      <c r="BF145" s="1417"/>
      <c r="BH145" s="98"/>
      <c r="BI145" s="98"/>
    </row>
    <row r="146" spans="21:61" ht="17.100000000000001" customHeight="1">
      <c r="U146" s="792"/>
      <c r="V146" s="594" t="str">
        <f>'リンク切公表時非表示（グラフの添え物）'!$W$97</f>
        <v>HCFC22製造時の副生HFC23</v>
      </c>
      <c r="X146" s="792"/>
      <c r="Y146" s="596" t="str">
        <f>'リンク切公表時非表示（グラフの添え物）'!$X$97</f>
        <v xml:space="preserve">By-product emissions from HCFC-22  </v>
      </c>
      <c r="Z146" s="389"/>
      <c r="AA146" s="257"/>
      <c r="AB146" s="257"/>
      <c r="AC146" s="257"/>
      <c r="AD146" s="257"/>
      <c r="AE146" s="257"/>
      <c r="AF146" s="257"/>
      <c r="AG146" s="257"/>
      <c r="AH146" s="257"/>
      <c r="AI146" s="257"/>
      <c r="AJ146" s="257"/>
      <c r="AK146" s="257"/>
      <c r="AL146" s="257"/>
      <c r="AM146" s="257"/>
      <c r="AN146" s="257"/>
      <c r="AO146" s="257"/>
      <c r="AP146" s="257"/>
      <c r="AQ146" s="257"/>
      <c r="AR146" s="257"/>
      <c r="AS146" s="257"/>
      <c r="AT146" s="257"/>
      <c r="AU146" s="257"/>
      <c r="AV146" s="257"/>
      <c r="AW146" s="257"/>
      <c r="AX146" s="257"/>
      <c r="AY146" s="582">
        <f t="shared" si="125"/>
        <v>0.45454545454545436</v>
      </c>
      <c r="AZ146" s="582">
        <f t="shared" si="125"/>
        <v>0.81818181818181812</v>
      </c>
      <c r="BA146" s="582">
        <f t="shared" si="125"/>
        <v>0.45454545454545436</v>
      </c>
      <c r="BB146" s="582">
        <f t="shared" si="125"/>
        <v>1.3636363636363633</v>
      </c>
      <c r="BC146" s="582">
        <f t="shared" si="125"/>
        <v>-0.27272727272727282</v>
      </c>
      <c r="BD146" s="582">
        <f t="shared" si="125"/>
        <v>-0.18181818181818188</v>
      </c>
      <c r="BE146" s="562" t="str">
        <f t="shared" si="126"/>
        <v>-</v>
      </c>
      <c r="BF146" s="1417"/>
      <c r="BH146" s="98"/>
      <c r="BI146" s="98"/>
    </row>
    <row r="147" spans="21:61" ht="17.100000000000001" customHeight="1">
      <c r="U147" s="792"/>
      <c r="V147" s="735" t="str">
        <f>'リンク切公表時非表示（グラフの添え物）'!$W$98</f>
        <v>消火剤</v>
      </c>
      <c r="X147" s="792"/>
      <c r="Y147" s="596" t="str">
        <f>'リンク切公表時非表示（グラフの添え物）'!$X$98</f>
        <v>Fire Extinguishers</v>
      </c>
      <c r="Z147" s="389"/>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582">
        <f t="shared" si="125"/>
        <v>2.8909665320128397E-2</v>
      </c>
      <c r="AZ147" s="582">
        <f t="shared" si="125"/>
        <v>6.5331139633486579E-2</v>
      </c>
      <c r="BA147" s="582">
        <f t="shared" si="125"/>
        <v>8.0788129293291711E-2</v>
      </c>
      <c r="BB147" s="582">
        <f t="shared" si="125"/>
        <v>0.10472303728381305</v>
      </c>
      <c r="BC147" s="582">
        <f t="shared" si="125"/>
        <v>0.11754948727738546</v>
      </c>
      <c r="BD147" s="582">
        <f t="shared" si="125"/>
        <v>0.1303443280895793</v>
      </c>
      <c r="BE147" s="562" t="str">
        <f t="shared" si="126"/>
        <v>-</v>
      </c>
      <c r="BF147" s="1417"/>
      <c r="BH147" s="98"/>
    </row>
    <row r="148" spans="21:61" ht="17.100000000000001" customHeight="1">
      <c r="U148" s="792"/>
      <c r="V148" s="594" t="str">
        <f>'リンク切公表時非表示（グラフの添え物）'!$W$99</f>
        <v>マグネシウム鋳造</v>
      </c>
      <c r="X148" s="792"/>
      <c r="Y148" s="596" t="str">
        <f>'リンク切公表時非表示（グラフの添え物）'!$X$99</f>
        <v>Magnesium Foundries</v>
      </c>
      <c r="Z148" s="389"/>
      <c r="AA148" s="257"/>
      <c r="AB148" s="257"/>
      <c r="AC148" s="257"/>
      <c r="AD148" s="257"/>
      <c r="AE148" s="257"/>
      <c r="AF148" s="257"/>
      <c r="AG148" s="257"/>
      <c r="AH148" s="257"/>
      <c r="AI148" s="257"/>
      <c r="AJ148" s="257"/>
      <c r="AK148" s="257"/>
      <c r="AL148" s="257"/>
      <c r="AM148" s="257"/>
      <c r="AN148" s="257"/>
      <c r="AO148" s="257"/>
      <c r="AP148" s="257"/>
      <c r="AQ148" s="257"/>
      <c r="AR148" s="257"/>
      <c r="AS148" s="257"/>
      <c r="AT148" s="257"/>
      <c r="AU148" s="257"/>
      <c r="AV148" s="257"/>
      <c r="AW148" s="257"/>
      <c r="AX148" s="257"/>
      <c r="AY148" s="582">
        <f t="shared" si="125"/>
        <v>0</v>
      </c>
      <c r="AZ148" s="582">
        <f t="shared" si="125"/>
        <v>-0.33333333333333326</v>
      </c>
      <c r="BA148" s="582">
        <f t="shared" si="125"/>
        <v>-0.11111111111111116</v>
      </c>
      <c r="BB148" s="582">
        <f t="shared" si="125"/>
        <v>0.11111111111111116</v>
      </c>
      <c r="BC148" s="582">
        <f t="shared" si="125"/>
        <v>0.33333333333333348</v>
      </c>
      <c r="BD148" s="582">
        <f t="shared" si="125"/>
        <v>0.11111111111111116</v>
      </c>
      <c r="BE148" s="562" t="str">
        <f t="shared" si="126"/>
        <v>-</v>
      </c>
      <c r="BF148" s="1417"/>
      <c r="BH148" s="98"/>
    </row>
    <row r="149" spans="21:61" ht="17.100000000000001" customHeight="1">
      <c r="U149" s="793" t="s">
        <v>20</v>
      </c>
      <c r="V149" s="794"/>
      <c r="X149" s="793" t="s">
        <v>20</v>
      </c>
      <c r="Y149" s="794"/>
      <c r="Z149" s="391"/>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1570">
        <f t="shared" ref="AY149:BE149" si="127">AY16/$AX16-1</f>
        <v>2.3246413905391838E-2</v>
      </c>
      <c r="AZ149" s="1570">
        <f t="shared" si="127"/>
        <v>6.6444943101198195E-3</v>
      </c>
      <c r="BA149" s="1570">
        <f t="shared" si="127"/>
        <v>2.7100722659695986E-2</v>
      </c>
      <c r="BB149" s="1570">
        <f t="shared" si="127"/>
        <v>6.9780804996001811E-2</v>
      </c>
      <c r="BC149" s="1570">
        <f t="shared" si="127"/>
        <v>6.1218310087195693E-2</v>
      </c>
      <c r="BD149" s="1570">
        <f t="shared" si="127"/>
        <v>4.1485579949687379E-2</v>
      </c>
      <c r="BE149" s="563">
        <f t="shared" si="127"/>
        <v>-1</v>
      </c>
      <c r="BF149" s="1417"/>
      <c r="BH149" s="98"/>
      <c r="BI149" s="98"/>
    </row>
    <row r="150" spans="21:61" ht="17.100000000000001" customHeight="1">
      <c r="U150" s="795"/>
      <c r="V150" s="594" t="str">
        <f>'リンク切公表時非表示（グラフの添え物）'!$W$102</f>
        <v>半導体製造</v>
      </c>
      <c r="X150" s="796"/>
      <c r="Y150" s="594" t="str">
        <f>'リンク切公表時非表示（グラフの添え物）'!$X$102</f>
        <v>Semiconductor Manufacturing</v>
      </c>
      <c r="Z150" s="390"/>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582">
        <f t="shared" ref="AY150:BD155" si="128">IF(OR(AY17="NO",$AX17="NO"),"-",AY17/$AX17-1)</f>
        <v>3.929049229706516E-2</v>
      </c>
      <c r="AZ150" s="582">
        <f t="shared" si="128"/>
        <v>1.7027344081497642E-2</v>
      </c>
      <c r="BA150" s="582">
        <f t="shared" si="128"/>
        <v>0.1064053276015906</v>
      </c>
      <c r="BB150" s="582">
        <f t="shared" si="128"/>
        <v>0.18719036579930837</v>
      </c>
      <c r="BC150" s="582">
        <f t="shared" si="128"/>
        <v>0.14179268701133085</v>
      </c>
      <c r="BD150" s="582">
        <f t="shared" si="128"/>
        <v>7.7600288728320033E-2</v>
      </c>
      <c r="BE150" s="562" t="str">
        <f t="shared" ref="BE150:BE155" si="129">IF(BE17="NO","-",BE17/$AX17-1)</f>
        <v>-</v>
      </c>
      <c r="BF150" s="1417"/>
    </row>
    <row r="151" spans="21:61" ht="17.100000000000001" customHeight="1">
      <c r="U151" s="796"/>
      <c r="V151" s="594" t="str">
        <f>'リンク切公表時非表示（グラフの添え物）'!$W$103</f>
        <v>液晶製造</v>
      </c>
      <c r="X151" s="796"/>
      <c r="Y151" s="594" t="str">
        <f>'リンク切公表時非表示（グラフの添え物）'!$X$103</f>
        <v>Liquid Crystals</v>
      </c>
      <c r="Z151" s="390"/>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582">
        <f t="shared" si="128"/>
        <v>0.18652399915502382</v>
      </c>
      <c r="AZ151" s="582">
        <f t="shared" si="128"/>
        <v>0.14317532577111813</v>
      </c>
      <c r="BA151" s="582">
        <f t="shared" si="128"/>
        <v>-5.8416625904953889E-2</v>
      </c>
      <c r="BB151" s="582">
        <f t="shared" si="128"/>
        <v>0.11274898990807314</v>
      </c>
      <c r="BC151" s="582">
        <f t="shared" si="128"/>
        <v>4.9374348273724999E-2</v>
      </c>
      <c r="BD151" s="582">
        <f t="shared" si="128"/>
        <v>-5.8300074196976359E-3</v>
      </c>
      <c r="BE151" s="562" t="str">
        <f t="shared" si="129"/>
        <v>-</v>
      </c>
      <c r="BF151" s="1417"/>
    </row>
    <row r="152" spans="21:61" ht="17.100000000000001" customHeight="1">
      <c r="U152" s="796"/>
      <c r="V152" s="594" t="str">
        <f>'リンク切公表時非表示（グラフの添え物）'!$W$104</f>
        <v>洗浄剤・溶剤</v>
      </c>
      <c r="X152" s="796"/>
      <c r="Y152" s="594" t="str">
        <f>'リンク切公表時非表示（グラフの添え物）'!$X$104</f>
        <v>Solvents / Cleaning agents</v>
      </c>
      <c r="Z152" s="390"/>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582">
        <f t="shared" si="128"/>
        <v>1.2253406983129045E-2</v>
      </c>
      <c r="AZ152" s="582">
        <f t="shared" si="128"/>
        <v>-6.1267034915635232E-4</v>
      </c>
      <c r="BA152" s="582">
        <f t="shared" si="128"/>
        <v>-3.4922202890461884E-2</v>
      </c>
      <c r="BB152" s="582">
        <f t="shared" si="128"/>
        <v>-2.2460485557981746E-2</v>
      </c>
      <c r="BC152" s="582">
        <f t="shared" si="128"/>
        <v>-8.4548456766246893E-3</v>
      </c>
      <c r="BD152" s="582">
        <f t="shared" si="128"/>
        <v>2.6589894088250965E-2</v>
      </c>
      <c r="BE152" s="562" t="str">
        <f t="shared" si="129"/>
        <v>-</v>
      </c>
      <c r="BF152" s="1417"/>
    </row>
    <row r="153" spans="21:61" ht="17.100000000000001" customHeight="1">
      <c r="U153" s="796"/>
      <c r="V153" s="594" t="str">
        <f>'リンク切公表時非表示（グラフの添え物）'!$W$105</f>
        <v>PFCsの製造時の漏出</v>
      </c>
      <c r="X153" s="796"/>
      <c r="Y153" s="594" t="str">
        <f>'リンク切公表時非表示（グラフの添え物）'!$X$105</f>
        <v>Fugitive emissions from PFCs manufacturing</v>
      </c>
      <c r="Z153" s="390"/>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582">
        <f t="shared" si="128"/>
        <v>-3.0920856686431963E-2</v>
      </c>
      <c r="AZ153" s="582">
        <f t="shared" si="128"/>
        <v>3.4169983483605559E-2</v>
      </c>
      <c r="BA153" s="582">
        <f t="shared" si="128"/>
        <v>-0.12359316135298148</v>
      </c>
      <c r="BB153" s="582">
        <f t="shared" si="128"/>
        <v>-0.26803039092907466</v>
      </c>
      <c r="BC153" s="582">
        <f t="shared" si="128"/>
        <v>-0.21136473173968684</v>
      </c>
      <c r="BD153" s="582">
        <f t="shared" si="128"/>
        <v>-0.4211806972963843</v>
      </c>
      <c r="BE153" s="562" t="str">
        <f t="shared" si="129"/>
        <v>-</v>
      </c>
      <c r="BF153" s="1417"/>
    </row>
    <row r="154" spans="21:61" ht="17.100000000000001" customHeight="1">
      <c r="U154" s="795"/>
      <c r="V154" s="594" t="str">
        <f>'リンク切公表時非表示（グラフの添え物）'!$W$106</f>
        <v>その他</v>
      </c>
      <c r="X154" s="796"/>
      <c r="Y154" s="594" t="str">
        <f>'リンク切公表時非表示（グラフの添え物）'!$X$106</f>
        <v>Other</v>
      </c>
      <c r="Z154" s="389"/>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582">
        <f t="shared" si="128"/>
        <v>-0.13123723237929374</v>
      </c>
      <c r="AZ154" s="582">
        <f t="shared" si="128"/>
        <v>-0.24480907814020869</v>
      </c>
      <c r="BA154" s="582">
        <f t="shared" si="128"/>
        <v>1.0082239242321824</v>
      </c>
      <c r="BB154" s="582">
        <f t="shared" si="128"/>
        <v>0.88473130648380049</v>
      </c>
      <c r="BC154" s="582">
        <f t="shared" si="128"/>
        <v>2.7902054359778359</v>
      </c>
      <c r="BD154" s="582">
        <f t="shared" si="128"/>
        <v>3.6825499953123186</v>
      </c>
      <c r="BE154" s="562" t="str">
        <f t="shared" si="129"/>
        <v>-</v>
      </c>
      <c r="BF154" s="1417"/>
    </row>
    <row r="155" spans="21:61" ht="17.100000000000001" customHeight="1">
      <c r="U155" s="797"/>
      <c r="V155" s="594" t="str">
        <f>'リンク切公表時非表示（グラフの添え物）'!$W$107</f>
        <v>アルミニウム精錬</v>
      </c>
      <c r="X155" s="1271"/>
      <c r="Y155" s="594" t="str">
        <f>'リンク切公表時非表示（グラフの添え物）'!$X$107</f>
        <v>Aluminum Production</v>
      </c>
      <c r="Z155" s="390"/>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582">
        <f t="shared" si="128"/>
        <v>-0.80067796610169495</v>
      </c>
      <c r="AZ155" s="203" t="str">
        <f t="shared" si="128"/>
        <v>-</v>
      </c>
      <c r="BA155" s="203" t="str">
        <f t="shared" si="128"/>
        <v>-</v>
      </c>
      <c r="BB155" s="203" t="str">
        <f t="shared" si="128"/>
        <v>-</v>
      </c>
      <c r="BC155" s="203" t="str">
        <f t="shared" si="128"/>
        <v>-</v>
      </c>
      <c r="BD155" s="203" t="str">
        <f t="shared" si="128"/>
        <v>-</v>
      </c>
      <c r="BE155" s="562" t="str">
        <f t="shared" si="129"/>
        <v>-</v>
      </c>
      <c r="BF155" s="1417"/>
    </row>
    <row r="156" spans="21:61" ht="17.100000000000001" customHeight="1">
      <c r="U156" s="798" t="s">
        <v>891</v>
      </c>
      <c r="V156" s="799"/>
      <c r="X156" s="798" t="s">
        <v>891</v>
      </c>
      <c r="Y156" s="799"/>
      <c r="Z156" s="558"/>
      <c r="AA156" s="557"/>
      <c r="AB156" s="557"/>
      <c r="AC156" s="557"/>
      <c r="AD156" s="557"/>
      <c r="AE156" s="557"/>
      <c r="AF156" s="557"/>
      <c r="AG156" s="557"/>
      <c r="AH156" s="557"/>
      <c r="AI156" s="557"/>
      <c r="AJ156" s="557"/>
      <c r="AK156" s="557"/>
      <c r="AL156" s="557"/>
      <c r="AM156" s="557"/>
      <c r="AN156" s="557"/>
      <c r="AO156" s="557"/>
      <c r="AP156" s="557"/>
      <c r="AQ156" s="557"/>
      <c r="AR156" s="557"/>
      <c r="AS156" s="557"/>
      <c r="AT156" s="557"/>
      <c r="AU156" s="557"/>
      <c r="AV156" s="557"/>
      <c r="AW156" s="557"/>
      <c r="AX156" s="557"/>
      <c r="AY156" s="1574">
        <f t="shared" ref="AY156:BE156" si="130">AY23/$AX23-1</f>
        <v>-1.7536067866265048E-2</v>
      </c>
      <c r="AZ156" s="1574">
        <f t="shared" si="130"/>
        <v>-7.0099873453410844E-5</v>
      </c>
      <c r="BA156" s="1574">
        <f t="shared" si="130"/>
        <v>4.0002126305302088E-2</v>
      </c>
      <c r="BB156" s="1574">
        <f t="shared" si="130"/>
        <v>-2.1669311611167696E-3</v>
      </c>
      <c r="BC156" s="1574">
        <f t="shared" si="130"/>
        <v>-9.6309946948458514E-3</v>
      </c>
      <c r="BD156" s="1574">
        <f t="shared" si="130"/>
        <v>-3.5611502809860585E-2</v>
      </c>
      <c r="BE156" s="564">
        <f t="shared" si="130"/>
        <v>-1</v>
      </c>
      <c r="BF156" s="1417"/>
    </row>
    <row r="157" spans="21:61" ht="17.100000000000001" customHeight="1">
      <c r="U157" s="800"/>
      <c r="V157" s="594" t="str">
        <f>'リンク切公表時非表示（グラフの添え物）'!$W$111</f>
        <v>粒子加速器等</v>
      </c>
      <c r="X157" s="798"/>
      <c r="Y157" s="594" t="str">
        <f>'リンク切公表時非表示（グラフの添え物）'!$X$111</f>
        <v>Accelerators</v>
      </c>
      <c r="Z157" s="38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582">
        <f t="shared" ref="AY157:BD162" si="131">IF(OR(AY24="NO",$AX24="NO"),"-",AY24/$AX24-1)</f>
        <v>-1.7288826739265684E-3</v>
      </c>
      <c r="AZ157" s="582">
        <f t="shared" si="131"/>
        <v>-2.3477370605838321E-2</v>
      </c>
      <c r="BA157" s="582">
        <f t="shared" si="131"/>
        <v>-4.7606980039955227E-2</v>
      </c>
      <c r="BB157" s="582">
        <f t="shared" si="131"/>
        <v>-3.3228747523433633E-2</v>
      </c>
      <c r="BC157" s="582">
        <f t="shared" si="131"/>
        <v>-1.6627316800772896E-2</v>
      </c>
      <c r="BD157" s="582">
        <f t="shared" si="131"/>
        <v>-1.4586713461926748E-2</v>
      </c>
      <c r="BE157" s="562" t="str">
        <f t="shared" ref="BE157:BE162" si="132">IF(BE24="NO","-",BE24/$AX24-1)</f>
        <v>-</v>
      </c>
      <c r="BF157" s="1417"/>
    </row>
    <row r="158" spans="21:61" ht="17.100000000000001" customHeight="1">
      <c r="U158" s="800"/>
      <c r="V158" s="594" t="str">
        <f>'リンク切公表時非表示（グラフの添え物）'!$W$112</f>
        <v>電気絶縁ガス使用機器</v>
      </c>
      <c r="X158" s="798"/>
      <c r="Y158" s="594" t="str">
        <f>'リンク切公表時非表示（グラフの添え物）'!$X$112</f>
        <v>Electrical Equipment</v>
      </c>
      <c r="Z158" s="390"/>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582">
        <f t="shared" si="131"/>
        <v>-6.3851103145802224E-2</v>
      </c>
      <c r="AZ158" s="582">
        <f t="shared" si="131"/>
        <v>-5.0797099835992676E-2</v>
      </c>
      <c r="BA158" s="582">
        <f t="shared" si="131"/>
        <v>1.9651950634874682E-2</v>
      </c>
      <c r="BB158" s="582">
        <f t="shared" si="131"/>
        <v>-3.5472835081001519E-2</v>
      </c>
      <c r="BC158" s="582">
        <f t="shared" si="131"/>
        <v>-0.10996578875110397</v>
      </c>
      <c r="BD158" s="582">
        <f t="shared" si="131"/>
        <v>-0.10890160369867463</v>
      </c>
      <c r="BE158" s="562" t="str">
        <f t="shared" si="132"/>
        <v>-</v>
      </c>
      <c r="BF158" s="1417"/>
    </row>
    <row r="159" spans="21:61" ht="17.100000000000001" customHeight="1">
      <c r="U159" s="800"/>
      <c r="V159" s="594" t="str">
        <f>'リンク切公表時非表示（グラフの添え物）'!$W$113</f>
        <v>マグネシウム鋳造</v>
      </c>
      <c r="X159" s="798"/>
      <c r="Y159" s="594" t="str">
        <f>'リンク切公表時非表示（グラフの添え物）'!$X$113</f>
        <v>Magnesium Foundries</v>
      </c>
      <c r="Z159" s="390"/>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582">
        <f t="shared" si="131"/>
        <v>0.14285714285714302</v>
      </c>
      <c r="AZ159" s="582">
        <f t="shared" si="131"/>
        <v>0.4285714285714286</v>
      </c>
      <c r="BA159" s="582">
        <f t="shared" si="131"/>
        <v>0.97142857142857131</v>
      </c>
      <c r="BB159" s="582">
        <f t="shared" si="131"/>
        <v>0.54285714285714315</v>
      </c>
      <c r="BC159" s="582">
        <f t="shared" si="131"/>
        <v>0.71428571428571441</v>
      </c>
      <c r="BD159" s="582">
        <f t="shared" si="131"/>
        <v>0.57142857142857162</v>
      </c>
      <c r="BE159" s="562" t="str">
        <f t="shared" si="132"/>
        <v>-</v>
      </c>
      <c r="BF159" s="1417"/>
    </row>
    <row r="160" spans="21:61" ht="17.100000000000001" customHeight="1">
      <c r="U160" s="800"/>
      <c r="V160" s="594" t="str">
        <f>'リンク切公表時非表示（グラフの添え物）'!$W$114</f>
        <v>半導体製造</v>
      </c>
      <c r="X160" s="798"/>
      <c r="Y160" s="594" t="str">
        <f>'リンク切公表時非表示（グラフの添え物）'!$X$114</f>
        <v>Semiconductor Manufacturing</v>
      </c>
      <c r="Z160" s="390"/>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582">
        <f t="shared" si="131"/>
        <v>-3.6972442776658454E-2</v>
      </c>
      <c r="AZ160" s="582">
        <f t="shared" si="131"/>
        <v>1.3819714295052687E-2</v>
      </c>
      <c r="BA160" s="582">
        <f t="shared" si="131"/>
        <v>5.8867266419523556E-2</v>
      </c>
      <c r="BB160" s="582">
        <f t="shared" si="131"/>
        <v>0.10185092686663855</v>
      </c>
      <c r="BC160" s="582">
        <f t="shared" si="131"/>
        <v>3.5693512223307078E-3</v>
      </c>
      <c r="BD160" s="582">
        <f t="shared" si="131"/>
        <v>-4.2321590060354741E-2</v>
      </c>
      <c r="BE160" s="562" t="str">
        <f t="shared" si="132"/>
        <v>-</v>
      </c>
      <c r="BF160" s="1417"/>
    </row>
    <row r="161" spans="2:62" ht="17.100000000000001" customHeight="1">
      <c r="U161" s="800"/>
      <c r="V161" s="594" t="str">
        <f>'リンク切公表時非表示（グラフの添え物）'!$W$115</f>
        <v>液晶製造</v>
      </c>
      <c r="X161" s="800"/>
      <c r="Y161" s="594" t="str">
        <f>'リンク切公表時非表示（グラフの添え物）'!$X$115</f>
        <v>Liquid Crystals</v>
      </c>
      <c r="Z161" s="390"/>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582">
        <f t="shared" si="131"/>
        <v>0.12497538361093397</v>
      </c>
      <c r="AZ161" s="582">
        <f t="shared" si="131"/>
        <v>0.12605913297634519</v>
      </c>
      <c r="BA161" s="582">
        <f t="shared" si="131"/>
        <v>-7.79912096637978E-2</v>
      </c>
      <c r="BB161" s="582">
        <f t="shared" si="131"/>
        <v>-4.2281194431899038E-2</v>
      </c>
      <c r="BC161" s="582">
        <f t="shared" si="131"/>
        <v>-1.7263488754265865E-2</v>
      </c>
      <c r="BD161" s="582">
        <f t="shared" si="131"/>
        <v>-0.13360635476161287</v>
      </c>
      <c r="BE161" s="562" t="str">
        <f t="shared" si="132"/>
        <v>-</v>
      </c>
      <c r="BF161" s="1417"/>
    </row>
    <row r="162" spans="2:62" ht="17.100000000000001" customHeight="1">
      <c r="U162" s="801"/>
      <c r="V162" s="594" t="str">
        <f>'リンク切公表時非表示（グラフの添え物）'!$W$116</f>
        <v>SF6 製造時の漏出</v>
      </c>
      <c r="X162" s="801"/>
      <c r="Y162" s="594" t="str">
        <f>'リンク切公表時非表示（グラフの添え物）'!$X$116</f>
        <v>Fugitive emissions from SF6 manufacturing</v>
      </c>
      <c r="Z162" s="390"/>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582">
        <f t="shared" si="131"/>
        <v>-0.33660933660933656</v>
      </c>
      <c r="AZ162" s="582">
        <f t="shared" si="131"/>
        <v>-0.43488943488943499</v>
      </c>
      <c r="BA162" s="582">
        <f t="shared" si="131"/>
        <v>-0.45945945945945943</v>
      </c>
      <c r="BB162" s="582">
        <f t="shared" si="131"/>
        <v>-0.56142506962619199</v>
      </c>
      <c r="BC162" s="582">
        <f t="shared" si="131"/>
        <v>-0.50909091008676066</v>
      </c>
      <c r="BD162" s="582">
        <f t="shared" si="131"/>
        <v>-0.56732186550590269</v>
      </c>
      <c r="BE162" s="562" t="str">
        <f t="shared" si="132"/>
        <v>-</v>
      </c>
      <c r="BF162" s="1417"/>
    </row>
    <row r="163" spans="2:62" ht="17.100000000000001" customHeight="1">
      <c r="U163" s="696" t="s">
        <v>893</v>
      </c>
      <c r="V163" s="802"/>
      <c r="X163" s="696" t="s">
        <v>893</v>
      </c>
      <c r="Y163" s="802"/>
      <c r="Z163" s="559"/>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1571">
        <f t="shared" ref="AY163:BE163" si="133">AY30/$AX30-1</f>
        <v>-0.30568798223277371</v>
      </c>
      <c r="AZ163" s="1571">
        <f t="shared" si="133"/>
        <v>-0.64690954196538453</v>
      </c>
      <c r="BA163" s="1571">
        <f t="shared" si="133"/>
        <v>-0.60770428782780983</v>
      </c>
      <c r="BB163" s="1571">
        <f t="shared" si="133"/>
        <v>-0.72188665241335892</v>
      </c>
      <c r="BC163" s="1571">
        <f t="shared" si="133"/>
        <v>-0.82532131287112842</v>
      </c>
      <c r="BD163" s="1571">
        <f t="shared" si="133"/>
        <v>-0.83832139580364218</v>
      </c>
      <c r="BE163" s="565">
        <f t="shared" si="133"/>
        <v>-1</v>
      </c>
      <c r="BF163" s="1417"/>
    </row>
    <row r="164" spans="2:62" ht="17.100000000000001" customHeight="1">
      <c r="U164" s="696"/>
      <c r="V164" s="735" t="str">
        <f>'リンク切公表時非表示（グラフの添え物）'!$W$120</f>
        <v>半導体製造</v>
      </c>
      <c r="X164" s="696"/>
      <c r="Y164" s="735" t="str">
        <f>'リンク切公表時非表示（グラフの添え物）'!$X$120</f>
        <v>Semiconductor Manufacturing</v>
      </c>
      <c r="Z164" s="38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582">
        <f t="shared" ref="AY164:BD166" si="134">IF(OR(AY31="NO",$AX31="NO"),"-",AY31/$AX31-1)</f>
        <v>0.20253333189432898</v>
      </c>
      <c r="AZ164" s="582">
        <f t="shared" si="134"/>
        <v>0.31771354842414667</v>
      </c>
      <c r="BA164" s="582">
        <f t="shared" si="134"/>
        <v>0.66795731519188384</v>
      </c>
      <c r="BB164" s="582">
        <f t="shared" si="134"/>
        <v>0.76487403254326858</v>
      </c>
      <c r="BC164" s="582">
        <f t="shared" si="134"/>
        <v>0.85284629733034745</v>
      </c>
      <c r="BD164" s="582">
        <f t="shared" si="134"/>
        <v>1.0361949269790931</v>
      </c>
      <c r="BE164" s="562" t="str">
        <f>IF(BE31="NO","-",BE31/$AX31-1)</f>
        <v>-</v>
      </c>
      <c r="BF164" s="1417"/>
    </row>
    <row r="165" spans="2:62" ht="17.100000000000001" customHeight="1">
      <c r="U165" s="696"/>
      <c r="V165" s="735" t="str">
        <f>'リンク切公表時非表示（グラフの添え物）'!$W$121</f>
        <v>NF3の製造時の漏出</v>
      </c>
      <c r="X165" s="696"/>
      <c r="Y165" s="735" t="str">
        <f>'リンク切公表時非表示（グラフの添え物）'!$X$121</f>
        <v>Fugitive emissions from NF3 manufacturing</v>
      </c>
      <c r="Z165" s="38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582">
        <f t="shared" si="134"/>
        <v>-0.35086342592592579</v>
      </c>
      <c r="AZ165" s="582">
        <f t="shared" si="134"/>
        <v>-0.72800925925925919</v>
      </c>
      <c r="BA165" s="582">
        <f t="shared" si="134"/>
        <v>-0.70949073632558179</v>
      </c>
      <c r="BB165" s="582">
        <f t="shared" si="134"/>
        <v>-0.84247684892680907</v>
      </c>
      <c r="BC165" s="582">
        <f t="shared" si="134"/>
        <v>-0.9609953706601152</v>
      </c>
      <c r="BD165" s="582">
        <f t="shared" si="134"/>
        <v>-0.98703703732678183</v>
      </c>
      <c r="BE165" s="562" t="str">
        <f>IF(BE32="NO","-",BE32/$AX32-1)</f>
        <v>-</v>
      </c>
      <c r="BF165" s="1417"/>
    </row>
    <row r="166" spans="2:62" ht="17.100000000000001" customHeight="1" thickBot="1">
      <c r="U166" s="696"/>
      <c r="V166" s="595" t="str">
        <f>'リンク切公表時非表示（グラフの添え物）'!$W$122</f>
        <v>液晶製造</v>
      </c>
      <c r="X166" s="696"/>
      <c r="Y166" s="595" t="str">
        <f>'リンク切公表時非表示（グラフの添え物）'!$X$122</f>
        <v>Liquid Crystals</v>
      </c>
      <c r="Z166" s="392"/>
      <c r="AA166" s="260"/>
      <c r="AB166" s="260"/>
      <c r="AC166" s="260"/>
      <c r="AD166" s="260"/>
      <c r="AE166" s="260"/>
      <c r="AF166" s="260"/>
      <c r="AG166" s="260"/>
      <c r="AH166" s="260"/>
      <c r="AI166" s="260"/>
      <c r="AJ166" s="260"/>
      <c r="AK166" s="260"/>
      <c r="AL166" s="260"/>
      <c r="AM166" s="260"/>
      <c r="AN166" s="260"/>
      <c r="AO166" s="260"/>
      <c r="AP166" s="260"/>
      <c r="AQ166" s="260"/>
      <c r="AR166" s="260"/>
      <c r="AS166" s="260"/>
      <c r="AT166" s="260"/>
      <c r="AU166" s="260"/>
      <c r="AV166" s="260"/>
      <c r="AW166" s="260"/>
      <c r="AX166" s="260"/>
      <c r="AY166" s="1777">
        <f t="shared" si="134"/>
        <v>0.22485927846622511</v>
      </c>
      <c r="AZ166" s="1777">
        <f t="shared" si="134"/>
        <v>3.7244402442681457E-2</v>
      </c>
      <c r="BA166" s="1777">
        <f t="shared" si="134"/>
        <v>-8.2685324485161193E-2</v>
      </c>
      <c r="BB166" s="1777">
        <f t="shared" si="134"/>
        <v>2.62360911543007E-2</v>
      </c>
      <c r="BC166" s="1777">
        <f t="shared" si="134"/>
        <v>-1.1538029810561068E-2</v>
      </c>
      <c r="BD166" s="1777">
        <f t="shared" si="134"/>
        <v>-0.12619677242126182</v>
      </c>
      <c r="BE166" s="568" t="str">
        <f>IF(BE33="NO","-",BE33/$AX33-1)</f>
        <v>-</v>
      </c>
      <c r="BF166" s="1417"/>
    </row>
    <row r="167" spans="2:62" ht="17.100000000000001" customHeight="1" thickTop="1">
      <c r="B167" s="1" t="s">
        <v>21</v>
      </c>
      <c r="U167" s="417" t="s">
        <v>60</v>
      </c>
      <c r="V167" s="804"/>
      <c r="X167" s="417" t="s">
        <v>777</v>
      </c>
      <c r="Y167" s="804"/>
      <c r="Z167" s="393"/>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778">
        <f t="shared" ref="AY167:BE167" si="135">AY34/$AX34-1</f>
        <v>8.2509030442912801E-2</v>
      </c>
      <c r="AZ167" s="1778">
        <f t="shared" si="135"/>
        <v>0.15691526202713479</v>
      </c>
      <c r="BA167" s="1778">
        <f t="shared" si="135"/>
        <v>0.24835369264418627</v>
      </c>
      <c r="BB167" s="1778">
        <f t="shared" si="135"/>
        <v>0.30411769143277079</v>
      </c>
      <c r="BC167" s="1778">
        <f t="shared" si="135"/>
        <v>0.35214709287340584</v>
      </c>
      <c r="BD167" s="1778">
        <f t="shared" si="135"/>
        <v>0.4169140357757537</v>
      </c>
      <c r="BE167" s="566">
        <f t="shared" si="135"/>
        <v>-1</v>
      </c>
      <c r="BF167" s="1417"/>
      <c r="BH167" s="98"/>
      <c r="BI167" s="98"/>
      <c r="BJ167" s="98"/>
    </row>
    <row r="168" spans="2:62" s="193" customFormat="1" ht="17.100000000000001" customHeight="1">
      <c r="U168" s="244"/>
      <c r="V168" s="244"/>
      <c r="X168" s="9"/>
      <c r="Y168" s="1"/>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H168" s="246"/>
      <c r="BI168" s="246"/>
      <c r="BJ168" s="246"/>
    </row>
    <row r="169" spans="2:62">
      <c r="U169" s="1" t="s">
        <v>302</v>
      </c>
      <c r="X169" s="9" t="s">
        <v>899</v>
      </c>
    </row>
    <row r="170" spans="2:62">
      <c r="U170" s="790"/>
      <c r="V170" s="791"/>
      <c r="X170" s="790"/>
      <c r="Y170" s="791"/>
      <c r="Z170" s="208"/>
      <c r="AA170" s="117">
        <v>1990</v>
      </c>
      <c r="AB170" s="117">
        <f>AA170+1</f>
        <v>1991</v>
      </c>
      <c r="AC170" s="117">
        <f>AB170+1</f>
        <v>1992</v>
      </c>
      <c r="AD170" s="117">
        <f>AC170+1</f>
        <v>1993</v>
      </c>
      <c r="AE170" s="117">
        <f>AD170+1</f>
        <v>1994</v>
      </c>
      <c r="AF170" s="117">
        <v>1995</v>
      </c>
      <c r="AG170" s="117">
        <f t="shared" ref="AG170:BA170" si="136">AF170+1</f>
        <v>1996</v>
      </c>
      <c r="AH170" s="117">
        <f t="shared" si="136"/>
        <v>1997</v>
      </c>
      <c r="AI170" s="117">
        <f t="shared" si="136"/>
        <v>1998</v>
      </c>
      <c r="AJ170" s="117">
        <f t="shared" si="136"/>
        <v>1999</v>
      </c>
      <c r="AK170" s="117">
        <f t="shared" si="136"/>
        <v>2000</v>
      </c>
      <c r="AL170" s="117">
        <f t="shared" si="136"/>
        <v>2001</v>
      </c>
      <c r="AM170" s="117">
        <f t="shared" si="136"/>
        <v>2002</v>
      </c>
      <c r="AN170" s="117">
        <f t="shared" si="136"/>
        <v>2003</v>
      </c>
      <c r="AO170" s="117">
        <f t="shared" si="136"/>
        <v>2004</v>
      </c>
      <c r="AP170" s="117">
        <f t="shared" si="136"/>
        <v>2005</v>
      </c>
      <c r="AQ170" s="117">
        <f t="shared" si="136"/>
        <v>2006</v>
      </c>
      <c r="AR170" s="117">
        <f t="shared" si="136"/>
        <v>2007</v>
      </c>
      <c r="AS170" s="117">
        <f t="shared" si="136"/>
        <v>2008</v>
      </c>
      <c r="AT170" s="117">
        <f t="shared" si="136"/>
        <v>2009</v>
      </c>
      <c r="AU170" s="117">
        <f t="shared" si="136"/>
        <v>2010</v>
      </c>
      <c r="AV170" s="117">
        <f t="shared" si="136"/>
        <v>2011</v>
      </c>
      <c r="AW170" s="117">
        <f t="shared" si="136"/>
        <v>2012</v>
      </c>
      <c r="AX170" s="117">
        <f t="shared" si="136"/>
        <v>2013</v>
      </c>
      <c r="AY170" s="117">
        <f t="shared" si="136"/>
        <v>2014</v>
      </c>
      <c r="AZ170" s="117">
        <f t="shared" si="136"/>
        <v>2015</v>
      </c>
      <c r="BA170" s="117">
        <f t="shared" si="136"/>
        <v>2016</v>
      </c>
      <c r="BB170" s="117">
        <f t="shared" ref="BB170" si="137">BA170+1</f>
        <v>2017</v>
      </c>
      <c r="BC170" s="117">
        <f t="shared" ref="BC170:BD170" si="138">BB170+1</f>
        <v>2018</v>
      </c>
      <c r="BD170" s="117">
        <f t="shared" si="138"/>
        <v>2019</v>
      </c>
      <c r="BE170" s="117">
        <f t="shared" ref="BE170" si="139">BD170+1</f>
        <v>2020</v>
      </c>
      <c r="BF170" s="1419"/>
    </row>
    <row r="171" spans="2:62" ht="17.100000000000001" customHeight="1">
      <c r="U171" s="720" t="s">
        <v>19</v>
      </c>
      <c r="V171" s="679"/>
      <c r="X171" s="720" t="s">
        <v>778</v>
      </c>
      <c r="Y171" s="679"/>
      <c r="Z171" s="239"/>
      <c r="AA171" s="256"/>
      <c r="AB171" s="1566">
        <f t="shared" ref="AB171:BE171" si="140">AB5/AA5-1</f>
        <v>8.8957790566543071E-2</v>
      </c>
      <c r="AC171" s="1566">
        <f t="shared" si="140"/>
        <v>2.4070340480269126E-2</v>
      </c>
      <c r="AD171" s="1566">
        <f t="shared" si="140"/>
        <v>2.0363161087364912E-2</v>
      </c>
      <c r="AE171" s="1566">
        <f t="shared" si="140"/>
        <v>0.16121232145462772</v>
      </c>
      <c r="AF171" s="1566">
        <f t="shared" si="140"/>
        <v>0.19766720352566258</v>
      </c>
      <c r="AG171" s="1566">
        <f t="shared" si="140"/>
        <v>-2.4396098407539313E-2</v>
      </c>
      <c r="AH171" s="1566">
        <f t="shared" si="140"/>
        <v>-6.5590951383218687E-3</v>
      </c>
      <c r="AI171" s="1566">
        <f t="shared" si="140"/>
        <v>-2.8430263235021069E-2</v>
      </c>
      <c r="AJ171" s="1566">
        <f t="shared" si="140"/>
        <v>2.6353908395283732E-2</v>
      </c>
      <c r="AK171" s="1566">
        <f t="shared" si="140"/>
        <v>-6.2244971622942846E-2</v>
      </c>
      <c r="AL171" s="1566">
        <f t="shared" si="140"/>
        <v>-0.14834403168881716</v>
      </c>
      <c r="AM171" s="1566">
        <f t="shared" si="140"/>
        <v>-0.16580455226210977</v>
      </c>
      <c r="AN171" s="1578">
        <f t="shared" si="140"/>
        <v>-4.2046532966288908E-4</v>
      </c>
      <c r="AO171" s="1566">
        <f t="shared" si="140"/>
        <v>-0.23455958191438542</v>
      </c>
      <c r="AP171" s="1566">
        <f t="shared" si="140"/>
        <v>2.918805858641238E-2</v>
      </c>
      <c r="AQ171" s="1566">
        <f t="shared" si="140"/>
        <v>0.14453679092774685</v>
      </c>
      <c r="AR171" s="1566">
        <f t="shared" si="140"/>
        <v>0.1424542245396363</v>
      </c>
      <c r="AS171" s="1566">
        <f t="shared" si="140"/>
        <v>0.15457324700931396</v>
      </c>
      <c r="AT171" s="1566">
        <f t="shared" si="140"/>
        <v>8.5145883774700559E-2</v>
      </c>
      <c r="AU171" s="1566">
        <f t="shared" si="140"/>
        <v>0.11382724902590846</v>
      </c>
      <c r="AV171" s="1566">
        <f t="shared" si="140"/>
        <v>0.11969937119616136</v>
      </c>
      <c r="AW171" s="1566">
        <f t="shared" si="140"/>
        <v>0.12473814993704946</v>
      </c>
      <c r="AX171" s="1566">
        <f t="shared" si="140"/>
        <v>9.3409185772506786E-2</v>
      </c>
      <c r="AY171" s="1566">
        <f t="shared" si="140"/>
        <v>0.11458110616943729</v>
      </c>
      <c r="AZ171" s="1566">
        <f t="shared" si="140"/>
        <v>9.7186632976297371E-2</v>
      </c>
      <c r="BA171" s="1566">
        <f t="shared" si="140"/>
        <v>8.5574331222751709E-2</v>
      </c>
      <c r="BB171" s="1566">
        <f t="shared" si="140"/>
        <v>5.4224922729147362E-2</v>
      </c>
      <c r="BC171" s="1566">
        <f t="shared" si="140"/>
        <v>4.6465761884789458E-2</v>
      </c>
      <c r="BD171" s="1566">
        <f t="shared" si="140"/>
        <v>5.680205235752922E-2</v>
      </c>
      <c r="BE171" s="561">
        <f t="shared" si="140"/>
        <v>-1</v>
      </c>
      <c r="BF171" s="1417"/>
      <c r="BJ171" s="98"/>
    </row>
    <row r="172" spans="2:62" ht="17.100000000000001" customHeight="1">
      <c r="U172" s="792"/>
      <c r="V172" s="596" t="str">
        <f>'リンク切公表時非表示（グラフの添え物）'!$W$90</f>
        <v>冷蔵庫及び空調機器</v>
      </c>
      <c r="X172" s="792"/>
      <c r="Y172" s="596" t="str">
        <f>'リンク切公表時非表示（グラフの添え物）'!$X$90</f>
        <v>Refrigeration and 
Air Conditioning Equipment</v>
      </c>
      <c r="Z172" s="253"/>
      <c r="AA172" s="257"/>
      <c r="AB172" s="590" t="str">
        <f t="shared" ref="AB172:BE172" si="141">IF(OR(AB6="NO",AA6="NO"),"-",AB6/AA6-1)</f>
        <v>-</v>
      </c>
      <c r="AC172" s="590" t="str">
        <f t="shared" si="141"/>
        <v>-</v>
      </c>
      <c r="AD172" s="590">
        <f t="shared" si="141"/>
        <v>16.117884307468259</v>
      </c>
      <c r="AE172" s="590">
        <f t="shared" si="141"/>
        <v>4.1652583890136707</v>
      </c>
      <c r="AF172" s="590">
        <f t="shared" si="141"/>
        <v>1.4865426833650153</v>
      </c>
      <c r="AG172" s="590">
        <f t="shared" si="141"/>
        <v>0.43628976554978438</v>
      </c>
      <c r="AH172" s="590">
        <f t="shared" si="141"/>
        <v>0.31176494404770283</v>
      </c>
      <c r="AI172" s="590">
        <f t="shared" si="141"/>
        <v>0.22009011987141425</v>
      </c>
      <c r="AJ172" s="590">
        <f t="shared" si="141"/>
        <v>0.18414105027702754</v>
      </c>
      <c r="AK172" s="590">
        <f t="shared" si="141"/>
        <v>0.18182950243908391</v>
      </c>
      <c r="AL172" s="590">
        <f t="shared" si="141"/>
        <v>0.20529219327381876</v>
      </c>
      <c r="AM172" s="590">
        <f t="shared" si="141"/>
        <v>0.24169659761943962</v>
      </c>
      <c r="AN172" s="590">
        <f t="shared" si="141"/>
        <v>0.25123591787657262</v>
      </c>
      <c r="AO172" s="590">
        <f t="shared" si="141"/>
        <v>0.2705167098186827</v>
      </c>
      <c r="AP172" s="590">
        <f t="shared" si="141"/>
        <v>0.25368815311675585</v>
      </c>
      <c r="AQ172" s="590">
        <f t="shared" si="141"/>
        <v>0.22302161868274206</v>
      </c>
      <c r="AR172" s="590">
        <f t="shared" si="141"/>
        <v>0.24098061352134947</v>
      </c>
      <c r="AS172" s="590">
        <f t="shared" si="141"/>
        <v>0.16484472609179024</v>
      </c>
      <c r="AT172" s="590">
        <f t="shared" si="141"/>
        <v>0.14754647687466615</v>
      </c>
      <c r="AU172" s="590">
        <f t="shared" si="141"/>
        <v>0.13811512757666011</v>
      </c>
      <c r="AV172" s="590">
        <f t="shared" si="141"/>
        <v>0.12976140057444763</v>
      </c>
      <c r="AW172" s="590">
        <f t="shared" si="141"/>
        <v>0.13890708954327646</v>
      </c>
      <c r="AX172" s="590">
        <f t="shared" si="141"/>
        <v>0.10070899203959183</v>
      </c>
      <c r="AY172" s="590">
        <f t="shared" si="141"/>
        <v>0.12156687673272004</v>
      </c>
      <c r="AZ172" s="590">
        <f t="shared" si="141"/>
        <v>0.10261695547841221</v>
      </c>
      <c r="BA172" s="590">
        <f t="shared" si="141"/>
        <v>8.5777039750453588E-2</v>
      </c>
      <c r="BB172" s="590">
        <f t="shared" si="141"/>
        <v>5.6326047896391618E-2</v>
      </c>
      <c r="BC172" s="590">
        <f t="shared" si="141"/>
        <v>5.0185656555413294E-2</v>
      </c>
      <c r="BD172" s="590">
        <f t="shared" si="141"/>
        <v>5.9305853930166519E-2</v>
      </c>
      <c r="BE172" s="590" t="str">
        <f t="shared" si="141"/>
        <v>-</v>
      </c>
      <c r="BF172" s="1418"/>
      <c r="BH172" s="98"/>
    </row>
    <row r="173" spans="2:62" ht="17.100000000000001" customHeight="1">
      <c r="U173" s="792"/>
      <c r="V173" s="1740" t="str">
        <f>'リンク切公表時非表示（グラフの添え物）'!$W$91</f>
        <v>発泡剤</v>
      </c>
      <c r="X173" s="792"/>
      <c r="Y173" s="596" t="str">
        <f>'リンク切公表時非表示（グラフの添え物）'!$X$91</f>
        <v>Foam Blowing</v>
      </c>
      <c r="Z173" s="254"/>
      <c r="AA173" s="257"/>
      <c r="AB173" s="590" t="str">
        <f t="shared" ref="AB173:BE173" si="142">IF(OR(AB7="NO",AA7="NO"),"-",AB7/AA7-1)</f>
        <v>-</v>
      </c>
      <c r="AC173" s="590" t="str">
        <f t="shared" si="142"/>
        <v>-</v>
      </c>
      <c r="AD173" s="590">
        <f t="shared" si="142"/>
        <v>5.5000000000000009</v>
      </c>
      <c r="AE173" s="590">
        <f t="shared" si="142"/>
        <v>0.71794871794871762</v>
      </c>
      <c r="AF173" s="590">
        <f t="shared" si="142"/>
        <v>0.10447761194029859</v>
      </c>
      <c r="AG173" s="590">
        <f t="shared" si="142"/>
        <v>-8.953185798644947E-2</v>
      </c>
      <c r="AH173" s="590">
        <f t="shared" si="142"/>
        <v>3.5490707026912149E-2</v>
      </c>
      <c r="AI173" s="590">
        <f t="shared" si="142"/>
        <v>-3.7717952771380903E-2</v>
      </c>
      <c r="AJ173" s="590">
        <f t="shared" si="142"/>
        <v>9.52380952380949E-3</v>
      </c>
      <c r="AK173" s="590">
        <f t="shared" si="142"/>
        <v>6.509433962264155E-2</v>
      </c>
      <c r="AL173" s="590">
        <f t="shared" si="142"/>
        <v>-6.7862415116622388E-2</v>
      </c>
      <c r="AM173" s="590">
        <f t="shared" si="142"/>
        <v>8.7705683923791966E-2</v>
      </c>
      <c r="AN173" s="590">
        <f t="shared" si="142"/>
        <v>0.48603423401141321</v>
      </c>
      <c r="AO173" s="590">
        <f t="shared" si="142"/>
        <v>0.23468330998960263</v>
      </c>
      <c r="AP173" s="590">
        <f t="shared" si="142"/>
        <v>4.0486631150465913E-2</v>
      </c>
      <c r="AQ173" s="590">
        <f t="shared" si="142"/>
        <v>0.27414569100647213</v>
      </c>
      <c r="AR173" s="590">
        <f t="shared" si="142"/>
        <v>0.19643925884579572</v>
      </c>
      <c r="AS173" s="590">
        <f t="shared" si="142"/>
        <v>5.627528799946413E-2</v>
      </c>
      <c r="AT173" s="590">
        <f t="shared" si="142"/>
        <v>6.5320934017037535E-2</v>
      </c>
      <c r="AU173" s="590">
        <f t="shared" si="142"/>
        <v>8.7494487962760381E-2</v>
      </c>
      <c r="AV173" s="590">
        <f t="shared" si="142"/>
        <v>9.9800834345771028E-2</v>
      </c>
      <c r="AW173" s="590">
        <f t="shared" si="142"/>
        <v>8.1843839296704246E-2</v>
      </c>
      <c r="AX173" s="590">
        <f t="shared" si="142"/>
        <v>7.1353870403565445E-2</v>
      </c>
      <c r="AY173" s="590">
        <f t="shared" si="142"/>
        <v>6.4436506456682974E-2</v>
      </c>
      <c r="AZ173" s="590">
        <f t="shared" si="142"/>
        <v>4.6711754379895609E-2</v>
      </c>
      <c r="BA173" s="590">
        <f t="shared" si="142"/>
        <v>6.7309151101280884E-2</v>
      </c>
      <c r="BB173" s="590">
        <f t="shared" si="142"/>
        <v>5.6735893673469651E-2</v>
      </c>
      <c r="BC173" s="590">
        <f t="shared" si="142"/>
        <v>4.3043633229930656E-2</v>
      </c>
      <c r="BD173" s="590">
        <f t="shared" si="142"/>
        <v>1.9421519971622114E-2</v>
      </c>
      <c r="BE173" s="590" t="str">
        <f t="shared" si="142"/>
        <v>-</v>
      </c>
      <c r="BF173" s="1418"/>
      <c r="BH173" s="98"/>
    </row>
    <row r="174" spans="2:62" ht="17.100000000000001" customHeight="1">
      <c r="U174" s="792"/>
      <c r="V174" s="594" t="str">
        <f>'リンク切公表時非表示（グラフの添え物）'!$W$92</f>
        <v>エアゾール・MDI（定量噴射剤）</v>
      </c>
      <c r="X174" s="792"/>
      <c r="Y174" s="596" t="str">
        <f>'リンク切公表時非表示（グラフの添え物）'!$X$92</f>
        <v>Aerosols / MDI</v>
      </c>
      <c r="Z174" s="253"/>
      <c r="AA174" s="257"/>
      <c r="AB174" s="590" t="str">
        <f t="shared" ref="AB174:BD174" si="143">IF(OR(AB8="NO",AA8="NO"),"-",AB8/AA8-1)</f>
        <v>-</v>
      </c>
      <c r="AC174" s="590" t="str">
        <f t="shared" si="143"/>
        <v>-</v>
      </c>
      <c r="AD174" s="590">
        <f t="shared" si="143"/>
        <v>6.4999999999999991</v>
      </c>
      <c r="AE174" s="590">
        <f t="shared" si="143"/>
        <v>0.8786324786324784</v>
      </c>
      <c r="AF174" s="590">
        <f t="shared" si="143"/>
        <v>0.41401273885350331</v>
      </c>
      <c r="AG174" s="590">
        <f t="shared" si="143"/>
        <v>0.5261904761904761</v>
      </c>
      <c r="AH174" s="590">
        <f t="shared" si="143"/>
        <v>0.2708580343213729</v>
      </c>
      <c r="AI174" s="590">
        <f t="shared" si="143"/>
        <v>8.0896614372345299E-2</v>
      </c>
      <c r="AJ174" s="590">
        <f t="shared" si="143"/>
        <v>-1.7943942215963182E-2</v>
      </c>
      <c r="AK174" s="590">
        <f t="shared" si="143"/>
        <v>8.385138776479284E-3</v>
      </c>
      <c r="AL174" s="590">
        <f t="shared" si="143"/>
        <v>-5.3730996829431055E-2</v>
      </c>
      <c r="AM174" s="590">
        <f t="shared" si="143"/>
        <v>-8.9748451437487997E-4</v>
      </c>
      <c r="AN174" s="590">
        <f t="shared" si="143"/>
        <v>-3.8179051998932567E-2</v>
      </c>
      <c r="AO174" s="590">
        <f t="shared" si="143"/>
        <v>-0.17418116304496944</v>
      </c>
      <c r="AP174" s="590">
        <f t="shared" si="143"/>
        <v>-0.27584907186564434</v>
      </c>
      <c r="AQ174" s="590">
        <f t="shared" si="143"/>
        <v>-0.33729169989299934</v>
      </c>
      <c r="AR174" s="590">
        <f t="shared" si="143"/>
        <v>-0.20374028028962532</v>
      </c>
      <c r="AS174" s="590">
        <f t="shared" si="143"/>
        <v>4.0575507102560415E-2</v>
      </c>
      <c r="AT174" s="590">
        <f t="shared" si="143"/>
        <v>-9.254314244680284E-2</v>
      </c>
      <c r="AU174" s="590">
        <f t="shared" si="143"/>
        <v>-0.21094566724390718</v>
      </c>
      <c r="AV174" s="590">
        <f t="shared" si="143"/>
        <v>-4.862151291152117E-2</v>
      </c>
      <c r="AW174" s="590">
        <f t="shared" si="143"/>
        <v>-0.11534547918452243</v>
      </c>
      <c r="AX174" s="590">
        <f t="shared" si="143"/>
        <v>-0.12761450558160015</v>
      </c>
      <c r="AY174" s="590">
        <f t="shared" si="143"/>
        <v>2.8723607133627205E-2</v>
      </c>
      <c r="AZ174" s="590">
        <f t="shared" si="143"/>
        <v>7.2756075948030796E-2</v>
      </c>
      <c r="BA174" s="590">
        <f t="shared" si="143"/>
        <v>8.7075750234022919E-2</v>
      </c>
      <c r="BB174" s="590">
        <f t="shared" si="143"/>
        <v>2.2409611417173458E-2</v>
      </c>
      <c r="BC174" s="590">
        <f t="shared" si="143"/>
        <v>-9.3802693755161703E-2</v>
      </c>
      <c r="BD174" s="590">
        <f t="shared" si="143"/>
        <v>5.1882018864634505E-2</v>
      </c>
      <c r="BE174" s="584" t="e">
        <f>IF(OR(BD8="NO",BD8=0,BD8="NO"),"-",BE8/BD8-1)</f>
        <v>#VALUE!</v>
      </c>
      <c r="BF174" s="1418"/>
      <c r="BH174" s="98"/>
      <c r="BI174" s="98"/>
    </row>
    <row r="175" spans="2:62" ht="16.5" customHeight="1">
      <c r="U175" s="792"/>
      <c r="V175" s="1741" t="str">
        <f>'リンク切公表時非表示（グラフの添え物）'!$W$95</f>
        <v>洗浄剤・溶剤</v>
      </c>
      <c r="X175" s="792"/>
      <c r="Y175" s="596" t="str">
        <f>'リンク切公表時非表示（グラフの添え物）'!$X$95</f>
        <v>Solvents / Cleaning agents</v>
      </c>
      <c r="Z175" s="253"/>
      <c r="AA175" s="257"/>
      <c r="AB175" s="590" t="str">
        <f t="shared" ref="AB175:BD175" si="144">IF(OR(AB9="NO",AA9="NO"),"-",AB9/AA9-1)</f>
        <v>-</v>
      </c>
      <c r="AC175" s="590" t="str">
        <f t="shared" si="144"/>
        <v>-</v>
      </c>
      <c r="AD175" s="590" t="str">
        <f t="shared" si="144"/>
        <v>-</v>
      </c>
      <c r="AE175" s="590" t="str">
        <f t="shared" si="144"/>
        <v>-</v>
      </c>
      <c r="AF175" s="590" t="str">
        <f t="shared" si="144"/>
        <v>-</v>
      </c>
      <c r="AG175" s="590" t="str">
        <f t="shared" si="144"/>
        <v>-</v>
      </c>
      <c r="AH175" s="590" t="str">
        <f t="shared" si="144"/>
        <v>-</v>
      </c>
      <c r="AI175" s="590" t="str">
        <f t="shared" si="144"/>
        <v>-</v>
      </c>
      <c r="AJ175" s="590" t="str">
        <f t="shared" si="144"/>
        <v>-</v>
      </c>
      <c r="AK175" s="590" t="str">
        <f t="shared" si="144"/>
        <v>-</v>
      </c>
      <c r="AL175" s="590" t="str">
        <f t="shared" si="144"/>
        <v>-</v>
      </c>
      <c r="AM175" s="590" t="str">
        <f t="shared" si="144"/>
        <v>-</v>
      </c>
      <c r="AN175" s="590" t="str">
        <f t="shared" si="144"/>
        <v>-</v>
      </c>
      <c r="AO175" s="590">
        <f t="shared" si="144"/>
        <v>0.84090909090909061</v>
      </c>
      <c r="AP175" s="590">
        <f t="shared" si="144"/>
        <v>0.3333333333333337</v>
      </c>
      <c r="AQ175" s="590">
        <f t="shared" si="144"/>
        <v>0.37962962962962954</v>
      </c>
      <c r="AR175" s="590">
        <f t="shared" si="144"/>
        <v>0.97315436241610742</v>
      </c>
      <c r="AS175" s="590">
        <f t="shared" si="144"/>
        <v>0.45918367346938771</v>
      </c>
      <c r="AT175" s="590">
        <f t="shared" si="144"/>
        <v>0.70629370629370625</v>
      </c>
      <c r="AU175" s="590">
        <f t="shared" si="144"/>
        <v>0.5382513661202184</v>
      </c>
      <c r="AV175" s="590">
        <f t="shared" si="144"/>
        <v>0.42984014209591503</v>
      </c>
      <c r="AW175" s="590">
        <f t="shared" si="144"/>
        <v>9.2934065608672567E-2</v>
      </c>
      <c r="AX175" s="590">
        <f t="shared" si="144"/>
        <v>0.15557237102219834</v>
      </c>
      <c r="AY175" s="590">
        <f t="shared" si="144"/>
        <v>0.12630688106561494</v>
      </c>
      <c r="AZ175" s="590">
        <f t="shared" si="144"/>
        <v>2.759841275338526E-2</v>
      </c>
      <c r="BA175" s="590">
        <f t="shared" si="144"/>
        <v>3.1487421744121002E-2</v>
      </c>
      <c r="BB175" s="590">
        <f t="shared" si="144"/>
        <v>-0.10648388634675354</v>
      </c>
      <c r="BC175" s="590">
        <f t="shared" si="144"/>
        <v>1.2376237623762165E-2</v>
      </c>
      <c r="BD175" s="590">
        <f t="shared" si="144"/>
        <v>4.237978810105969E-2</v>
      </c>
      <c r="BE175" s="584" t="str">
        <f>IF(OR(BE9="NO",BD9=0,BD9="NO"),"-",BE9/BD9-1)</f>
        <v>-</v>
      </c>
      <c r="BF175" s="1418"/>
      <c r="BH175" s="98"/>
    </row>
    <row r="176" spans="2:62" ht="17.100000000000001" customHeight="1">
      <c r="U176" s="792"/>
      <c r="V176" s="594" t="str">
        <f>'リンク切公表時非表示（グラフの添え物）'!$W$96</f>
        <v>HFCsの製造時の漏出</v>
      </c>
      <c r="X176" s="792"/>
      <c r="Y176" s="596" t="str">
        <f>'リンク切公表時非表示（グラフの添え物）'!$X$96</f>
        <v>Fugitive emissions from HFCs manufacturing</v>
      </c>
      <c r="Z176" s="247"/>
      <c r="AA176" s="257"/>
      <c r="AB176" s="590" t="str">
        <f t="shared" ref="AB176:BD176" si="145">IF(OR(AB10="NO",AA10="NO"),"-",AB10/AA10-1)</f>
        <v>-</v>
      </c>
      <c r="AC176" s="590" t="str">
        <f t="shared" si="145"/>
        <v>-</v>
      </c>
      <c r="AD176" s="590">
        <f t="shared" si="145"/>
        <v>5.5000000000000009</v>
      </c>
      <c r="AE176" s="590">
        <f t="shared" si="145"/>
        <v>0.71794871794871784</v>
      </c>
      <c r="AF176" s="590">
        <f t="shared" si="145"/>
        <v>0.10447761194029836</v>
      </c>
      <c r="AG176" s="590">
        <f t="shared" si="145"/>
        <v>-4.7230961396681148E-2</v>
      </c>
      <c r="AH176" s="590">
        <f t="shared" si="145"/>
        <v>-0.19528620416352871</v>
      </c>
      <c r="AI176" s="590">
        <f t="shared" si="145"/>
        <v>-0.28118138063422948</v>
      </c>
      <c r="AJ176" s="590">
        <f t="shared" si="145"/>
        <v>-0.38767756416087895</v>
      </c>
      <c r="AK176" s="590">
        <f t="shared" si="145"/>
        <v>0.57026598771648751</v>
      </c>
      <c r="AL176" s="590">
        <f t="shared" si="145"/>
        <v>0.47291809663295958</v>
      </c>
      <c r="AM176" s="590">
        <f t="shared" si="145"/>
        <v>-5.920550847258943E-2</v>
      </c>
      <c r="AN176" s="590">
        <f t="shared" si="145"/>
        <v>0.26765314597925327</v>
      </c>
      <c r="AO176" s="590">
        <f t="shared" si="145"/>
        <v>8.573028969069485E-2</v>
      </c>
      <c r="AP176" s="590">
        <f t="shared" si="145"/>
        <v>-0.20457972432428451</v>
      </c>
      <c r="AQ176" s="590">
        <f t="shared" si="145"/>
        <v>-0.18428139465367932</v>
      </c>
      <c r="AR176" s="590">
        <f t="shared" si="145"/>
        <v>-2.6824774146976149E-2</v>
      </c>
      <c r="AS176" s="590">
        <f t="shared" si="145"/>
        <v>-0.14086072588357157</v>
      </c>
      <c r="AT176" s="590">
        <f t="shared" si="145"/>
        <v>-0.23727425212883091</v>
      </c>
      <c r="AU176" s="590">
        <f t="shared" si="145"/>
        <v>-0.45216296775489051</v>
      </c>
      <c r="AV176" s="590">
        <f t="shared" si="145"/>
        <v>0.18184429099188359</v>
      </c>
      <c r="AW176" s="590">
        <f t="shared" si="145"/>
        <v>-0.20398452718722182</v>
      </c>
      <c r="AX176" s="590">
        <f t="shared" si="145"/>
        <v>8.8662051526413821E-2</v>
      </c>
      <c r="AY176" s="590">
        <f t="shared" si="145"/>
        <v>-0.23322506128378762</v>
      </c>
      <c r="AZ176" s="590">
        <f t="shared" si="145"/>
        <v>-0.17486976001521948</v>
      </c>
      <c r="BA176" s="590">
        <f t="shared" si="145"/>
        <v>0.79143185455777409</v>
      </c>
      <c r="BB176" s="590">
        <f t="shared" si="145"/>
        <v>-0.36125420562532273</v>
      </c>
      <c r="BC176" s="590">
        <f t="shared" si="145"/>
        <v>-6.8376295010122767E-2</v>
      </c>
      <c r="BD176" s="590">
        <f t="shared" si="145"/>
        <v>0.34625513224647841</v>
      </c>
      <c r="BE176" s="586" t="str">
        <f>IF(OR(BE10="NO",BD10=0),"-",BE10/BD10-1)</f>
        <v>-</v>
      </c>
      <c r="BF176" s="1415"/>
      <c r="BJ176" s="98"/>
    </row>
    <row r="177" spans="21:61" ht="17.100000000000001" customHeight="1">
      <c r="U177" s="792"/>
      <c r="V177" s="735" t="str">
        <f>'リンク切公表時非表示（グラフの添え物）'!$W$93</f>
        <v>半導体製造</v>
      </c>
      <c r="X177" s="792"/>
      <c r="Y177" s="596" t="str">
        <f>'リンク切公表時非表示（グラフの添え物）'!$X$93</f>
        <v>Semiconductor Manufacturing</v>
      </c>
      <c r="Z177" s="253"/>
      <c r="AA177" s="257"/>
      <c r="AB177" s="590" t="str">
        <f t="shared" ref="AB177:BD177" si="146">IF(OR(AB11="NO",AA11="NO"),"-",AB11/AA11-1)</f>
        <v>-</v>
      </c>
      <c r="AC177" s="590" t="str">
        <f t="shared" si="146"/>
        <v>-</v>
      </c>
      <c r="AD177" s="590">
        <f t="shared" si="146"/>
        <v>5.4999999999999982</v>
      </c>
      <c r="AE177" s="590">
        <f t="shared" si="146"/>
        <v>0.71794871794871828</v>
      </c>
      <c r="AF177" s="590">
        <f t="shared" si="146"/>
        <v>0.10447761194029859</v>
      </c>
      <c r="AG177" s="590">
        <f t="shared" si="146"/>
        <v>-2.4056895360579755E-2</v>
      </c>
      <c r="AH177" s="590">
        <f t="shared" si="146"/>
        <v>0.11492260869050797</v>
      </c>
      <c r="AI177" s="590">
        <f t="shared" si="146"/>
        <v>-7.6112990600403552E-2</v>
      </c>
      <c r="AJ177" s="590">
        <f t="shared" si="146"/>
        <v>4.6816894576957591E-3</v>
      </c>
      <c r="AK177" s="590">
        <f t="shared" si="146"/>
        <v>3.4378737932408088E-2</v>
      </c>
      <c r="AL177" s="590">
        <f t="shared" si="146"/>
        <v>-0.22211036307337384</v>
      </c>
      <c r="AM177" s="590">
        <f t="shared" si="146"/>
        <v>-2.9242813526148437E-2</v>
      </c>
      <c r="AN177" s="590">
        <f t="shared" si="146"/>
        <v>-3.3580196260495021E-2</v>
      </c>
      <c r="AO177" s="590">
        <f t="shared" si="146"/>
        <v>0.12819903293735879</v>
      </c>
      <c r="AP177" s="590">
        <f t="shared" si="146"/>
        <v>-3.7783719666236948E-2</v>
      </c>
      <c r="AQ177" s="590">
        <f t="shared" si="146"/>
        <v>8.3703571816745148E-2</v>
      </c>
      <c r="AR177" s="590">
        <f t="shared" si="146"/>
        <v>8.26229563199532E-2</v>
      </c>
      <c r="AS177" s="590">
        <f t="shared" si="146"/>
        <v>-0.10872660020791991</v>
      </c>
      <c r="AT177" s="590">
        <f t="shared" si="146"/>
        <v>-0.36035170068952993</v>
      </c>
      <c r="AU177" s="590">
        <f t="shared" si="146"/>
        <v>0.10090809686323854</v>
      </c>
      <c r="AV177" s="590">
        <f t="shared" si="146"/>
        <v>-0.13785184464014022</v>
      </c>
      <c r="AW177" s="590">
        <f t="shared" si="146"/>
        <v>-0.14462284747554588</v>
      </c>
      <c r="AX177" s="590">
        <f t="shared" si="146"/>
        <v>-0.10184124763993685</v>
      </c>
      <c r="AY177" s="590">
        <f t="shared" si="146"/>
        <v>3.3441868327868329E-2</v>
      </c>
      <c r="AZ177" s="590">
        <f t="shared" si="146"/>
        <v>1.6615898082938951E-3</v>
      </c>
      <c r="BA177" s="590">
        <f t="shared" si="146"/>
        <v>3.7598280441780263E-2</v>
      </c>
      <c r="BB177" s="590">
        <f t="shared" si="146"/>
        <v>4.9378453167230107E-2</v>
      </c>
      <c r="BC177" s="590">
        <f t="shared" si="146"/>
        <v>-8.4381165123683544E-2</v>
      </c>
      <c r="BD177" s="590">
        <f t="shared" si="146"/>
        <v>-0.11820306910548328</v>
      </c>
      <c r="BE177" s="584" t="str">
        <f>IF(OR(BE11="NO",BD11=0,BD11="NO"),"-",BE11/BD11-1)</f>
        <v>-</v>
      </c>
      <c r="BF177" s="1418"/>
    </row>
    <row r="178" spans="21:61" ht="17.100000000000001" customHeight="1">
      <c r="U178" s="792"/>
      <c r="V178" s="594" t="str">
        <f>'リンク切公表時非表示（グラフの添え物）'!$W$94</f>
        <v>液晶製造</v>
      </c>
      <c r="X178" s="792"/>
      <c r="Y178" s="596" t="str">
        <f>'リンク切公表時非表示（グラフの添え物）'!$X$94</f>
        <v>Liquid Crystals</v>
      </c>
      <c r="Z178" s="253"/>
      <c r="AA178" s="259"/>
      <c r="AB178" s="590" t="str">
        <f t="shared" ref="AB178:BD178" si="147">IF(OR(AB12="NO",AA12="NO"),"-",AB12/AA12-1)</f>
        <v>-</v>
      </c>
      <c r="AC178" s="590" t="str">
        <f t="shared" si="147"/>
        <v>-</v>
      </c>
      <c r="AD178" s="590">
        <f t="shared" si="147"/>
        <v>5.5000000000000009</v>
      </c>
      <c r="AE178" s="590">
        <f t="shared" si="147"/>
        <v>0.71794871794871784</v>
      </c>
      <c r="AF178" s="590">
        <f t="shared" si="147"/>
        <v>0.10447761194029859</v>
      </c>
      <c r="AG178" s="590">
        <f t="shared" si="147"/>
        <v>-1.0000000000000009E-2</v>
      </c>
      <c r="AH178" s="590">
        <f t="shared" si="147"/>
        <v>2.1818181818181817</v>
      </c>
      <c r="AI178" s="590">
        <f t="shared" si="147"/>
        <v>-5.396825396825411E-2</v>
      </c>
      <c r="AJ178" s="590">
        <f t="shared" si="147"/>
        <v>3.7214765100671148</v>
      </c>
      <c r="AK178" s="590">
        <f t="shared" si="147"/>
        <v>-0.50959488272921116</v>
      </c>
      <c r="AL178" s="590">
        <f t="shared" si="147"/>
        <v>-0.36884057971014506</v>
      </c>
      <c r="AM178" s="590">
        <f t="shared" si="147"/>
        <v>0.64280137772675139</v>
      </c>
      <c r="AN178" s="590">
        <f t="shared" si="147"/>
        <v>-0.13244996086324523</v>
      </c>
      <c r="AO178" s="590">
        <f t="shared" si="147"/>
        <v>0.84185087323580587</v>
      </c>
      <c r="AP178" s="590">
        <f t="shared" si="147"/>
        <v>-2.2087123862841174E-2</v>
      </c>
      <c r="AQ178" s="590">
        <f t="shared" si="147"/>
        <v>-4.9975401404355968E-2</v>
      </c>
      <c r="AR178" s="590">
        <f t="shared" si="147"/>
        <v>8.2181191623982741E-2</v>
      </c>
      <c r="AS178" s="590">
        <f t="shared" si="147"/>
        <v>-7.4508908018675157E-2</v>
      </c>
      <c r="AT178" s="590">
        <f t="shared" si="147"/>
        <v>-0.18898501889865538</v>
      </c>
      <c r="AU178" s="590">
        <f t="shared" si="147"/>
        <v>0.31448223992507107</v>
      </c>
      <c r="AV178" s="590">
        <f t="shared" si="147"/>
        <v>8.4647266313933267E-2</v>
      </c>
      <c r="AW178" s="590">
        <f t="shared" si="147"/>
        <v>-0.27102659371214399</v>
      </c>
      <c r="AX178" s="590">
        <f t="shared" si="147"/>
        <v>-8.7103933618103424E-3</v>
      </c>
      <c r="AY178" s="590">
        <f t="shared" si="147"/>
        <v>-4.5667289214914364E-2</v>
      </c>
      <c r="AZ178" s="590">
        <f t="shared" si="147"/>
        <v>-0.14500080874291144</v>
      </c>
      <c r="BA178" s="590">
        <f t="shared" si="147"/>
        <v>1.1858705892855426E-3</v>
      </c>
      <c r="BB178" s="590">
        <f t="shared" si="147"/>
        <v>-1.3345618210264032E-2</v>
      </c>
      <c r="BC178" s="590">
        <f t="shared" si="147"/>
        <v>0.12708467742723428</v>
      </c>
      <c r="BD178" s="590">
        <f t="shared" si="147"/>
        <v>-0.17962722149978283</v>
      </c>
      <c r="BE178" s="584" t="str">
        <f>IF(OR(BE12="NO",BD12=0,BD12="NO"),"-",BE12/BD12-1)</f>
        <v>-</v>
      </c>
      <c r="BF178" s="1418"/>
      <c r="BH178" s="98"/>
      <c r="BI178" s="98"/>
    </row>
    <row r="179" spans="21:61" ht="17.100000000000001" customHeight="1">
      <c r="U179" s="792"/>
      <c r="V179" s="594" t="str">
        <f>'リンク切公表時非表示（グラフの添え物）'!$W$97</f>
        <v>HCFC22製造時の副生HFC23</v>
      </c>
      <c r="X179" s="792"/>
      <c r="Y179" s="596" t="str">
        <f>'リンク切公表時非表示（グラフの添え物）'!$X$97</f>
        <v xml:space="preserve">By-product emissions from HCFC-22  </v>
      </c>
      <c r="Z179" s="253"/>
      <c r="AA179" s="257"/>
      <c r="AB179" s="590">
        <f t="shared" ref="AB179:AC179" si="148">IF(OR(AB13="NO",AA13="NO"),"-",AB13/AA13-1)</f>
        <v>8.9202866941598291E-2</v>
      </c>
      <c r="AC179" s="590">
        <f t="shared" si="148"/>
        <v>1.3285222778508521E-2</v>
      </c>
      <c r="AD179" s="590">
        <f t="shared" ref="AD179:AE181" si="149">IF(OR(AD13="NO",AC13="NO"),"-",AD13/AC13-1)</f>
        <v>-4.4788461248029154E-2</v>
      </c>
      <c r="AE179" s="590">
        <f t="shared" si="149"/>
        <v>9.6716646644477544E-2</v>
      </c>
      <c r="AF179" s="590">
        <f t="shared" ref="AF179:AI179" si="150">IF(OR(AF13="NO",AE13="NO"),"-",AF13/AE13-1)</f>
        <v>0.16523688204446851</v>
      </c>
      <c r="AG179" s="590">
        <f t="shared" si="150"/>
        <v>-8.0689655172413777E-2</v>
      </c>
      <c r="AH179" s="590">
        <f t="shared" si="150"/>
        <v>-5.7764441110277676E-2</v>
      </c>
      <c r="AI179" s="590">
        <f t="shared" si="150"/>
        <v>-6.2101910828025408E-2</v>
      </c>
      <c r="AJ179" s="590">
        <f t="shared" ref="AJ179:BD179" si="151">IF(OR(AJ13="NO",AI13="NO"),"-",AJ13/AI13-1)</f>
        <v>2.292020373514414E-2</v>
      </c>
      <c r="AK179" s="590">
        <f t="shared" si="151"/>
        <v>-0.1203319502074689</v>
      </c>
      <c r="AL179" s="590">
        <f t="shared" si="151"/>
        <v>-0.24716981132075477</v>
      </c>
      <c r="AM179" s="590">
        <f t="shared" si="151"/>
        <v>-0.34711779448621549</v>
      </c>
      <c r="AN179" s="590">
        <f t="shared" si="151"/>
        <v>-0.17600767754318614</v>
      </c>
      <c r="AO179" s="590">
        <f t="shared" si="151"/>
        <v>-0.79734451432564646</v>
      </c>
      <c r="AP179" s="590">
        <f t="shared" si="151"/>
        <v>-0.54482758620689653</v>
      </c>
      <c r="AQ179" s="590">
        <f t="shared" si="151"/>
        <v>0.41792929292929282</v>
      </c>
      <c r="AR179" s="590">
        <f t="shared" si="151"/>
        <v>-0.66874443455031174</v>
      </c>
      <c r="AS179" s="590">
        <f t="shared" si="151"/>
        <v>1.155913978494624</v>
      </c>
      <c r="AT179" s="590">
        <f t="shared" si="151"/>
        <v>-0.91521197007481292</v>
      </c>
      <c r="AU179" s="590">
        <f t="shared" si="151"/>
        <v>5.8823529411764719E-2</v>
      </c>
      <c r="AV179" s="590">
        <f t="shared" si="151"/>
        <v>-0.69444444444444442</v>
      </c>
      <c r="AW179" s="590">
        <f t="shared" si="151"/>
        <v>9.0909090909090828E-2</v>
      </c>
      <c r="AX179" s="590">
        <f t="shared" si="151"/>
        <v>-8.333333333333337E-2</v>
      </c>
      <c r="AY179" s="590">
        <f t="shared" si="151"/>
        <v>0.45454545454545436</v>
      </c>
      <c r="AZ179" s="590">
        <f t="shared" si="151"/>
        <v>0.25</v>
      </c>
      <c r="BA179" s="590">
        <f t="shared" si="151"/>
        <v>-0.20000000000000007</v>
      </c>
      <c r="BB179" s="590">
        <f t="shared" si="151"/>
        <v>0.62499999999999978</v>
      </c>
      <c r="BC179" s="590">
        <f t="shared" si="151"/>
        <v>-0.69230769230769229</v>
      </c>
      <c r="BD179" s="590">
        <f t="shared" si="151"/>
        <v>0.125</v>
      </c>
      <c r="BE179" s="584" t="str">
        <f t="shared" ref="BE179:BE180" si="152">IF(OR(BE13="NO",BD13=0,BD13="NO"),"-",BE13/BD13-1)</f>
        <v>-</v>
      </c>
      <c r="BF179" s="1418"/>
      <c r="BH179" s="98"/>
      <c r="BI179" s="98"/>
    </row>
    <row r="180" spans="21:61" ht="17.100000000000001" customHeight="1">
      <c r="U180" s="792"/>
      <c r="V180" s="735" t="str">
        <f>'リンク切公表時非表示（グラフの添え物）'!$W$98</f>
        <v>消火剤</v>
      </c>
      <c r="X180" s="792"/>
      <c r="Y180" s="596" t="str">
        <f>'リンク切公表時非表示（グラフの添え物）'!$X$98</f>
        <v>Fire Extinguishers</v>
      </c>
      <c r="Z180" s="253"/>
      <c r="AA180" s="257"/>
      <c r="AB180" s="590" t="str">
        <f t="shared" ref="AB180:AC180" si="153">IF(OR(AB14="NO",AA14="NO"),"-",AB14/AA14-1)</f>
        <v>-</v>
      </c>
      <c r="AC180" s="590" t="str">
        <f t="shared" si="153"/>
        <v>-</v>
      </c>
      <c r="AD180" s="590" t="str">
        <f t="shared" si="149"/>
        <v>-</v>
      </c>
      <c r="AE180" s="590" t="str">
        <f t="shared" si="149"/>
        <v>-</v>
      </c>
      <c r="AF180" s="590" t="str">
        <f t="shared" ref="AF180:AI180" si="154">IF(OR(AF14="NO",AE14="NO"),"-",AF14/AE14-1)</f>
        <v>-</v>
      </c>
      <c r="AG180" s="590" t="str">
        <f t="shared" si="154"/>
        <v>-</v>
      </c>
      <c r="AH180" s="590">
        <f t="shared" si="154"/>
        <v>1.7182817999999997</v>
      </c>
      <c r="AI180" s="590">
        <f t="shared" si="154"/>
        <v>1.7182818000000002</v>
      </c>
      <c r="AJ180" s="590">
        <f t="shared" ref="AJ180:BD180" si="155">IF(OR(AJ14="NO",AI14="NO"),"-",AJ14/AI14-1)</f>
        <v>1.0797923390741531</v>
      </c>
      <c r="AK180" s="590">
        <f t="shared" si="155"/>
        <v>0.22816309917468436</v>
      </c>
      <c r="AL180" s="590">
        <f t="shared" si="155"/>
        <v>0.15707128131691794</v>
      </c>
      <c r="AM180" s="590">
        <f t="shared" si="155"/>
        <v>0.11759114145145921</v>
      </c>
      <c r="AN180" s="590">
        <f t="shared" si="155"/>
        <v>9.2809198115533231E-2</v>
      </c>
      <c r="AO180" s="590">
        <f t="shared" si="155"/>
        <v>7.0296732906155235E-2</v>
      </c>
      <c r="AP180" s="590">
        <f t="shared" si="155"/>
        <v>4.8308242876796248E-2</v>
      </c>
      <c r="AQ180" s="590">
        <f t="shared" si="155"/>
        <v>1.6604056018197921E-2</v>
      </c>
      <c r="AR180" s="590">
        <f t="shared" si="155"/>
        <v>3.4255317767166726E-2</v>
      </c>
      <c r="AS180" s="590">
        <f t="shared" si="155"/>
        <v>1.6940410993071753E-2</v>
      </c>
      <c r="AT180" s="590">
        <f t="shared" si="155"/>
        <v>3.0140914942443864E-2</v>
      </c>
      <c r="AU180" s="590">
        <f t="shared" si="155"/>
        <v>2.5965502143083352E-2</v>
      </c>
      <c r="AV180" s="590">
        <f t="shared" si="155"/>
        <v>1.4729305786087776E-2</v>
      </c>
      <c r="AW180" s="590">
        <f t="shared" si="155"/>
        <v>2.513377401093142E-2</v>
      </c>
      <c r="AX180" s="590">
        <f t="shared" si="155"/>
        <v>2.0381324719131344E-2</v>
      </c>
      <c r="AY180" s="590">
        <f t="shared" si="155"/>
        <v>2.8909665320128397E-2</v>
      </c>
      <c r="AZ180" s="590">
        <f t="shared" si="155"/>
        <v>3.5398126328249013E-2</v>
      </c>
      <c r="BA180" s="590">
        <f t="shared" si="155"/>
        <v>1.4509094012893353E-2</v>
      </c>
      <c r="BB180" s="590">
        <f t="shared" si="155"/>
        <v>2.2145790966608736E-2</v>
      </c>
      <c r="BC180" s="590">
        <f t="shared" si="155"/>
        <v>1.1610557181018777E-2</v>
      </c>
      <c r="BD180" s="590">
        <f t="shared" si="155"/>
        <v>1.1449014972361615E-2</v>
      </c>
      <c r="BE180" s="590" t="str">
        <f t="shared" si="152"/>
        <v>-</v>
      </c>
      <c r="BF180" s="1427"/>
      <c r="BH180" s="98"/>
    </row>
    <row r="181" spans="21:61" ht="17.100000000000001" customHeight="1">
      <c r="U181" s="792"/>
      <c r="V181" s="594" t="str">
        <f>'リンク切公表時非表示（グラフの添え物）'!$W$99</f>
        <v>マグネシウム鋳造</v>
      </c>
      <c r="X181" s="792"/>
      <c r="Y181" s="596" t="str">
        <f>'リンク切公表時非表示（グラフの添え物）'!$X$99</f>
        <v>Magnesium Foundries</v>
      </c>
      <c r="Z181" s="253"/>
      <c r="AA181" s="257"/>
      <c r="AB181" s="590" t="str">
        <f t="shared" ref="AB181:AC181" si="156">IF(OR(AB15="NO",AA15="NO"),"-",AB15/AA15-1)</f>
        <v>-</v>
      </c>
      <c r="AC181" s="590" t="str">
        <f t="shared" si="156"/>
        <v>-</v>
      </c>
      <c r="AD181" s="590" t="str">
        <f t="shared" si="149"/>
        <v>-</v>
      </c>
      <c r="AE181" s="590" t="str">
        <f t="shared" si="149"/>
        <v>-</v>
      </c>
      <c r="AF181" s="590" t="str">
        <f t="shared" ref="AF181:AI181" si="157">IF(OR(AF15="NO",AE15="NO"),"-",AF15/AE15-1)</f>
        <v>-</v>
      </c>
      <c r="AG181" s="590" t="str">
        <f t="shared" si="157"/>
        <v>-</v>
      </c>
      <c r="AH181" s="590" t="str">
        <f t="shared" si="157"/>
        <v>-</v>
      </c>
      <c r="AI181" s="590" t="str">
        <f t="shared" si="157"/>
        <v>-</v>
      </c>
      <c r="AJ181" s="590" t="str">
        <f t="shared" ref="AJ181:BD181" si="158">IF(OR(AJ15="NO",AI15="NO"),"-",AJ15/AI15-1)</f>
        <v>-</v>
      </c>
      <c r="AK181" s="590" t="str">
        <f t="shared" si="158"/>
        <v>-</v>
      </c>
      <c r="AL181" s="590" t="str">
        <f t="shared" si="158"/>
        <v>-</v>
      </c>
      <c r="AM181" s="590" t="str">
        <f t="shared" si="158"/>
        <v>-</v>
      </c>
      <c r="AN181" s="590" t="str">
        <f t="shared" si="158"/>
        <v>-</v>
      </c>
      <c r="AO181" s="590" t="str">
        <f t="shared" si="158"/>
        <v>-</v>
      </c>
      <c r="AP181" s="590" t="str">
        <f t="shared" si="158"/>
        <v>-</v>
      </c>
      <c r="AQ181" s="590" t="str">
        <f t="shared" si="158"/>
        <v>-</v>
      </c>
      <c r="AR181" s="590" t="str">
        <f t="shared" si="158"/>
        <v>-</v>
      </c>
      <c r="AS181" s="590" t="str">
        <f t="shared" si="158"/>
        <v>-</v>
      </c>
      <c r="AT181" s="590" t="str">
        <f t="shared" si="158"/>
        <v>-</v>
      </c>
      <c r="AU181" s="590" t="str">
        <f t="shared" si="158"/>
        <v>-</v>
      </c>
      <c r="AV181" s="590" t="str">
        <f t="shared" si="158"/>
        <v>-</v>
      </c>
      <c r="AW181" s="590">
        <f t="shared" si="158"/>
        <v>0.28571428571428581</v>
      </c>
      <c r="AX181" s="590">
        <f t="shared" si="158"/>
        <v>0</v>
      </c>
      <c r="AY181" s="590">
        <f t="shared" si="158"/>
        <v>0</v>
      </c>
      <c r="AZ181" s="590">
        <f t="shared" si="158"/>
        <v>-0.33333333333333326</v>
      </c>
      <c r="BA181" s="590">
        <f t="shared" si="158"/>
        <v>0.33333333333333326</v>
      </c>
      <c r="BB181" s="590">
        <f t="shared" si="158"/>
        <v>0.25</v>
      </c>
      <c r="BC181" s="590">
        <f t="shared" si="158"/>
        <v>0.19999999999999996</v>
      </c>
      <c r="BD181" s="590">
        <f t="shared" si="158"/>
        <v>-0.16666666666666674</v>
      </c>
      <c r="BE181" s="584" t="str">
        <f t="shared" ref="BE181" si="159">IF(OR(BE15="NO",BD15=0,BD15="NO"),"-",BE15/BD15-1)</f>
        <v>-</v>
      </c>
      <c r="BF181" s="1418"/>
      <c r="BH181" s="98"/>
    </row>
    <row r="182" spans="21:61" ht="17.100000000000001" customHeight="1">
      <c r="U182" s="793" t="s">
        <v>20</v>
      </c>
      <c r="V182" s="794"/>
      <c r="X182" s="793" t="s">
        <v>20</v>
      </c>
      <c r="Y182" s="794"/>
      <c r="Z182" s="249"/>
      <c r="AA182" s="242"/>
      <c r="AB182" s="1570">
        <f t="shared" ref="AB182:BE182" si="160">AB16/AA16-1</f>
        <v>0.14797040261001193</v>
      </c>
      <c r="AC182" s="1570">
        <f t="shared" si="160"/>
        <v>1.4702566276902251E-2</v>
      </c>
      <c r="AD182" s="1570">
        <f t="shared" si="160"/>
        <v>0.43657292284521931</v>
      </c>
      <c r="AE182" s="1570">
        <f t="shared" si="160"/>
        <v>0.22852153866522706</v>
      </c>
      <c r="AF182" s="1570">
        <f t="shared" si="160"/>
        <v>0.31491083466813641</v>
      </c>
      <c r="AG182" s="1570">
        <f t="shared" si="160"/>
        <v>3.6462775108984768E-2</v>
      </c>
      <c r="AH182" s="1570">
        <f t="shared" si="160"/>
        <v>9.3873866076616075E-2</v>
      </c>
      <c r="AI182" s="1570">
        <f t="shared" si="160"/>
        <v>-0.17091874443936728</v>
      </c>
      <c r="AJ182" s="1570">
        <f t="shared" si="160"/>
        <v>-0.20882945160778432</v>
      </c>
      <c r="AK182" s="1570">
        <f t="shared" si="160"/>
        <v>-9.553077555102707E-2</v>
      </c>
      <c r="AL182" s="1570">
        <f t="shared" si="160"/>
        <v>-0.16794683076553196</v>
      </c>
      <c r="AM182" s="1570">
        <f t="shared" si="160"/>
        <v>-6.8704251658183613E-2</v>
      </c>
      <c r="AN182" s="1570">
        <f t="shared" si="160"/>
        <v>-3.7447710181063298E-2</v>
      </c>
      <c r="AO182" s="1570">
        <f t="shared" si="160"/>
        <v>4.0837091530976366E-2</v>
      </c>
      <c r="AP182" s="1570">
        <f t="shared" si="160"/>
        <v>-6.4271802125658306E-2</v>
      </c>
      <c r="AQ182" s="1570">
        <f t="shared" si="160"/>
        <v>4.3468996138076976E-2</v>
      </c>
      <c r="AR182" s="1570">
        <f t="shared" si="160"/>
        <v>-0.12005585474005942</v>
      </c>
      <c r="AS182" s="1570">
        <f t="shared" si="160"/>
        <v>-0.27405220607561276</v>
      </c>
      <c r="AT182" s="1570">
        <f t="shared" si="160"/>
        <v>-0.29527441196066351</v>
      </c>
      <c r="AU182" s="1570">
        <f t="shared" si="160"/>
        <v>4.9800500962982275E-2</v>
      </c>
      <c r="AV182" s="1570">
        <f t="shared" si="160"/>
        <v>-0.11600545771149151</v>
      </c>
      <c r="AW182" s="1570">
        <f t="shared" si="160"/>
        <v>-8.5091895033108211E-2</v>
      </c>
      <c r="AX182" s="1570">
        <f t="shared" si="160"/>
        <v>-4.6052858316117939E-2</v>
      </c>
      <c r="AY182" s="1570">
        <f t="shared" si="160"/>
        <v>2.3246413905391838E-2</v>
      </c>
      <c r="AZ182" s="1570">
        <f t="shared" si="160"/>
        <v>-1.6224752288071187E-2</v>
      </c>
      <c r="BA182" s="1570">
        <f t="shared" si="160"/>
        <v>2.0321204223736844E-2</v>
      </c>
      <c r="BB182" s="1570">
        <f t="shared" si="160"/>
        <v>4.1553940518886057E-2</v>
      </c>
      <c r="BC182" s="1570">
        <f t="shared" si="160"/>
        <v>-8.0039713451749428E-3</v>
      </c>
      <c r="BD182" s="1570">
        <f t="shared" si="160"/>
        <v>-1.8594411677543277E-2</v>
      </c>
      <c r="BE182" s="563">
        <f t="shared" si="160"/>
        <v>-1</v>
      </c>
      <c r="BF182" s="1417"/>
      <c r="BH182" s="98"/>
      <c r="BI182" s="98"/>
    </row>
    <row r="183" spans="21:61" ht="17.100000000000001" customHeight="1">
      <c r="U183" s="795"/>
      <c r="V183" s="594" t="str">
        <f>'リンク切公表時非表示（グラフの添え物）'!$W$102</f>
        <v>半導体製造</v>
      </c>
      <c r="X183" s="796"/>
      <c r="Y183" s="594" t="str">
        <f>'リンク切公表時非表示（グラフの添え物）'!$X$102</f>
        <v>Semiconductor Manufacturing</v>
      </c>
      <c r="Z183" s="248"/>
      <c r="AA183" s="258"/>
      <c r="AB183" s="590">
        <f t="shared" ref="AB183:AC183" si="161">IF(OR(AB17="NO",AA17="NO"),"-",AB17/AA17-1)</f>
        <v>0.15789473684210531</v>
      </c>
      <c r="AC183" s="590">
        <f t="shared" si="161"/>
        <v>2.2727272727272707E-2</v>
      </c>
      <c r="AD183" s="590">
        <f t="shared" ref="AD183:BD183" si="162">IF(OR(AD17="NO",AC17="NO"),"-",AD17/AC17-1)</f>
        <v>0.44444444444444464</v>
      </c>
      <c r="AE183" s="590">
        <f t="shared" si="162"/>
        <v>0.23076923076923084</v>
      </c>
      <c r="AF183" s="590">
        <f t="shared" si="162"/>
        <v>0.3125</v>
      </c>
      <c r="AG183" s="590">
        <f t="shared" si="162"/>
        <v>0.17480170875767387</v>
      </c>
      <c r="AH183" s="590">
        <f t="shared" si="162"/>
        <v>0.25607237723937359</v>
      </c>
      <c r="AI183" s="590">
        <f t="shared" si="162"/>
        <v>1.442379208168898E-2</v>
      </c>
      <c r="AJ183" s="590">
        <f t="shared" si="162"/>
        <v>6.7046536112532973E-2</v>
      </c>
      <c r="AK183" s="590">
        <f t="shared" si="162"/>
        <v>7.7851284210247451E-2</v>
      </c>
      <c r="AL183" s="590">
        <f t="shared" si="162"/>
        <v>-0.23144097947860742</v>
      </c>
      <c r="AM183" s="590">
        <f t="shared" si="162"/>
        <v>-3.3959742267507531E-3</v>
      </c>
      <c r="AN183" s="590">
        <f t="shared" si="162"/>
        <v>-9.301613968533573E-3</v>
      </c>
      <c r="AO183" s="590">
        <f t="shared" si="162"/>
        <v>5.7389360549626511E-2</v>
      </c>
      <c r="AP183" s="590">
        <f t="shared" si="162"/>
        <v>-0.15444394962879038</v>
      </c>
      <c r="AQ183" s="590">
        <f t="shared" si="162"/>
        <v>7.4153995101153614E-2</v>
      </c>
      <c r="AR183" s="590">
        <f t="shared" si="162"/>
        <v>-0.10170694939961955</v>
      </c>
      <c r="AS183" s="590">
        <f t="shared" si="162"/>
        <v>-0.24678937780740573</v>
      </c>
      <c r="AT183" s="590">
        <f t="shared" si="162"/>
        <v>-0.36833028146747981</v>
      </c>
      <c r="AU183" s="590">
        <f t="shared" si="162"/>
        <v>4.9905347952622137E-2</v>
      </c>
      <c r="AV183" s="590">
        <f t="shared" si="162"/>
        <v>-0.1585154391321697</v>
      </c>
      <c r="AW183" s="590">
        <f t="shared" si="162"/>
        <v>-0.12834838477661259</v>
      </c>
      <c r="AX183" s="590">
        <f t="shared" si="162"/>
        <v>-4.2138269122390049E-2</v>
      </c>
      <c r="AY183" s="590">
        <f t="shared" si="162"/>
        <v>3.929049229706516E-2</v>
      </c>
      <c r="AZ183" s="590">
        <f t="shared" si="162"/>
        <v>-2.142148742875627E-2</v>
      </c>
      <c r="BA183" s="590">
        <f t="shared" si="162"/>
        <v>8.7881593390994217E-2</v>
      </c>
      <c r="BB183" s="590">
        <f t="shared" si="162"/>
        <v>7.3015771148571273E-2</v>
      </c>
      <c r="BC183" s="590">
        <f t="shared" si="162"/>
        <v>-3.8239595010032157E-2</v>
      </c>
      <c r="BD183" s="590">
        <f t="shared" si="162"/>
        <v>-5.6220712405363082E-2</v>
      </c>
      <c r="BE183" s="1286" t="str">
        <f t="shared" ref="BE183" si="163">IF(OR(BE17="NO",BD17=0),"-",BE17/BD17-1)</f>
        <v>-</v>
      </c>
      <c r="BF183" s="1416"/>
    </row>
    <row r="184" spans="21:61" ht="17.100000000000001" customHeight="1">
      <c r="U184" s="796"/>
      <c r="V184" s="594" t="str">
        <f>'リンク切公表時非表示（グラフの添え物）'!$W$103</f>
        <v>液晶製造</v>
      </c>
      <c r="X184" s="796"/>
      <c r="Y184" s="594" t="str">
        <f>'リンク切公表時非表示（グラフの添え物）'!$X$103</f>
        <v>Liquid Crystals</v>
      </c>
      <c r="Z184" s="248"/>
      <c r="AA184" s="258"/>
      <c r="AB184" s="590">
        <f t="shared" ref="AB184:AC184" si="164">IF(OR(AB18="NO",AA18="NO"),"-",AB18/AA18-1)</f>
        <v>0.15789473684210531</v>
      </c>
      <c r="AC184" s="590">
        <f t="shared" si="164"/>
        <v>2.2727272727272707E-2</v>
      </c>
      <c r="AD184" s="590">
        <f t="shared" ref="AD184:BD184" si="165">IF(OR(AD18="NO",AC18="NO"),"-",AD18/AC18-1)</f>
        <v>0.44444444444444442</v>
      </c>
      <c r="AE184" s="590">
        <f t="shared" si="165"/>
        <v>0.23076923076923084</v>
      </c>
      <c r="AF184" s="590">
        <f t="shared" si="165"/>
        <v>0.31249999999999978</v>
      </c>
      <c r="AG184" s="590">
        <f t="shared" si="165"/>
        <v>-3.5316736580047081E-2</v>
      </c>
      <c r="AH184" s="590">
        <f t="shared" si="165"/>
        <v>0.86050351665730651</v>
      </c>
      <c r="AI184" s="590">
        <f t="shared" si="165"/>
        <v>9.8175418438592565E-2</v>
      </c>
      <c r="AJ184" s="590">
        <f t="shared" si="165"/>
        <v>0.24909025553671049</v>
      </c>
      <c r="AK184" s="590">
        <f t="shared" si="165"/>
        <v>3.9158985980887184E-3</v>
      </c>
      <c r="AL184" s="590">
        <f t="shared" si="165"/>
        <v>-0.32876833934542582</v>
      </c>
      <c r="AM184" s="590">
        <f t="shared" si="165"/>
        <v>0.26387173429169453</v>
      </c>
      <c r="AN184" s="590">
        <f t="shared" si="165"/>
        <v>-7.4727921065865677E-2</v>
      </c>
      <c r="AO184" s="590">
        <f t="shared" si="165"/>
        <v>6.6302151963973932E-2</v>
      </c>
      <c r="AP184" s="590">
        <f t="shared" si="165"/>
        <v>-0.15164956882788305</v>
      </c>
      <c r="AQ184" s="590">
        <f t="shared" si="165"/>
        <v>3.6661783535852921E-2</v>
      </c>
      <c r="AR184" s="590">
        <f t="shared" si="165"/>
        <v>-0.32141103092697543</v>
      </c>
      <c r="AS184" s="590">
        <f t="shared" si="165"/>
        <v>-0.21924000348334605</v>
      </c>
      <c r="AT184" s="590">
        <f t="shared" si="165"/>
        <v>-0.52907302150752278</v>
      </c>
      <c r="AU184" s="590">
        <f t="shared" si="165"/>
        <v>0.18255520065614284</v>
      </c>
      <c r="AV184" s="590">
        <f t="shared" si="165"/>
        <v>0.27149914918679507</v>
      </c>
      <c r="AW184" s="590">
        <f t="shared" si="165"/>
        <v>0.15375383005872312</v>
      </c>
      <c r="AX184" s="590">
        <f t="shared" si="165"/>
        <v>0.10868739867123822</v>
      </c>
      <c r="AY184" s="590">
        <f t="shared" si="165"/>
        <v>0.18652399915502382</v>
      </c>
      <c r="AZ184" s="590">
        <f t="shared" si="165"/>
        <v>-3.6534173278228055E-2</v>
      </c>
      <c r="BA184" s="590">
        <f t="shared" si="165"/>
        <v>-0.17634386181322625</v>
      </c>
      <c r="BB184" s="590">
        <f t="shared" si="165"/>
        <v>0.1817848748418418</v>
      </c>
      <c r="BC184" s="590">
        <f t="shared" si="165"/>
        <v>-5.6953223241823614E-2</v>
      </c>
      <c r="BD184" s="590">
        <f t="shared" si="165"/>
        <v>-5.2606923148289852E-2</v>
      </c>
      <c r="BE184" s="1286" t="str">
        <f t="shared" ref="BE184" si="166">IF(OR(BE18="NO",BD18=0),"-",BE18/BD18-1)</f>
        <v>-</v>
      </c>
      <c r="BF184" s="1416"/>
    </row>
    <row r="185" spans="21:61" ht="17.100000000000001" customHeight="1">
      <c r="U185" s="796"/>
      <c r="V185" s="594" t="str">
        <f>'リンク切公表時非表示（グラフの添え物）'!$W$104</f>
        <v>洗浄剤・溶剤</v>
      </c>
      <c r="X185" s="796"/>
      <c r="Y185" s="594" t="str">
        <f>'リンク切公表時非表示（グラフの添え物）'!$X$104</f>
        <v>Solvents / Cleaning agents</v>
      </c>
      <c r="Z185" s="254"/>
      <c r="AA185" s="258"/>
      <c r="AB185" s="590">
        <f t="shared" ref="AB185:AC185" si="167">IF(OR(AB19="NO",AA19="NO"),"-",AB19/AA19-1)</f>
        <v>0.15789473684210531</v>
      </c>
      <c r="AC185" s="590">
        <f t="shared" si="167"/>
        <v>2.2727272727272707E-2</v>
      </c>
      <c r="AD185" s="590">
        <f t="shared" ref="AD185:BD185" si="168">IF(OR(AD19="NO",AC19="NO"),"-",AD19/AC19-1)</f>
        <v>0.44444444444444442</v>
      </c>
      <c r="AE185" s="590">
        <f t="shared" si="168"/>
        <v>0.23076923076923084</v>
      </c>
      <c r="AF185" s="590">
        <f t="shared" si="168"/>
        <v>0.3125</v>
      </c>
      <c r="AG185" s="590">
        <f t="shared" si="168"/>
        <v>-2.5680394186541999E-2</v>
      </c>
      <c r="AH185" s="590">
        <f t="shared" si="168"/>
        <v>1.6633789965214696E-4</v>
      </c>
      <c r="AI185" s="590">
        <f t="shared" si="168"/>
        <v>-0.28244851810824045</v>
      </c>
      <c r="AJ185" s="590">
        <f t="shared" si="168"/>
        <v>-0.43018330333400989</v>
      </c>
      <c r="AK185" s="590">
        <f t="shared" si="168"/>
        <v>-0.36121244778907891</v>
      </c>
      <c r="AL185" s="590">
        <f t="shared" si="168"/>
        <v>-6.9430770276979192E-3</v>
      </c>
      <c r="AM185" s="590">
        <f t="shared" si="168"/>
        <v>-0.1968767200443664</v>
      </c>
      <c r="AN185" s="590">
        <f t="shared" si="168"/>
        <v>-9.3287992292178545E-2</v>
      </c>
      <c r="AO185" s="590">
        <f t="shared" si="168"/>
        <v>7.878063147833525E-2</v>
      </c>
      <c r="AP185" s="590">
        <f t="shared" si="168"/>
        <v>0.12751790205801306</v>
      </c>
      <c r="AQ185" s="590">
        <f t="shared" si="168"/>
        <v>-7.7852861943586982E-3</v>
      </c>
      <c r="AR185" s="590">
        <f t="shared" si="168"/>
        <v>-0.14877909752890428</v>
      </c>
      <c r="AS185" s="590">
        <f t="shared" si="168"/>
        <v>-0.3066769780364007</v>
      </c>
      <c r="AT185" s="590">
        <f t="shared" si="168"/>
        <v>-0.13816766969847838</v>
      </c>
      <c r="AU185" s="590">
        <f t="shared" si="168"/>
        <v>0.21138773333708372</v>
      </c>
      <c r="AV185" s="590">
        <f t="shared" si="168"/>
        <v>-6.7019813801913242E-2</v>
      </c>
      <c r="AW185" s="590">
        <f t="shared" si="168"/>
        <v>-1.3903378717768478E-2</v>
      </c>
      <c r="AX185" s="590">
        <f t="shared" si="168"/>
        <v>-4.1123273708644548E-2</v>
      </c>
      <c r="AY185" s="590">
        <f t="shared" si="168"/>
        <v>1.2253406983129045E-2</v>
      </c>
      <c r="AZ185" s="590">
        <f t="shared" si="168"/>
        <v>-1.2710332455813544E-2</v>
      </c>
      <c r="BA185" s="590">
        <f t="shared" si="168"/>
        <v>-3.433056586107841E-2</v>
      </c>
      <c r="BB185" s="590">
        <f t="shared" si="168"/>
        <v>1.291265571522171E-2</v>
      </c>
      <c r="BC185" s="590">
        <f t="shared" si="168"/>
        <v>1.4327441166765986E-2</v>
      </c>
      <c r="BD185" s="590">
        <f t="shared" si="168"/>
        <v>3.5343564145386752E-2</v>
      </c>
      <c r="BE185" s="1286" t="str">
        <f t="shared" ref="BE185" si="169">IF(OR(BE19="NO",BD19=0),"-",BE19/BD19-1)</f>
        <v>-</v>
      </c>
      <c r="BF185" s="1416"/>
    </row>
    <row r="186" spans="21:61" ht="17.100000000000001" customHeight="1">
      <c r="U186" s="796"/>
      <c r="V186" s="594" t="str">
        <f>'リンク切公表時非表示（グラフの添え物）'!$W$105</f>
        <v>PFCsの製造時の漏出</v>
      </c>
      <c r="X186" s="796"/>
      <c r="Y186" s="594" t="str">
        <f>'リンク切公表時非表示（グラフの添え物）'!$X$105</f>
        <v>Fugitive emissions from PFCs manufacturing</v>
      </c>
      <c r="Z186" s="248"/>
      <c r="AA186" s="258"/>
      <c r="AB186" s="590">
        <f t="shared" ref="AB186:AC186" si="170">IF(OR(AB20="NO",AA20="NO"),"-",AB20/AA20-1)</f>
        <v>0.15789473684210531</v>
      </c>
      <c r="AC186" s="590">
        <f t="shared" si="170"/>
        <v>2.2727272727272707E-2</v>
      </c>
      <c r="AD186" s="590">
        <f t="shared" ref="AD186:BD186" si="171">IF(OR(AD20="NO",AC20="NO"),"-",AD20/AC20-1)</f>
        <v>0.44444444444444442</v>
      </c>
      <c r="AE186" s="590">
        <f t="shared" si="171"/>
        <v>0.23076923076923084</v>
      </c>
      <c r="AF186" s="590">
        <f t="shared" si="171"/>
        <v>0.31249999999999978</v>
      </c>
      <c r="AG186" s="590">
        <f t="shared" si="171"/>
        <v>0.31975764999234424</v>
      </c>
      <c r="AH186" s="590">
        <f t="shared" si="171"/>
        <v>0.3965162915575593</v>
      </c>
      <c r="AI186" s="590">
        <f t="shared" si="171"/>
        <v>-2.3438519872304386E-2</v>
      </c>
      <c r="AJ186" s="590">
        <f t="shared" si="171"/>
        <v>-4.6081445654287512E-2</v>
      </c>
      <c r="AK186" s="590">
        <f t="shared" si="171"/>
        <v>5.8193374061497272E-2</v>
      </c>
      <c r="AL186" s="590">
        <f t="shared" si="171"/>
        <v>-0.19943417124145224</v>
      </c>
      <c r="AM186" s="590">
        <f t="shared" si="171"/>
        <v>-5.4633057736901192E-2</v>
      </c>
      <c r="AN186" s="590">
        <f t="shared" si="171"/>
        <v>-3.6364316028581922E-2</v>
      </c>
      <c r="AO186" s="590">
        <f t="shared" si="171"/>
        <v>-0.10362146051900678</v>
      </c>
      <c r="AP186" s="590">
        <f t="shared" si="171"/>
        <v>-4.1840195131473523E-2</v>
      </c>
      <c r="AQ186" s="590">
        <f t="shared" si="171"/>
        <v>4.8711922098564564E-2</v>
      </c>
      <c r="AR186" s="590">
        <f t="shared" si="171"/>
        <v>-0.1048687691979836</v>
      </c>
      <c r="AS186" s="590">
        <f t="shared" si="171"/>
        <v>-0.33565482845833583</v>
      </c>
      <c r="AT186" s="590">
        <f t="shared" si="171"/>
        <v>-0.29318819900086623</v>
      </c>
      <c r="AU186" s="590">
        <f t="shared" si="171"/>
        <v>-0.45843634318303683</v>
      </c>
      <c r="AV186" s="590">
        <f t="shared" si="171"/>
        <v>-0.16892098610373085</v>
      </c>
      <c r="AW186" s="590">
        <f t="shared" si="171"/>
        <v>-0.28492128844756603</v>
      </c>
      <c r="AX186" s="590">
        <f t="shared" si="171"/>
        <v>-0.24947164494540341</v>
      </c>
      <c r="AY186" s="590">
        <f t="shared" si="171"/>
        <v>-3.0920856686431963E-2</v>
      </c>
      <c r="AZ186" s="590">
        <f t="shared" si="171"/>
        <v>6.716772372942903E-2</v>
      </c>
      <c r="BA186" s="590">
        <f t="shared" si="171"/>
        <v>-0.15255049687785494</v>
      </c>
      <c r="BB186" s="590">
        <f t="shared" si="171"/>
        <v>-0.16480614163060725</v>
      </c>
      <c r="BC186" s="590">
        <f t="shared" si="171"/>
        <v>7.7415316820752089E-2</v>
      </c>
      <c r="BD186" s="590">
        <f t="shared" si="171"/>
        <v>-0.26604943248295254</v>
      </c>
      <c r="BE186" s="1286" t="str">
        <f t="shared" ref="BE186" si="172">IF(OR(BE20="NO",BD20=0),"-",BE20/BD20-1)</f>
        <v>-</v>
      </c>
      <c r="BF186" s="1416"/>
    </row>
    <row r="187" spans="21:61" ht="17.100000000000001" customHeight="1">
      <c r="U187" s="795"/>
      <c r="V187" s="594" t="str">
        <f>'リンク切公表時非表示（グラフの添え物）'!$W$106</f>
        <v>その他</v>
      </c>
      <c r="X187" s="796"/>
      <c r="Y187" s="594" t="str">
        <f>'リンク切公表時非表示（グラフの添え物）'!$X$106</f>
        <v>Other</v>
      </c>
      <c r="Z187" s="253"/>
      <c r="AA187" s="333"/>
      <c r="AB187" s="590" t="str">
        <f t="shared" ref="AB187:AC187" si="173">IF(OR(AB21="NO",AA21="NO"),"-",AB21/AA21-1)</f>
        <v>-</v>
      </c>
      <c r="AC187" s="590" t="str">
        <f t="shared" si="173"/>
        <v>-</v>
      </c>
      <c r="AD187" s="590" t="str">
        <f t="shared" ref="AD187:BD187" si="174">IF(OR(AD21="NO",AC21="NO"),"-",AD21/AC21-1)</f>
        <v>-</v>
      </c>
      <c r="AE187" s="590" t="str">
        <f t="shared" si="174"/>
        <v>-</v>
      </c>
      <c r="AF187" s="590" t="str">
        <f t="shared" si="174"/>
        <v>-</v>
      </c>
      <c r="AG187" s="590" t="str">
        <f t="shared" si="174"/>
        <v>-</v>
      </c>
      <c r="AH187" s="590" t="str">
        <f t="shared" si="174"/>
        <v>-</v>
      </c>
      <c r="AI187" s="590" t="str">
        <f t="shared" si="174"/>
        <v>-</v>
      </c>
      <c r="AJ187" s="590" t="str">
        <f t="shared" si="174"/>
        <v>-</v>
      </c>
      <c r="AK187" s="590" t="str">
        <f t="shared" si="174"/>
        <v>-</v>
      </c>
      <c r="AL187" s="590" t="str">
        <f t="shared" si="174"/>
        <v>-</v>
      </c>
      <c r="AM187" s="590" t="str">
        <f t="shared" si="174"/>
        <v>-</v>
      </c>
      <c r="AN187" s="590">
        <f t="shared" si="174"/>
        <v>1.4791830531111576</v>
      </c>
      <c r="AO187" s="590">
        <f t="shared" si="174"/>
        <v>0.74210958769578372</v>
      </c>
      <c r="AP187" s="590">
        <f t="shared" si="174"/>
        <v>0.70860736338830566</v>
      </c>
      <c r="AQ187" s="590">
        <f t="shared" si="174"/>
        <v>1.1938409771783638</v>
      </c>
      <c r="AR187" s="590">
        <f t="shared" si="174"/>
        <v>1.1892718689643371</v>
      </c>
      <c r="AS187" s="590">
        <f t="shared" si="174"/>
        <v>0.66910752932883555</v>
      </c>
      <c r="AT187" s="590">
        <f t="shared" si="174"/>
        <v>0.35224903161008503</v>
      </c>
      <c r="AU187" s="590">
        <f t="shared" si="174"/>
        <v>0.38525936665306193</v>
      </c>
      <c r="AV187" s="590">
        <f t="shared" si="174"/>
        <v>0.36823666809984856</v>
      </c>
      <c r="AW187" s="590" t="str">
        <f t="shared" si="174"/>
        <v>-</v>
      </c>
      <c r="AX187" s="590" t="str">
        <f t="shared" si="174"/>
        <v>-</v>
      </c>
      <c r="AY187" s="590">
        <f t="shared" si="174"/>
        <v>-0.13123723237929374</v>
      </c>
      <c r="AZ187" s="590">
        <f t="shared" si="174"/>
        <v>-0.13072826091748369</v>
      </c>
      <c r="BA187" s="590">
        <f t="shared" si="174"/>
        <v>1.6592267810722294</v>
      </c>
      <c r="BB187" s="590">
        <f t="shared" si="174"/>
        <v>-6.1493450136840488E-2</v>
      </c>
      <c r="BC187" s="590">
        <f t="shared" si="174"/>
        <v>1.0110057189260218</v>
      </c>
      <c r="BD187" s="590">
        <f t="shared" si="174"/>
        <v>0.23543435162222726</v>
      </c>
      <c r="BE187" s="584" t="str">
        <f t="shared" ref="BE187" si="175">IF(OR(BE21="NO",BD21=0,BD21="NO"),"-",BE21/BD21-1)</f>
        <v>-</v>
      </c>
      <c r="BF187" s="1418"/>
    </row>
    <row r="188" spans="21:61" ht="17.100000000000001" customHeight="1">
      <c r="U188" s="797"/>
      <c r="V188" s="594" t="str">
        <f>'リンク切公表時非表示（グラフの添え物）'!$W$107</f>
        <v>アルミニウム精錬</v>
      </c>
      <c r="X188" s="1271"/>
      <c r="Y188" s="594" t="str">
        <f>'リンク切公表時非表示（グラフの添え物）'!$X$107</f>
        <v>Aluminum Production</v>
      </c>
      <c r="Z188" s="248"/>
      <c r="AA188" s="258"/>
      <c r="AB188" s="590">
        <f t="shared" ref="AB188:AC188" si="176">IF(OR(AB22="NO",AA22="NO"),"-",AB22/AA22-1)</f>
        <v>-0.16076246334310862</v>
      </c>
      <c r="AC188" s="590">
        <f t="shared" si="176"/>
        <v>-0.32972255223984903</v>
      </c>
      <c r="AD188" s="590">
        <f t="shared" ref="AD188:BD188" si="177">IF(OR(AD22="NO",AC22="NO"),"-",AD22/AC22-1)</f>
        <v>-7.8928161818371367E-2</v>
      </c>
      <c r="AE188" s="590">
        <f t="shared" si="177"/>
        <v>-2.3205795788996397E-3</v>
      </c>
      <c r="AF188" s="590">
        <f t="shared" si="177"/>
        <v>0.62035460741624937</v>
      </c>
      <c r="AG188" s="590">
        <f t="shared" si="177"/>
        <v>-5.5309284862866681E-2</v>
      </c>
      <c r="AH188" s="590">
        <f t="shared" si="177"/>
        <v>-9.78311431561808E-2</v>
      </c>
      <c r="AI188" s="590">
        <f t="shared" si="177"/>
        <v>-0.16884958359612734</v>
      </c>
      <c r="AJ188" s="590">
        <f t="shared" si="177"/>
        <v>-0.41045751633986938</v>
      </c>
      <c r="AK188" s="590">
        <f t="shared" si="177"/>
        <v>-0.38930437070164214</v>
      </c>
      <c r="AL188" s="590">
        <f t="shared" si="177"/>
        <v>-0.13342031274680133</v>
      </c>
      <c r="AM188" s="590">
        <f t="shared" si="177"/>
        <v>-4.6028701226834001E-2</v>
      </c>
      <c r="AN188" s="590">
        <f t="shared" si="177"/>
        <v>1.4637291384365758E-2</v>
      </c>
      <c r="AO188" s="590">
        <f t="shared" si="177"/>
        <v>-1.8775366467552179E-2</v>
      </c>
      <c r="AP188" s="590">
        <f t="shared" si="177"/>
        <v>1.0212002865244152E-3</v>
      </c>
      <c r="AQ188" s="590">
        <f t="shared" si="177"/>
        <v>2.6002619241940472E-3</v>
      </c>
      <c r="AR188" s="590">
        <f t="shared" si="177"/>
        <v>-8.8493598716227195E-3</v>
      </c>
      <c r="AS188" s="590">
        <f t="shared" si="177"/>
        <v>-1.5128593040845129E-3</v>
      </c>
      <c r="AT188" s="590">
        <f t="shared" si="177"/>
        <v>-0.24861036399497949</v>
      </c>
      <c r="AU188" s="590">
        <f t="shared" si="177"/>
        <v>-5.8310464145090002E-2</v>
      </c>
      <c r="AV188" s="590">
        <f t="shared" si="177"/>
        <v>-2.0444807182207203E-3</v>
      </c>
      <c r="AW188" s="590">
        <f t="shared" si="177"/>
        <v>-0.12966451942129065</v>
      </c>
      <c r="AX188" s="590">
        <f t="shared" si="177"/>
        <v>-0.2770140800726939</v>
      </c>
      <c r="AY188" s="590">
        <f t="shared" si="177"/>
        <v>-0.80067796610169495</v>
      </c>
      <c r="AZ188" s="590" t="str">
        <f t="shared" si="177"/>
        <v>-</v>
      </c>
      <c r="BA188" s="590" t="str">
        <f t="shared" si="177"/>
        <v>-</v>
      </c>
      <c r="BB188" s="590" t="str">
        <f t="shared" si="177"/>
        <v>-</v>
      </c>
      <c r="BC188" s="590" t="str">
        <f t="shared" si="177"/>
        <v>-</v>
      </c>
      <c r="BD188" s="590" t="str">
        <f t="shared" si="177"/>
        <v>-</v>
      </c>
      <c r="BE188" s="1286" t="str">
        <f t="shared" ref="BE188" si="178">IF(OR(BE22="NO",BD22=0),"-",BE22/BD22-1)</f>
        <v>-</v>
      </c>
      <c r="BF188" s="1416"/>
    </row>
    <row r="189" spans="21:61" ht="17.100000000000001" customHeight="1">
      <c r="U189" s="798" t="s">
        <v>891</v>
      </c>
      <c r="V189" s="799"/>
      <c r="X189" s="798" t="s">
        <v>900</v>
      </c>
      <c r="Y189" s="799"/>
      <c r="Z189" s="556"/>
      <c r="AA189" s="557"/>
      <c r="AB189" s="1569">
        <f t="shared" ref="AB189:BE189" si="179">AB23/AA23-1</f>
        <v>0.10552257582449287</v>
      </c>
      <c r="AC189" s="1569">
        <f t="shared" si="179"/>
        <v>0.10064606961838884</v>
      </c>
      <c r="AD189" s="1575">
        <f t="shared" si="179"/>
        <v>4.2304064926494966E-3</v>
      </c>
      <c r="AE189" s="1569">
        <f t="shared" si="179"/>
        <v>-4.3434980255246614E-2</v>
      </c>
      <c r="AF189" s="1569">
        <f t="shared" si="179"/>
        <v>9.50448141033986E-2</v>
      </c>
      <c r="AG189" s="1569">
        <f t="shared" si="179"/>
        <v>3.4939182679158742E-2</v>
      </c>
      <c r="AH189" s="1569">
        <f t="shared" si="179"/>
        <v>-0.14755137946247887</v>
      </c>
      <c r="AI189" s="1569">
        <f t="shared" si="179"/>
        <v>-8.8655500632454087E-2</v>
      </c>
      <c r="AJ189" s="1569">
        <f t="shared" si="179"/>
        <v>-0.30606878168539509</v>
      </c>
      <c r="AK189" s="1569">
        <f t="shared" si="179"/>
        <v>-0.2337743671460053</v>
      </c>
      <c r="AL189" s="1569">
        <f t="shared" si="179"/>
        <v>-0.13729097892168241</v>
      </c>
      <c r="AM189" s="1569">
        <f t="shared" si="179"/>
        <v>-5.4489790068685706E-2</v>
      </c>
      <c r="AN189" s="1569">
        <f t="shared" si="179"/>
        <v>-5.7391871569899111E-2</v>
      </c>
      <c r="AO189" s="1569">
        <f t="shared" si="179"/>
        <v>-2.7302997855100264E-2</v>
      </c>
      <c r="AP189" s="1569">
        <f t="shared" si="179"/>
        <v>-4.3993913171293753E-2</v>
      </c>
      <c r="AQ189" s="1569">
        <f t="shared" si="179"/>
        <v>3.4816870635630215E-2</v>
      </c>
      <c r="AR189" s="1569">
        <f t="shared" si="179"/>
        <v>-9.5022889556224954E-2</v>
      </c>
      <c r="AS189" s="1569">
        <f t="shared" si="179"/>
        <v>-0.11833839406183</v>
      </c>
      <c r="AT189" s="1569">
        <f t="shared" si="179"/>
        <v>-0.41705390573341927</v>
      </c>
      <c r="AU189" s="1575">
        <f t="shared" si="179"/>
        <v>-8.9328047833397983E-3</v>
      </c>
      <c r="AV189" s="1569">
        <f t="shared" si="179"/>
        <v>-7.3387343176950837E-2</v>
      </c>
      <c r="AW189" s="1575">
        <f t="shared" si="179"/>
        <v>-6.6918557316748561E-3</v>
      </c>
      <c r="AX189" s="1569">
        <f t="shared" si="179"/>
        <v>-5.9812231031047158E-2</v>
      </c>
      <c r="AY189" s="1569">
        <f t="shared" si="179"/>
        <v>-1.7536067866265048E-2</v>
      </c>
      <c r="AZ189" s="1569">
        <f t="shared" si="179"/>
        <v>1.7777719284695515E-2</v>
      </c>
      <c r="BA189" s="1569">
        <f t="shared" si="179"/>
        <v>4.0075035433668083E-2</v>
      </c>
      <c r="BB189" s="1569">
        <f t="shared" si="179"/>
        <v>-4.0547087741280019E-2</v>
      </c>
      <c r="BC189" s="1569">
        <f t="shared" si="179"/>
        <v>-7.4802727698878302E-3</v>
      </c>
      <c r="BD189" s="1569">
        <f t="shared" si="179"/>
        <v>-2.6233159535328565E-2</v>
      </c>
      <c r="BE189" s="583">
        <f t="shared" si="179"/>
        <v>-1</v>
      </c>
      <c r="BF189" s="1417"/>
    </row>
    <row r="190" spans="21:61" ht="17.100000000000001" customHeight="1">
      <c r="U190" s="800"/>
      <c r="V190" s="594" t="str">
        <f>'リンク切公表時非表示（グラフの添え物）'!$W$111</f>
        <v>粒子加速器等</v>
      </c>
      <c r="X190" s="798"/>
      <c r="Y190" s="594" t="str">
        <f>'リンク切公表時非表示（グラフの添え物）'!$X$111</f>
        <v>Accelerators</v>
      </c>
      <c r="Z190" s="253"/>
      <c r="AA190" s="259"/>
      <c r="AB190" s="590">
        <f t="shared" ref="AB190:AC190" si="180">IF(OR(AB24="NO",AA24="NO"),"-",AB24/AA24-1)</f>
        <v>-5.1194122204485271E-2</v>
      </c>
      <c r="AC190" s="590">
        <f t="shared" si="180"/>
        <v>5.5890919951882445E-2</v>
      </c>
      <c r="AD190" s="590">
        <f t="shared" ref="AD190:AF190" si="181">IF(OR(AD24="NO",AC24="NO"),"-",AD24/AC24-1)</f>
        <v>8.6467794674832676E-2</v>
      </c>
      <c r="AE190" s="590">
        <f t="shared" si="181"/>
        <v>3.5618444105532276E-2</v>
      </c>
      <c r="AF190" s="590">
        <f t="shared" si="181"/>
        <v>1.3591760528540053E-2</v>
      </c>
      <c r="AG190" s="590">
        <f t="shared" ref="AG190:BD190" si="182">IF(OR(AG24="NO",AF24="NO"),"-",AG24/AF24-1)</f>
        <v>2.0385036789092092E-2</v>
      </c>
      <c r="AH190" s="590">
        <f t="shared" si="182"/>
        <v>4.4277389875184703E-3</v>
      </c>
      <c r="AI190" s="590">
        <f t="shared" si="182"/>
        <v>5.1042553593014794E-3</v>
      </c>
      <c r="AJ190" s="590">
        <f t="shared" si="182"/>
        <v>-1.0406489599599222E-3</v>
      </c>
      <c r="AK190" s="590">
        <f t="shared" si="182"/>
        <v>-1.2566194431621658E-2</v>
      </c>
      <c r="AL190" s="590">
        <f t="shared" si="182"/>
        <v>-8.0852574215632966E-3</v>
      </c>
      <c r="AM190" s="590">
        <f t="shared" si="182"/>
        <v>2.6405203378312869E-2</v>
      </c>
      <c r="AN190" s="590">
        <f t="shared" si="182"/>
        <v>-2.6903763205532449E-2</v>
      </c>
      <c r="AO190" s="590">
        <f t="shared" si="182"/>
        <v>5.6024140639568953E-2</v>
      </c>
      <c r="AP190" s="590">
        <f t="shared" si="182"/>
        <v>-1.2299478667443076E-2</v>
      </c>
      <c r="AQ190" s="590">
        <f t="shared" si="182"/>
        <v>1.6203692978061568E-2</v>
      </c>
      <c r="AR190" s="590">
        <f t="shared" si="182"/>
        <v>-7.2422595461268946E-3</v>
      </c>
      <c r="AS190" s="590">
        <f t="shared" si="182"/>
        <v>-2.6305958845769251E-3</v>
      </c>
      <c r="AT190" s="590">
        <f t="shared" si="182"/>
        <v>-1.0811822231907353E-2</v>
      </c>
      <c r="AU190" s="590">
        <f t="shared" si="182"/>
        <v>-4.5905309782183656E-2</v>
      </c>
      <c r="AV190" s="590">
        <f t="shared" si="182"/>
        <v>9.0362551331144569E-3</v>
      </c>
      <c r="AW190" s="590">
        <f t="shared" si="182"/>
        <v>2.5744898908366176E-2</v>
      </c>
      <c r="AX190" s="590">
        <f t="shared" si="182"/>
        <v>1.8603353603217077E-3</v>
      </c>
      <c r="AY190" s="590">
        <f t="shared" si="182"/>
        <v>-1.7288826739265684E-3</v>
      </c>
      <c r="AZ190" s="590">
        <f t="shared" si="182"/>
        <v>-2.1786153635463545E-2</v>
      </c>
      <c r="BA190" s="590">
        <f t="shared" si="182"/>
        <v>-2.4709728897001737E-2</v>
      </c>
      <c r="BB190" s="590">
        <f t="shared" si="182"/>
        <v>1.5096952849491529E-2</v>
      </c>
      <c r="BC190" s="590">
        <f t="shared" si="182"/>
        <v>1.717203597038397E-2</v>
      </c>
      <c r="BD190" s="590">
        <f t="shared" si="182"/>
        <v>2.0751067969544401E-3</v>
      </c>
      <c r="BE190" s="585" t="str">
        <f t="shared" ref="BE190" si="183">IF(OR(BE24="NO",BE24=0),"-",BE24/BD24-1)</f>
        <v>-</v>
      </c>
      <c r="BF190" s="1417"/>
    </row>
    <row r="191" spans="21:61" ht="17.100000000000001" customHeight="1">
      <c r="U191" s="800"/>
      <c r="V191" s="594" t="str">
        <f>'リンク切公表時非表示（グラフの添え物）'!$W$112</f>
        <v>電気絶縁ガス使用機器</v>
      </c>
      <c r="X191" s="798"/>
      <c r="Y191" s="594" t="str">
        <f>'リンク切公表時非表示（グラフの添え物）'!$X$112</f>
        <v>Electrical Equipment</v>
      </c>
      <c r="Z191" s="248"/>
      <c r="AA191" s="258"/>
      <c r="AB191" s="590">
        <f t="shared" ref="AB191:AC191" si="184">IF(OR(AB25="NO",AA25="NO"),"-",AB25/AA25-1)</f>
        <v>0.11764705882352944</v>
      </c>
      <c r="AC191" s="590">
        <f t="shared" si="184"/>
        <v>0.10526315789473695</v>
      </c>
      <c r="AD191" s="590">
        <f t="shared" ref="AD191:AF191" si="185">IF(OR(AD25="NO",AC25="NO"),"-",AD25/AC25-1)</f>
        <v>0</v>
      </c>
      <c r="AE191" s="590">
        <f t="shared" si="185"/>
        <v>-4.7619047619047561E-2</v>
      </c>
      <c r="AF191" s="590">
        <f t="shared" si="185"/>
        <v>9.9999999999999645E-2</v>
      </c>
      <c r="AG191" s="590">
        <f t="shared" ref="AG191:BD191" si="186">IF(OR(AG25="NO",AF25="NO"),"-",AG25/AF25-1)</f>
        <v>7.0234113712374535E-2</v>
      </c>
      <c r="AH191" s="590">
        <f t="shared" si="186"/>
        <v>-0.11189123376623367</v>
      </c>
      <c r="AI191" s="590">
        <f t="shared" si="186"/>
        <v>-0.11586619750491234</v>
      </c>
      <c r="AJ191" s="590">
        <f t="shared" si="186"/>
        <v>-0.44946894525959646</v>
      </c>
      <c r="AK191" s="590">
        <f t="shared" si="186"/>
        <v>-0.40093322640727902</v>
      </c>
      <c r="AL191" s="590">
        <f t="shared" si="186"/>
        <v>-0.27019019235624042</v>
      </c>
      <c r="AM191" s="590">
        <f t="shared" si="186"/>
        <v>-0.2384438072194115</v>
      </c>
      <c r="AN191" s="590">
        <f t="shared" si="186"/>
        <v>-0.14674239412176271</v>
      </c>
      <c r="AO191" s="590">
        <f t="shared" si="186"/>
        <v>-0.14557424967713772</v>
      </c>
      <c r="AP191" s="590">
        <f t="shared" si="186"/>
        <v>-0.23713324686316484</v>
      </c>
      <c r="AQ191" s="590">
        <f t="shared" si="186"/>
        <v>7.5074113475554149E-2</v>
      </c>
      <c r="AR191" s="590">
        <f t="shared" si="186"/>
        <v>-8.9961988639016277E-2</v>
      </c>
      <c r="AS191" s="590">
        <f t="shared" si="186"/>
        <v>-5.8918651390290955E-2</v>
      </c>
      <c r="AT191" s="590">
        <f t="shared" si="186"/>
        <v>-0.14124023684998921</v>
      </c>
      <c r="AU191" s="590">
        <f t="shared" si="186"/>
        <v>-0.12503772863553053</v>
      </c>
      <c r="AV191" s="590">
        <f t="shared" si="186"/>
        <v>0.13557788867679998</v>
      </c>
      <c r="AW191" s="590">
        <f t="shared" si="186"/>
        <v>1.7424646437372404E-2</v>
      </c>
      <c r="AX191" s="590">
        <f t="shared" si="186"/>
        <v>-0.10592889151929319</v>
      </c>
      <c r="AY191" s="590">
        <f t="shared" si="186"/>
        <v>-6.3851103145802224E-2</v>
      </c>
      <c r="AZ191" s="590">
        <f t="shared" si="186"/>
        <v>1.3944366493060745E-2</v>
      </c>
      <c r="BA191" s="590">
        <f t="shared" si="186"/>
        <v>7.4219169008749253E-2</v>
      </c>
      <c r="BB191" s="590">
        <f t="shared" si="186"/>
        <v>-5.4062354984515504E-2</v>
      </c>
      <c r="BC191" s="590">
        <f t="shared" si="186"/>
        <v>-7.7232613429149444E-2</v>
      </c>
      <c r="BD191" s="590">
        <f t="shared" si="186"/>
        <v>1.1956675810651518E-3</v>
      </c>
      <c r="BE191" s="585" t="str">
        <f t="shared" ref="BE191" si="187">IF(OR(BE25="NO",BE25=0),"-",BE25/BD25-1)</f>
        <v>-</v>
      </c>
      <c r="BF191" s="1417"/>
    </row>
    <row r="192" spans="21:61" ht="17.100000000000001" customHeight="1">
      <c r="U192" s="800"/>
      <c r="V192" s="594" t="str">
        <f>'リンク切公表時非表示（グラフの添え物）'!$W$113</f>
        <v>マグネシウム鋳造</v>
      </c>
      <c r="X192" s="798"/>
      <c r="Y192" s="594" t="str">
        <f>'リンク切公表時非表示（グラフの添え物）'!$X$113</f>
        <v>Magnesium Foundries</v>
      </c>
      <c r="Z192" s="248"/>
      <c r="AA192" s="258"/>
      <c r="AB192" s="590">
        <f t="shared" ref="AB192:AC192" si="188">IF(OR(AB26="NO",AA26="NO"),"-",AB26/AA26-1)</f>
        <v>-0.13720109760878085</v>
      </c>
      <c r="AC192" s="590">
        <f t="shared" si="188"/>
        <v>-0.15356656065424812</v>
      </c>
      <c r="AD192" s="590">
        <f t="shared" ref="AD192:AF192" si="189">IF(OR(AD26="NO",AC26="NO"),"-",AD26/AC26-1)</f>
        <v>5.0187869028448739E-2</v>
      </c>
      <c r="AE192" s="590">
        <f t="shared" si="189"/>
        <v>-2.8622540250447193E-2</v>
      </c>
      <c r="AF192" s="590">
        <f t="shared" si="189"/>
        <v>4.4198895027624197E-2</v>
      </c>
      <c r="AG192" s="590">
        <f t="shared" ref="AG192:BD192" si="190">IF(OR(AG26="NO",AF26="NO"),"-",AG26/AF26-1)</f>
        <v>0.20000000000000018</v>
      </c>
      <c r="AH192" s="590">
        <f t="shared" si="190"/>
        <v>0.33333333333333326</v>
      </c>
      <c r="AI192" s="590">
        <f t="shared" si="190"/>
        <v>1.125</v>
      </c>
      <c r="AJ192" s="590">
        <f t="shared" si="190"/>
        <v>0.58823529411764697</v>
      </c>
      <c r="AK192" s="590">
        <f t="shared" si="190"/>
        <v>0.59259259259259256</v>
      </c>
      <c r="AL192" s="590">
        <f t="shared" si="190"/>
        <v>0.11627906976744207</v>
      </c>
      <c r="AM192" s="590">
        <f t="shared" si="190"/>
        <v>-2.0833333333333481E-2</v>
      </c>
      <c r="AN192" s="590">
        <f t="shared" si="190"/>
        <v>1.9827294578473875E-3</v>
      </c>
      <c r="AO192" s="590">
        <f t="shared" si="190"/>
        <v>-1.2888360227989004E-2</v>
      </c>
      <c r="AP192" s="590">
        <f t="shared" si="190"/>
        <v>4.1664378981135064E-2</v>
      </c>
      <c r="AQ192" s="590">
        <f t="shared" si="190"/>
        <v>-5.7224894604820942E-2</v>
      </c>
      <c r="AR192" s="590">
        <f t="shared" si="190"/>
        <v>-1.5965773487649493E-3</v>
      </c>
      <c r="AS192" s="590">
        <f t="shared" si="190"/>
        <v>-0.40104209697230075</v>
      </c>
      <c r="AT192" s="590">
        <f t="shared" si="190"/>
        <v>-0.63369963369963367</v>
      </c>
      <c r="AU192" s="590">
        <f t="shared" si="190"/>
        <v>0.2883</v>
      </c>
      <c r="AV192" s="590">
        <f t="shared" si="190"/>
        <v>-0.37902662423348599</v>
      </c>
      <c r="AW192" s="590">
        <f t="shared" si="190"/>
        <v>0</v>
      </c>
      <c r="AX192" s="590">
        <f t="shared" si="190"/>
        <v>-0.12500000000000011</v>
      </c>
      <c r="AY192" s="590">
        <f t="shared" si="190"/>
        <v>0.14285714285714302</v>
      </c>
      <c r="AZ192" s="590">
        <f t="shared" si="190"/>
        <v>0.25</v>
      </c>
      <c r="BA192" s="590">
        <f t="shared" si="190"/>
        <v>0.37999999999999989</v>
      </c>
      <c r="BB192" s="590">
        <f t="shared" si="190"/>
        <v>-0.21739130434782594</v>
      </c>
      <c r="BC192" s="590">
        <f t="shared" si="190"/>
        <v>0.11111111111111094</v>
      </c>
      <c r="BD192" s="590">
        <f t="shared" si="190"/>
        <v>-8.333333333333337E-2</v>
      </c>
      <c r="BE192" s="585" t="str">
        <f t="shared" ref="BE192" si="191">IF(OR(BE26="NO",BE26=0),"-",BE26/BD26-1)</f>
        <v>-</v>
      </c>
      <c r="BF192" s="1417"/>
    </row>
    <row r="193" spans="2:62" ht="17.100000000000001" customHeight="1">
      <c r="U193" s="800"/>
      <c r="V193" s="594" t="str">
        <f>'リンク切公表時非表示（グラフの添え物）'!$W$114</f>
        <v>半導体製造</v>
      </c>
      <c r="X193" s="798"/>
      <c r="Y193" s="594" t="str">
        <f>'リンク切公表時非表示（グラフの添え物）'!$X$114</f>
        <v>Semiconductor Manufacturing</v>
      </c>
      <c r="Z193" s="248"/>
      <c r="AA193" s="258"/>
      <c r="AB193" s="590">
        <f t="shared" ref="AB193:AC193" si="192">IF(OR(AB27="NO",AA27="NO"),"-",AB27/AA27-1)</f>
        <v>0.11764705882352944</v>
      </c>
      <c r="AC193" s="590">
        <f t="shared" si="192"/>
        <v>0.10526315789473695</v>
      </c>
      <c r="AD193" s="590">
        <f t="shared" ref="AD193:AF193" si="193">IF(OR(AD27="NO",AC27="NO"),"-",AD27/AC27-1)</f>
        <v>0</v>
      </c>
      <c r="AE193" s="590">
        <f t="shared" si="193"/>
        <v>-4.7619047619047561E-2</v>
      </c>
      <c r="AF193" s="590">
        <f t="shared" si="193"/>
        <v>9.9999999999999867E-2</v>
      </c>
      <c r="AG193" s="590">
        <f t="shared" ref="AG193:BD193" si="194">IF(OR(AG27="NO",AF27="NO"),"-",AG27/AF27-1)</f>
        <v>7.3560671085237228E-2</v>
      </c>
      <c r="AH193" s="590">
        <f t="shared" si="194"/>
        <v>0.23396930733627319</v>
      </c>
      <c r="AI193" s="590">
        <f t="shared" si="194"/>
        <v>6.7513614336049965E-3</v>
      </c>
      <c r="AJ193" s="590">
        <f t="shared" si="194"/>
        <v>3.4130788149483671E-2</v>
      </c>
      <c r="AK193" s="590">
        <f t="shared" si="194"/>
        <v>0.13964493878978423</v>
      </c>
      <c r="AL193" s="590">
        <f t="shared" si="194"/>
        <v>-0.26238062709568954</v>
      </c>
      <c r="AM193" s="590">
        <f t="shared" si="194"/>
        <v>6.5152180348021949E-2</v>
      </c>
      <c r="AN193" s="590">
        <f t="shared" si="194"/>
        <v>4.5512867232338383E-2</v>
      </c>
      <c r="AO193" s="590">
        <f t="shared" si="194"/>
        <v>0.13845337539958535</v>
      </c>
      <c r="AP193" s="590">
        <f t="shared" si="194"/>
        <v>-8.1203238264977107E-2</v>
      </c>
      <c r="AQ193" s="590">
        <f t="shared" si="194"/>
        <v>-0.14226886379615145</v>
      </c>
      <c r="AR193" s="590">
        <f t="shared" si="194"/>
        <v>-7.0678541021771957E-2</v>
      </c>
      <c r="AS193" s="590">
        <f t="shared" si="194"/>
        <v>-0.23684311373016531</v>
      </c>
      <c r="AT193" s="590">
        <f t="shared" si="194"/>
        <v>-0.35815155907310969</v>
      </c>
      <c r="AU193" s="590">
        <f t="shared" si="194"/>
        <v>6.5726171925468035E-2</v>
      </c>
      <c r="AV193" s="590">
        <f t="shared" si="194"/>
        <v>-0.12584641410040343</v>
      </c>
      <c r="AW193" s="590">
        <f t="shared" si="194"/>
        <v>-6.5914200440639559E-2</v>
      </c>
      <c r="AX193" s="590">
        <f t="shared" si="194"/>
        <v>-1.1339415821545296E-2</v>
      </c>
      <c r="AY193" s="590">
        <f t="shared" si="194"/>
        <v>-3.6972442776658454E-2</v>
      </c>
      <c r="AZ193" s="590">
        <f t="shared" si="194"/>
        <v>5.2742163701065881E-2</v>
      </c>
      <c r="BA193" s="590">
        <f t="shared" si="194"/>
        <v>4.4433493933183188E-2</v>
      </c>
      <c r="BB193" s="590">
        <f t="shared" si="194"/>
        <v>4.0594002487640335E-2</v>
      </c>
      <c r="BC193" s="590">
        <f t="shared" si="194"/>
        <v>-8.9196798993302684E-2</v>
      </c>
      <c r="BD193" s="590">
        <f t="shared" si="194"/>
        <v>-4.5727722978776808E-2</v>
      </c>
      <c r="BE193" s="585" t="str">
        <f t="shared" ref="BE193" si="195">IF(OR(BE27="NO",BE27=0),"-",BE27/BD27-1)</f>
        <v>-</v>
      </c>
      <c r="BF193" s="1417"/>
    </row>
    <row r="194" spans="2:62" ht="17.100000000000001" customHeight="1">
      <c r="U194" s="800"/>
      <c r="V194" s="594" t="str">
        <f>'リンク切公表時非表示（グラフの添え物）'!$W$115</f>
        <v>液晶製造</v>
      </c>
      <c r="X194" s="800"/>
      <c r="Y194" s="594" t="str">
        <f>'リンク切公表時非表示（グラフの添え物）'!$X$115</f>
        <v>Liquid Crystals</v>
      </c>
      <c r="Z194" s="254"/>
      <c r="AA194" s="258"/>
      <c r="AB194" s="590">
        <f t="shared" ref="AB194:AC194" si="196">IF(OR(AB28="NO",AA28="NO"),"-",AB28/AA28-1)</f>
        <v>0.11764705882352944</v>
      </c>
      <c r="AC194" s="590">
        <f t="shared" si="196"/>
        <v>0.10526315789473695</v>
      </c>
      <c r="AD194" s="590">
        <f t="shared" ref="AD194:AF194" si="197">IF(OR(AD28="NO",AC28="NO"),"-",AD28/AC28-1)</f>
        <v>0</v>
      </c>
      <c r="AE194" s="590">
        <f t="shared" si="197"/>
        <v>-4.7619047619047672E-2</v>
      </c>
      <c r="AF194" s="590">
        <f t="shared" si="197"/>
        <v>0.10000000000000009</v>
      </c>
      <c r="AG194" s="590">
        <f t="shared" ref="AG194:BD194" si="198">IF(OR(AG28="NO",AF28="NO"),"-",AG28/AF28-1)</f>
        <v>1.90574553028988</v>
      </c>
      <c r="AH194" s="590">
        <f t="shared" si="198"/>
        <v>0.29949223416965354</v>
      </c>
      <c r="AI194" s="590">
        <f t="shared" si="198"/>
        <v>0.2105408325097109</v>
      </c>
      <c r="AJ194" s="590">
        <f t="shared" si="198"/>
        <v>0.33895228511211961</v>
      </c>
      <c r="AK194" s="590">
        <f t="shared" si="198"/>
        <v>1.0385912369219152E-2</v>
      </c>
      <c r="AL194" s="590">
        <f t="shared" si="198"/>
        <v>-6.0672832661997966E-2</v>
      </c>
      <c r="AM194" s="590">
        <f t="shared" si="198"/>
        <v>9.5454817116901847E-2</v>
      </c>
      <c r="AN194" s="590">
        <f t="shared" si="198"/>
        <v>-5.3792729068178446E-2</v>
      </c>
      <c r="AO194" s="590">
        <f t="shared" si="198"/>
        <v>-4.6934889372907129E-3</v>
      </c>
      <c r="AP194" s="590">
        <f t="shared" si="198"/>
        <v>-0.16273963714623785</v>
      </c>
      <c r="AQ194" s="590">
        <f t="shared" si="198"/>
        <v>-0.19574967479899819</v>
      </c>
      <c r="AR194" s="590">
        <f t="shared" si="198"/>
        <v>-0.3614818136985446</v>
      </c>
      <c r="AS194" s="590">
        <f t="shared" si="198"/>
        <v>-0.19037628584815081</v>
      </c>
      <c r="AT194" s="590">
        <f t="shared" si="198"/>
        <v>-0.32621559076246132</v>
      </c>
      <c r="AU194" s="590">
        <f t="shared" si="198"/>
        <v>0.34849126094794292</v>
      </c>
      <c r="AV194" s="590">
        <f t="shared" si="198"/>
        <v>-0.26389284978363869</v>
      </c>
      <c r="AW194" s="590">
        <f t="shared" si="198"/>
        <v>-0.13072626900752449</v>
      </c>
      <c r="AX194" s="590">
        <f t="shared" si="198"/>
        <v>-1.2808010654652868E-2</v>
      </c>
      <c r="AY194" s="590">
        <f t="shared" si="198"/>
        <v>0.12497538361093397</v>
      </c>
      <c r="AZ194" s="590">
        <f t="shared" si="198"/>
        <v>9.6335384862600293E-4</v>
      </c>
      <c r="BA194" s="590">
        <f t="shared" si="198"/>
        <v>-0.18120748428264766</v>
      </c>
      <c r="BB194" s="590">
        <f t="shared" si="198"/>
        <v>3.8730666785592671E-2</v>
      </c>
      <c r="BC194" s="590">
        <f t="shared" si="198"/>
        <v>2.6122182766154411E-2</v>
      </c>
      <c r="BD194" s="590">
        <f t="shared" si="198"/>
        <v>-0.11838663230276114</v>
      </c>
      <c r="BE194" s="585" t="str">
        <f t="shared" ref="BE194" si="199">IF(OR(BE28="NO",BE28=0),"-",BE28/BD28-1)</f>
        <v>-</v>
      </c>
      <c r="BF194" s="1417"/>
    </row>
    <row r="195" spans="2:62" ht="17.100000000000001" customHeight="1">
      <c r="U195" s="801"/>
      <c r="V195" s="594" t="str">
        <f>'リンク切公表時非表示（グラフの添え物）'!$W$116</f>
        <v>SF6 製造時の漏出</v>
      </c>
      <c r="X195" s="801"/>
      <c r="Y195" s="594" t="str">
        <f>'リンク切公表時非表示（グラフの添え物）'!$X$116</f>
        <v>Fugitive emissions from SF6 manufacturing</v>
      </c>
      <c r="Z195" s="248"/>
      <c r="AA195" s="258"/>
      <c r="AB195" s="590">
        <f t="shared" ref="AB195:AC195" si="200">IF(OR(AB29="NO",AA29="NO"),"-",AB29/AA29-1)</f>
        <v>0.11764705882352966</v>
      </c>
      <c r="AC195" s="590">
        <f t="shared" si="200"/>
        <v>0.10526315789473673</v>
      </c>
      <c r="AD195" s="590">
        <f t="shared" ref="AD195:AF195" si="201">IF(OR(AD29="NO",AC29="NO"),"-",AD29/AC29-1)</f>
        <v>0</v>
      </c>
      <c r="AE195" s="590">
        <f t="shared" si="201"/>
        <v>-4.7619047619047672E-2</v>
      </c>
      <c r="AF195" s="590">
        <f t="shared" si="201"/>
        <v>0.10000000000000009</v>
      </c>
      <c r="AG195" s="590">
        <f t="shared" ref="AG195:BD195" si="202">IF(OR(AG29="NO",AF29="NO"),"-",AG29/AF29-1)</f>
        <v>-0.11167512690355341</v>
      </c>
      <c r="AH195" s="590">
        <f t="shared" si="202"/>
        <v>-0.38285714285714278</v>
      </c>
      <c r="AI195" s="590">
        <f t="shared" si="202"/>
        <v>-0.18518518518518523</v>
      </c>
      <c r="AJ195" s="590">
        <f t="shared" si="202"/>
        <v>-0.27272727272727271</v>
      </c>
      <c r="AK195" s="590">
        <f t="shared" si="202"/>
        <v>-0.4375</v>
      </c>
      <c r="AL195" s="590">
        <f t="shared" si="202"/>
        <v>-8.3333333333333259E-2</v>
      </c>
      <c r="AM195" s="590">
        <f t="shared" si="202"/>
        <v>9.0909090909090828E-2</v>
      </c>
      <c r="AN195" s="590">
        <f t="shared" si="202"/>
        <v>-5.5555555555555469E-2</v>
      </c>
      <c r="AO195" s="590">
        <f t="shared" si="202"/>
        <v>-5.8823529411764719E-2</v>
      </c>
      <c r="AP195" s="590">
        <f t="shared" si="202"/>
        <v>0.27499999999999991</v>
      </c>
      <c r="AQ195" s="590">
        <f t="shared" si="202"/>
        <v>0.40122549019607878</v>
      </c>
      <c r="AR195" s="590">
        <f t="shared" si="202"/>
        <v>-0.12261675704040598</v>
      </c>
      <c r="AS195" s="590">
        <f t="shared" si="202"/>
        <v>7.4561403508772051E-2</v>
      </c>
      <c r="AT195" s="590">
        <f t="shared" si="202"/>
        <v>-0.81076066790352508</v>
      </c>
      <c r="AU195" s="590">
        <f t="shared" si="202"/>
        <v>-0.18627450980392135</v>
      </c>
      <c r="AV195" s="590">
        <f t="shared" si="202"/>
        <v>-0.30120481927710852</v>
      </c>
      <c r="AW195" s="590">
        <f t="shared" si="202"/>
        <v>-6.8965517241379226E-2</v>
      </c>
      <c r="AX195" s="590">
        <f t="shared" si="202"/>
        <v>-0.24629629629629635</v>
      </c>
      <c r="AY195" s="590">
        <f t="shared" si="202"/>
        <v>-0.33660933660933656</v>
      </c>
      <c r="AZ195" s="590">
        <f t="shared" si="202"/>
        <v>-0.14814814814814847</v>
      </c>
      <c r="BA195" s="590">
        <f t="shared" si="202"/>
        <v>-4.3478260869564855E-2</v>
      </c>
      <c r="BB195" s="590">
        <f t="shared" si="202"/>
        <v>-0.18863637880845519</v>
      </c>
      <c r="BC195" s="590">
        <f t="shared" si="202"/>
        <v>0.11932774975264904</v>
      </c>
      <c r="BD195" s="590">
        <f t="shared" si="202"/>
        <v>-0.11861861313147304</v>
      </c>
      <c r="BE195" s="585" t="str">
        <f t="shared" ref="BE195" si="203">IF(OR(BE29="NO",BE29=0),"-",BE29/BD29-1)</f>
        <v>-</v>
      </c>
      <c r="BF195" s="1417"/>
    </row>
    <row r="196" spans="2:62" ht="17.100000000000001" customHeight="1">
      <c r="U196" s="696" t="s">
        <v>893</v>
      </c>
      <c r="V196" s="802"/>
      <c r="X196" s="696" t="s">
        <v>893</v>
      </c>
      <c r="Y196" s="802"/>
      <c r="Z196" s="553"/>
      <c r="AA196" s="555"/>
      <c r="AB196" s="591">
        <f t="shared" ref="AB196:BA196" si="204">AB30/AA30-1</f>
        <v>0</v>
      </c>
      <c r="AC196" s="591">
        <f t="shared" si="204"/>
        <v>0</v>
      </c>
      <c r="AD196" s="591">
        <f t="shared" si="204"/>
        <v>0.33333333333333348</v>
      </c>
      <c r="AE196" s="591">
        <f t="shared" si="204"/>
        <v>0.75</v>
      </c>
      <c r="AF196" s="588">
        <f t="shared" si="204"/>
        <v>1.6428571428571415</v>
      </c>
      <c r="AG196" s="591">
        <f t="shared" si="204"/>
        <v>-4.2467520647312407E-2</v>
      </c>
      <c r="AH196" s="591">
        <f t="shared" si="204"/>
        <v>-0.11162980772508435</v>
      </c>
      <c r="AI196" s="591">
        <f t="shared" si="204"/>
        <v>9.9821013115414026E-2</v>
      </c>
      <c r="AJ196" s="591">
        <f t="shared" si="204"/>
        <v>0.67576329380784284</v>
      </c>
      <c r="AK196" s="591">
        <f t="shared" si="204"/>
        <v>-9.3559909122447271E-2</v>
      </c>
      <c r="AL196" s="591">
        <f t="shared" si="204"/>
        <v>3.16345720341209E-2</v>
      </c>
      <c r="AM196" s="591">
        <f t="shared" si="204"/>
        <v>0.26006297501653153</v>
      </c>
      <c r="AN196" s="591">
        <f t="shared" si="204"/>
        <v>0.12009555900319513</v>
      </c>
      <c r="AO196" s="591">
        <f t="shared" si="204"/>
        <v>0.16809107081034691</v>
      </c>
      <c r="AP196" s="588">
        <f t="shared" si="204"/>
        <v>2.0280588839155294</v>
      </c>
      <c r="AQ196" s="591">
        <f t="shared" si="204"/>
        <v>-4.7860599852782681E-2</v>
      </c>
      <c r="AR196" s="591">
        <f t="shared" si="204"/>
        <v>0.13236415694472492</v>
      </c>
      <c r="AS196" s="591">
        <f t="shared" si="204"/>
        <v>-6.6648583281892271E-2</v>
      </c>
      <c r="AT196" s="591">
        <f t="shared" si="204"/>
        <v>-8.5672423433385214E-2</v>
      </c>
      <c r="AU196" s="591">
        <f t="shared" si="204"/>
        <v>0.13704931824637456</v>
      </c>
      <c r="AV196" s="591">
        <f t="shared" si="204"/>
        <v>0.16927419451494807</v>
      </c>
      <c r="AW196" s="591">
        <f t="shared" si="204"/>
        <v>-0.1602593477525599</v>
      </c>
      <c r="AX196" s="591">
        <f t="shared" si="204"/>
        <v>6.9705962559551304E-2</v>
      </c>
      <c r="AY196" s="591">
        <f t="shared" si="204"/>
        <v>-0.30568798223277371</v>
      </c>
      <c r="AZ196" s="591">
        <f t="shared" si="204"/>
        <v>-0.49145276331225485</v>
      </c>
      <c r="BA196" s="591">
        <f t="shared" si="204"/>
        <v>0.11103458970769187</v>
      </c>
      <c r="BB196" s="591">
        <f t="shared" ref="BB196" si="205">BB30/BA30-1</f>
        <v>-0.29106197453269911</v>
      </c>
      <c r="BC196" s="591">
        <f t="shared" ref="BC196:BD196" si="206">BC30/BB30-1</f>
        <v>-0.37191548465880908</v>
      </c>
      <c r="BD196" s="591">
        <f t="shared" si="206"/>
        <v>-7.4422833982732972E-2</v>
      </c>
      <c r="BE196" s="588">
        <f t="shared" ref="BE196" si="207">BE30/BD30-1</f>
        <v>-1</v>
      </c>
      <c r="BF196" s="1417"/>
    </row>
    <row r="197" spans="2:62" ht="17.100000000000001" customHeight="1">
      <c r="U197" s="696"/>
      <c r="V197" s="735" t="str">
        <f>'リンク切公表時非表示（グラフの添え物）'!$W$120</f>
        <v>半導体製造</v>
      </c>
      <c r="X197" s="696"/>
      <c r="Y197" s="735" t="str">
        <f>'リンク切公表時非表示（グラフの添え物）'!$X$120</f>
        <v>Semiconductor Manufacturing</v>
      </c>
      <c r="Z197" s="253"/>
      <c r="AA197" s="259"/>
      <c r="AB197" s="589">
        <f t="shared" ref="AB197:AD197" si="208">IF(OR(AB31="NO",AA31="NO"),"-",AB31/AA31-1)</f>
        <v>0</v>
      </c>
      <c r="AC197" s="589">
        <f t="shared" si="208"/>
        <v>0</v>
      </c>
      <c r="AD197" s="589">
        <f t="shared" si="208"/>
        <v>0.33333333333333326</v>
      </c>
      <c r="AE197" s="589">
        <f t="shared" ref="AE197:AL197" si="209">IF(OR(AE31="NO",AD31="NO"),"-",AE31/AD31-1)</f>
        <v>0.75</v>
      </c>
      <c r="AF197" s="589">
        <f t="shared" si="209"/>
        <v>1.6428571428571415</v>
      </c>
      <c r="AG197" s="589">
        <f t="shared" si="209"/>
        <v>3.9558038143612251E-3</v>
      </c>
      <c r="AH197" s="589">
        <f t="shared" si="209"/>
        <v>-0.2643292338880725</v>
      </c>
      <c r="AI197" s="589">
        <f t="shared" si="209"/>
        <v>-4.4987541285180899E-2</v>
      </c>
      <c r="AJ197" s="589">
        <f t="shared" si="209"/>
        <v>0.78253200818654567</v>
      </c>
      <c r="AK197" s="589">
        <f t="shared" si="209"/>
        <v>-0.52949743521128267</v>
      </c>
      <c r="AL197" s="589">
        <f t="shared" si="209"/>
        <v>0.17759067485712654</v>
      </c>
      <c r="AM197" s="589">
        <f t="shared" ref="AM197:BD197" si="210">IF(OR(AM31="NO",AL31="NO"),"-",AM31/AL31-1)</f>
        <v>0.42051455996848786</v>
      </c>
      <c r="AN197" s="589">
        <f t="shared" si="210"/>
        <v>-0.21735162579931588</v>
      </c>
      <c r="AO197" s="589">
        <f t="shared" si="210"/>
        <v>0.39284637572437986</v>
      </c>
      <c r="AP197" s="589">
        <f t="shared" si="210"/>
        <v>-0.1128852292436261</v>
      </c>
      <c r="AQ197" s="589">
        <f t="shared" si="210"/>
        <v>0.19945856843650289</v>
      </c>
      <c r="AR197" s="589">
        <f t="shared" si="210"/>
        <v>0.2692134308069285</v>
      </c>
      <c r="AS197" s="589">
        <f t="shared" si="210"/>
        <v>-7.2890234072835569E-2</v>
      </c>
      <c r="AT197" s="589">
        <f t="shared" si="210"/>
        <v>-0.19868570867244095</v>
      </c>
      <c r="AU197" s="589">
        <f t="shared" si="210"/>
        <v>4.7004942394059057E-2</v>
      </c>
      <c r="AV197" s="589">
        <f t="shared" si="210"/>
        <v>-8.3222353677957828E-2</v>
      </c>
      <c r="AW197" s="589">
        <f t="shared" si="210"/>
        <v>1.2635925158163142E-2</v>
      </c>
      <c r="AX197" s="589">
        <f t="shared" si="210"/>
        <v>-0.37990761400694939</v>
      </c>
      <c r="AY197" s="589">
        <f t="shared" si="210"/>
        <v>0.20253333189432898</v>
      </c>
      <c r="AZ197" s="589">
        <f t="shared" si="210"/>
        <v>9.5781308904241635E-2</v>
      </c>
      <c r="BA197" s="589">
        <f t="shared" si="210"/>
        <v>0.26579658924095728</v>
      </c>
      <c r="BB197" s="589">
        <f t="shared" si="210"/>
        <v>5.8105034504576158E-2</v>
      </c>
      <c r="BC197" s="589">
        <f t="shared" si="210"/>
        <v>4.9846200445426092E-2</v>
      </c>
      <c r="BD197" s="589">
        <f t="shared" si="210"/>
        <v>9.8955121055060768E-2</v>
      </c>
      <c r="BE197" s="587" t="str">
        <f t="shared" ref="BE197:BE199" si="211">IF(OR(BE31="NO",BE31=0),"-",BE31/BD31-1)</f>
        <v>-</v>
      </c>
      <c r="BF197" s="1418"/>
    </row>
    <row r="198" spans="2:62" ht="17.100000000000001" customHeight="1">
      <c r="U198" s="696"/>
      <c r="V198" s="735" t="str">
        <f>'リンク切公表時非表示（グラフの添え物）'!$W$121</f>
        <v>NF3の製造時の漏出</v>
      </c>
      <c r="X198" s="696"/>
      <c r="Y198" s="735" t="str">
        <f>'リンク切公表時非表示（グラフの添え物）'!$X$121</f>
        <v>Fugitive emissions from NF3 manufacturing</v>
      </c>
      <c r="Z198" s="253"/>
      <c r="AA198" s="259"/>
      <c r="AB198" s="589">
        <f t="shared" ref="AB198:AD198" si="212">IF(OR(AB32="NO",AA32="NO"),"-",AB32/AA32-1)</f>
        <v>0</v>
      </c>
      <c r="AC198" s="589">
        <f t="shared" si="212"/>
        <v>0</v>
      </c>
      <c r="AD198" s="589">
        <f t="shared" si="212"/>
        <v>0.33333333333333348</v>
      </c>
      <c r="AE198" s="589">
        <f t="shared" ref="AE198:AL198" si="213">IF(OR(AE32="NO",AD32="NO"),"-",AE32/AD32-1)</f>
        <v>0.75</v>
      </c>
      <c r="AF198" s="589">
        <f t="shared" si="213"/>
        <v>1.6428571428571428</v>
      </c>
      <c r="AG198" s="589">
        <f t="shared" si="213"/>
        <v>0</v>
      </c>
      <c r="AH198" s="589">
        <f t="shared" si="213"/>
        <v>0</v>
      </c>
      <c r="AI198" s="589">
        <f t="shared" si="213"/>
        <v>1</v>
      </c>
      <c r="AJ198" s="589">
        <f t="shared" si="213"/>
        <v>0.5</v>
      </c>
      <c r="AK198" s="589">
        <f t="shared" si="213"/>
        <v>1.3333333333333335</v>
      </c>
      <c r="AL198" s="589">
        <f t="shared" si="213"/>
        <v>0</v>
      </c>
      <c r="AM198" s="589">
        <f t="shared" ref="AM198:BD198" si="214">IF(OR(AM32="NO",AL32="NO"),"-",AM32/AL32-1)</f>
        <v>0.28571428571428581</v>
      </c>
      <c r="AN198" s="589">
        <f t="shared" si="214"/>
        <v>-0.11111111111111116</v>
      </c>
      <c r="AO198" s="589">
        <f t="shared" si="214"/>
        <v>1.2499999999999956E-2</v>
      </c>
      <c r="AP198" s="589">
        <f t="shared" si="214"/>
        <v>7.9012345679012341</v>
      </c>
      <c r="AQ198" s="589">
        <f t="shared" si="214"/>
        <v>-9.4313453536754133E-2</v>
      </c>
      <c r="AR198" s="589">
        <f t="shared" si="214"/>
        <v>9.3415007656967308E-2</v>
      </c>
      <c r="AS198" s="589">
        <f t="shared" si="214"/>
        <v>-4.2016806722685596E-3</v>
      </c>
      <c r="AT198" s="589">
        <f t="shared" si="214"/>
        <v>-6.0478199718705938E-2</v>
      </c>
      <c r="AU198" s="589">
        <f t="shared" si="214"/>
        <v>0.15119760479041866</v>
      </c>
      <c r="AV198" s="589">
        <f t="shared" si="214"/>
        <v>0.2106631989596881</v>
      </c>
      <c r="AW198" s="589">
        <f t="shared" si="214"/>
        <v>-0.17937701396348027</v>
      </c>
      <c r="AX198" s="589">
        <f t="shared" si="214"/>
        <v>0.13089005235602102</v>
      </c>
      <c r="AY198" s="589">
        <f t="shared" si="214"/>
        <v>-0.35086342592592579</v>
      </c>
      <c r="AZ198" s="589">
        <f t="shared" si="214"/>
        <v>-0.58099612376839604</v>
      </c>
      <c r="BA198" s="589">
        <f t="shared" si="214"/>
        <v>6.8085122615733074E-2</v>
      </c>
      <c r="BB198" s="589">
        <f t="shared" si="214"/>
        <v>-0.45776892247494216</v>
      </c>
      <c r="BC198" s="589">
        <f t="shared" si="214"/>
        <v>-0.75238795647401768</v>
      </c>
      <c r="BD198" s="589">
        <f t="shared" si="214"/>
        <v>-0.66765579130981068</v>
      </c>
      <c r="BE198" s="587" t="str">
        <f t="shared" si="211"/>
        <v>-</v>
      </c>
      <c r="BF198" s="1418"/>
    </row>
    <row r="199" spans="2:62" ht="17.100000000000001" customHeight="1" thickBot="1">
      <c r="U199" s="696"/>
      <c r="V199" s="595" t="str">
        <f>'リンク切公表時非表示（グラフの添え物）'!$W$122</f>
        <v>液晶製造</v>
      </c>
      <c r="X199" s="696"/>
      <c r="Y199" s="595" t="str">
        <f>'リンク切公表時非表示（グラフの添え物）'!$X$122</f>
        <v>Liquid Crystals</v>
      </c>
      <c r="Z199" s="255"/>
      <c r="AA199" s="260"/>
      <c r="AB199" s="592">
        <f t="shared" ref="AB199:AD199" si="215">IF(OR(AB33="NO",AA33="NO"),"-",AB33/AA33-1)</f>
        <v>0</v>
      </c>
      <c r="AC199" s="592">
        <f t="shared" si="215"/>
        <v>0</v>
      </c>
      <c r="AD199" s="592">
        <f t="shared" si="215"/>
        <v>0.33333333333333326</v>
      </c>
      <c r="AE199" s="592">
        <f t="shared" ref="AE199:AL199" si="216">IF(OR(AE33="NO",AD33="NO"),"-",AE33/AD33-1)</f>
        <v>0.75</v>
      </c>
      <c r="AF199" s="592">
        <f t="shared" si="216"/>
        <v>1.6428571428571432</v>
      </c>
      <c r="AG199" s="592">
        <f t="shared" si="216"/>
        <v>-0.58961798703967971</v>
      </c>
      <c r="AH199" s="592">
        <f t="shared" si="216"/>
        <v>3.6150896568489577</v>
      </c>
      <c r="AI199" s="592">
        <f t="shared" si="216"/>
        <v>0.18487563483902258</v>
      </c>
      <c r="AJ199" s="592">
        <f t="shared" si="216"/>
        <v>0.48662093428045394</v>
      </c>
      <c r="AK199" s="592">
        <f t="shared" si="216"/>
        <v>0.26371325548722946</v>
      </c>
      <c r="AL199" s="592">
        <f t="shared" si="216"/>
        <v>-0.13124533002343641</v>
      </c>
      <c r="AM199" s="592">
        <f t="shared" ref="AM199:BD199" si="217">IF(OR(AM33="NO",AL33="NO"),"-",AM33/AL33-1)</f>
        <v>-0.12288023671850612</v>
      </c>
      <c r="AN199" s="592">
        <f t="shared" si="217"/>
        <v>1.9540338970496327</v>
      </c>
      <c r="AO199" s="592">
        <f t="shared" si="217"/>
        <v>0.11488468747453373</v>
      </c>
      <c r="AP199" s="592">
        <f t="shared" si="217"/>
        <v>-0.57264488704650929</v>
      </c>
      <c r="AQ199" s="592">
        <f t="shared" si="217"/>
        <v>0.20399019801328855</v>
      </c>
      <c r="AR199" s="592">
        <f t="shared" si="217"/>
        <v>0.33605345508107676</v>
      </c>
      <c r="AS199" s="592">
        <f t="shared" si="217"/>
        <v>-0.72851934828429599</v>
      </c>
      <c r="AT199" s="592">
        <f t="shared" si="217"/>
        <v>-0.25186957711976143</v>
      </c>
      <c r="AU199" s="592">
        <f t="shared" si="217"/>
        <v>0.14329844704403749</v>
      </c>
      <c r="AV199" s="592">
        <f t="shared" si="217"/>
        <v>-8.0838308720684759E-2</v>
      </c>
      <c r="AW199" s="592">
        <f t="shared" si="217"/>
        <v>-0.14427401457273592</v>
      </c>
      <c r="AX199" s="592">
        <f t="shared" si="217"/>
        <v>3.0902631029477545E-2</v>
      </c>
      <c r="AY199" s="592">
        <f t="shared" si="217"/>
        <v>0.22485927846622511</v>
      </c>
      <c r="AZ199" s="592">
        <f t="shared" si="217"/>
        <v>-0.15317259649490189</v>
      </c>
      <c r="BA199" s="592">
        <f t="shared" si="217"/>
        <v>-0.11562340239717028</v>
      </c>
      <c r="BB199" s="592">
        <f t="shared" si="217"/>
        <v>0.11873942339179311</v>
      </c>
      <c r="BC199" s="592">
        <f t="shared" si="217"/>
        <v>-3.6808412109511468E-2</v>
      </c>
      <c r="BD199" s="592">
        <f t="shared" si="217"/>
        <v>-0.11599712084899572</v>
      </c>
      <c r="BE199" s="1287" t="str">
        <f t="shared" si="211"/>
        <v>-</v>
      </c>
      <c r="BF199" s="1418"/>
    </row>
    <row r="200" spans="2:62" ht="17.100000000000001" customHeight="1" thickTop="1">
      <c r="B200" s="1" t="s">
        <v>21</v>
      </c>
      <c r="U200" s="417" t="s">
        <v>60</v>
      </c>
      <c r="V200" s="804"/>
      <c r="X200" s="417" t="s">
        <v>772</v>
      </c>
      <c r="Y200" s="804"/>
      <c r="Z200" s="252"/>
      <c r="AA200" s="116"/>
      <c r="AB200" s="1573">
        <f t="shared" ref="AB200:AZ200" si="218">AB34/AA34-1</f>
        <v>0.10581172541317163</v>
      </c>
      <c r="AC200" s="1573">
        <f t="shared" si="218"/>
        <v>5.0076865619440358E-2</v>
      </c>
      <c r="AD200" s="1573">
        <f t="shared" si="218"/>
        <v>9.1694176749329559E-2</v>
      </c>
      <c r="AE200" s="1573">
        <f t="shared" si="218"/>
        <v>0.10651879533139619</v>
      </c>
      <c r="AF200" s="1573">
        <f t="shared" si="218"/>
        <v>0.20058588033406122</v>
      </c>
      <c r="AG200" s="1573">
        <f t="shared" si="218"/>
        <v>1.0003259912310547E-2</v>
      </c>
      <c r="AH200" s="1573">
        <f t="shared" si="218"/>
        <v>-1.6206646838204608E-2</v>
      </c>
      <c r="AI200" s="1573">
        <f t="shared" si="218"/>
        <v>-9.1102134596620532E-2</v>
      </c>
      <c r="AJ200" s="1573">
        <f t="shared" si="218"/>
        <v>-0.12580583116026711</v>
      </c>
      <c r="AK200" s="1573">
        <f t="shared" si="218"/>
        <v>-0.10525093561809307</v>
      </c>
      <c r="AL200" s="1573">
        <f t="shared" si="218"/>
        <v>-0.15081515385240807</v>
      </c>
      <c r="AM200" s="1573">
        <f t="shared" si="218"/>
        <v>-0.11648550653555423</v>
      </c>
      <c r="AN200" s="1573">
        <f t="shared" si="218"/>
        <v>-2.0168450712597874E-2</v>
      </c>
      <c r="AO200" s="1573">
        <f t="shared" si="218"/>
        <v>-0.11390603220539164</v>
      </c>
      <c r="AP200" s="1573">
        <f t="shared" si="218"/>
        <v>1.9113226633442837E-2</v>
      </c>
      <c r="AQ200" s="1573">
        <f t="shared" si="218"/>
        <v>8.3372068052463E-2</v>
      </c>
      <c r="AR200" s="1573">
        <f t="shared" si="218"/>
        <v>2.2923225177685636E-2</v>
      </c>
      <c r="AS200" s="1573">
        <f t="shared" si="218"/>
        <v>-8.1631823815317972E-3</v>
      </c>
      <c r="AT200" s="1573">
        <f t="shared" si="218"/>
        <v>-6.2393484024462653E-2</v>
      </c>
      <c r="AU200" s="1573">
        <f t="shared" si="218"/>
        <v>9.5568267602756496E-2</v>
      </c>
      <c r="AV200" s="1573">
        <f t="shared" si="218"/>
        <v>7.558401220420663E-2</v>
      </c>
      <c r="AW200" s="1573">
        <f t="shared" si="218"/>
        <v>7.7690074320386326E-2</v>
      </c>
      <c r="AX200" s="1573">
        <f t="shared" si="218"/>
        <v>7.0025066505784217E-2</v>
      </c>
      <c r="AY200" s="1573">
        <f t="shared" si="218"/>
        <v>8.2509030442912801E-2</v>
      </c>
      <c r="AZ200" s="1573">
        <f t="shared" si="218"/>
        <v>6.8734975405958965E-2</v>
      </c>
      <c r="BA200" s="1573">
        <f>BA34/AZ34-1</f>
        <v>7.9036411410835727E-2</v>
      </c>
      <c r="BB200" s="1573">
        <f t="shared" ref="BB200" si="219">BB34/BA34-1</f>
        <v>4.4670031512037633E-2</v>
      </c>
      <c r="BC200" s="1573">
        <f t="shared" ref="BC200:BD200" si="220">BC34/BB34-1</f>
        <v>3.6829039093755123E-2</v>
      </c>
      <c r="BD200" s="1573">
        <f t="shared" si="220"/>
        <v>4.7899332286928775E-2</v>
      </c>
      <c r="BE200" s="566">
        <f>BE34/BD34-1</f>
        <v>-1</v>
      </c>
      <c r="BF200" s="1417"/>
      <c r="BH200" s="98"/>
      <c r="BI200" s="98"/>
      <c r="BJ200" s="98"/>
    </row>
    <row r="201" spans="2:62" s="193" customFormat="1" ht="17.100000000000001" customHeight="1">
      <c r="U201" s="244"/>
      <c r="V201" s="244"/>
      <c r="X201" s="1"/>
      <c r="Y201" s="1"/>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H201" s="246"/>
      <c r="BI201" s="246"/>
      <c r="BJ201" s="246"/>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F60"/>
  <sheetViews>
    <sheetView zoomScale="85" zoomScaleNormal="85" workbookViewId="0">
      <pane xSplit="24" ySplit="4" topLeftCell="BB5" activePane="bottomRight" state="frozen"/>
      <selection pane="topRight" activeCell="Y1" sqref="Y1"/>
      <selection pane="bottomLeft" activeCell="A5" sqref="A5"/>
      <selection pane="bottomRight" activeCell="Z10" sqref="Z10"/>
    </sheetView>
  </sheetViews>
  <sheetFormatPr defaultColWidth="9" defaultRowHeight="14.25"/>
  <cols>
    <col min="1" max="1" width="1.625" style="261" customWidth="1"/>
    <col min="2" max="20" width="9" style="103" hidden="1" customWidth="1"/>
    <col min="21" max="21" width="1.625" style="103" customWidth="1"/>
    <col min="22" max="22" width="1.5" style="103" customWidth="1"/>
    <col min="23" max="23" width="29.75" style="103" customWidth="1"/>
    <col min="24" max="24" width="2" style="1208" customWidth="1"/>
    <col min="25" max="25" width="1.5" style="103" customWidth="1"/>
    <col min="26" max="26" width="27.25" style="103" bestFit="1" customWidth="1"/>
    <col min="27" max="54" width="7.75" style="103" customWidth="1"/>
    <col min="55" max="56" width="9" style="103" bestFit="1" customWidth="1"/>
    <col min="57" max="57" width="7.125" style="103" hidden="1" customWidth="1"/>
    <col min="58" max="16384" width="9" style="103"/>
  </cols>
  <sheetData>
    <row r="1" spans="1:57" ht="52.5" customHeight="1">
      <c r="V1" s="2049" t="s">
        <v>400</v>
      </c>
      <c r="W1" s="2049"/>
      <c r="Y1" s="2050" t="s">
        <v>1322</v>
      </c>
      <c r="Z1" s="2050"/>
      <c r="AA1" s="1392"/>
      <c r="AB1" s="1392"/>
      <c r="AY1" s="104"/>
      <c r="AZ1" s="104"/>
      <c r="BE1" s="104"/>
    </row>
    <row r="2" spans="1:57" ht="15.75">
      <c r="V2" s="1388"/>
      <c r="Y2" s="2050"/>
      <c r="Z2" s="2050"/>
    </row>
    <row r="3" spans="1:57" ht="16.5">
      <c r="V3" s="103" t="s">
        <v>1308</v>
      </c>
      <c r="Y3" s="103" t="s">
        <v>908</v>
      </c>
    </row>
    <row r="4" spans="1:57">
      <c r="V4" s="807" t="s">
        <v>303</v>
      </c>
      <c r="W4" s="808"/>
      <c r="Y4" s="807" t="s">
        <v>793</v>
      </c>
      <c r="Z4" s="808"/>
      <c r="AA4" s="122">
        <v>1990</v>
      </c>
      <c r="AB4" s="122">
        <v>1991</v>
      </c>
      <c r="AC4" s="122">
        <v>1992</v>
      </c>
      <c r="AD4" s="122">
        <v>1993</v>
      </c>
      <c r="AE4" s="122">
        <v>1994</v>
      </c>
      <c r="AF4" s="122">
        <v>1995</v>
      </c>
      <c r="AG4" s="122">
        <v>1996</v>
      </c>
      <c r="AH4" s="122">
        <v>1997</v>
      </c>
      <c r="AI4" s="122">
        <v>1998</v>
      </c>
      <c r="AJ4" s="122">
        <v>1999</v>
      </c>
      <c r="AK4" s="122">
        <v>2000</v>
      </c>
      <c r="AL4" s="122">
        <v>2001</v>
      </c>
      <c r="AM4" s="122">
        <v>2002</v>
      </c>
      <c r="AN4" s="122">
        <v>2003</v>
      </c>
      <c r="AO4" s="122">
        <v>2004</v>
      </c>
      <c r="AP4" s="122">
        <v>2005</v>
      </c>
      <c r="AQ4" s="122">
        <v>2006</v>
      </c>
      <c r="AR4" s="122">
        <v>2007</v>
      </c>
      <c r="AS4" s="122">
        <v>2008</v>
      </c>
      <c r="AT4" s="122">
        <v>2009</v>
      </c>
      <c r="AU4" s="122">
        <f t="shared" ref="AU4:BB4" si="0">AT4+1</f>
        <v>2010</v>
      </c>
      <c r="AV4" s="122">
        <f t="shared" si="0"/>
        <v>2011</v>
      </c>
      <c r="AW4" s="122">
        <f t="shared" si="0"/>
        <v>2012</v>
      </c>
      <c r="AX4" s="122">
        <f t="shared" si="0"/>
        <v>2013</v>
      </c>
      <c r="AY4" s="122">
        <f t="shared" si="0"/>
        <v>2014</v>
      </c>
      <c r="AZ4" s="122">
        <f t="shared" si="0"/>
        <v>2015</v>
      </c>
      <c r="BA4" s="122">
        <f t="shared" si="0"/>
        <v>2016</v>
      </c>
      <c r="BB4" s="122">
        <f t="shared" si="0"/>
        <v>2017</v>
      </c>
      <c r="BC4" s="122">
        <f t="shared" ref="BC4:BD4" si="1">BB4+1</f>
        <v>2018</v>
      </c>
      <c r="BD4" s="122">
        <f t="shared" si="1"/>
        <v>2019</v>
      </c>
      <c r="BE4" s="122">
        <f t="shared" ref="BE4" si="2">BD4+1</f>
        <v>2020</v>
      </c>
    </row>
    <row r="5" spans="1:57" ht="15" customHeight="1">
      <c r="V5" s="809" t="s">
        <v>304</v>
      </c>
      <c r="W5" s="810"/>
      <c r="Y5" s="809" t="s">
        <v>794</v>
      </c>
      <c r="Z5" s="810"/>
      <c r="AA5" s="121">
        <v>41797.445</v>
      </c>
      <c r="AB5" s="121">
        <v>42457.974999999999</v>
      </c>
      <c r="AC5" s="121">
        <v>43077.125999999997</v>
      </c>
      <c r="AD5" s="121">
        <v>43665.843000000008</v>
      </c>
      <c r="AE5" s="121">
        <v>44235.735000000008</v>
      </c>
      <c r="AF5" s="121">
        <v>44830.961000000003</v>
      </c>
      <c r="AG5" s="121">
        <v>45498.173000000003</v>
      </c>
      <c r="AH5" s="121">
        <v>46156.796000000009</v>
      </c>
      <c r="AI5" s="121">
        <v>46811.712</v>
      </c>
      <c r="AJ5" s="121">
        <v>47419.904999999999</v>
      </c>
      <c r="AK5" s="121">
        <v>48015.250999999997</v>
      </c>
      <c r="AL5" s="121">
        <v>48637.788999999997</v>
      </c>
      <c r="AM5" s="121">
        <v>49260.790999999997</v>
      </c>
      <c r="AN5" s="121">
        <v>49837.731</v>
      </c>
      <c r="AO5" s="121">
        <v>50382.080999999998</v>
      </c>
      <c r="AP5" s="121">
        <v>51102.004999999997</v>
      </c>
      <c r="AQ5" s="121">
        <v>51713.048000000003</v>
      </c>
      <c r="AR5" s="121">
        <v>52324.877</v>
      </c>
      <c r="AS5" s="121">
        <v>52877.802000000003</v>
      </c>
      <c r="AT5" s="121">
        <v>53362.800999999999</v>
      </c>
      <c r="AU5" s="121">
        <v>53783.434999999998</v>
      </c>
      <c r="AV5" s="121">
        <v>54171.474999999999</v>
      </c>
      <c r="AW5" s="121">
        <v>55549.281999999999</v>
      </c>
      <c r="AX5" s="121">
        <v>55952.258000000002</v>
      </c>
      <c r="AY5" s="121">
        <v>56412.14</v>
      </c>
      <c r="AZ5" s="121">
        <v>56950.756999999998</v>
      </c>
      <c r="BA5" s="121">
        <v>57477.036999999997</v>
      </c>
      <c r="BB5" s="121">
        <v>58007.536</v>
      </c>
      <c r="BC5" s="121">
        <v>58527.116999999998</v>
      </c>
      <c r="BD5" s="121">
        <v>59071.519</v>
      </c>
      <c r="BE5" s="121">
        <v>0</v>
      </c>
    </row>
    <row r="6" spans="1:57" ht="27.75" customHeight="1">
      <c r="V6" s="1647" t="s">
        <v>305</v>
      </c>
      <c r="Y6" s="1647" t="s">
        <v>1279</v>
      </c>
    </row>
    <row r="8" spans="1:57" ht="18.75">
      <c r="V8" s="1309" t="s">
        <v>966</v>
      </c>
      <c r="Y8" s="1274" t="s">
        <v>909</v>
      </c>
      <c r="Z8" s="1274"/>
    </row>
    <row r="9" spans="1:57">
      <c r="V9" s="807" t="s">
        <v>303</v>
      </c>
      <c r="W9" s="808"/>
      <c r="Y9" s="807"/>
      <c r="Z9" s="808"/>
      <c r="AA9" s="122">
        <v>1990</v>
      </c>
      <c r="AB9" s="122">
        <v>1991</v>
      </c>
      <c r="AC9" s="122">
        <v>1992</v>
      </c>
      <c r="AD9" s="122">
        <v>1993</v>
      </c>
      <c r="AE9" s="122">
        <v>1994</v>
      </c>
      <c r="AF9" s="122">
        <v>1995</v>
      </c>
      <c r="AG9" s="122">
        <v>1996</v>
      </c>
      <c r="AH9" s="122">
        <v>1997</v>
      </c>
      <c r="AI9" s="122">
        <v>1998</v>
      </c>
      <c r="AJ9" s="122">
        <v>1999</v>
      </c>
      <c r="AK9" s="122">
        <v>2000</v>
      </c>
      <c r="AL9" s="122">
        <v>2001</v>
      </c>
      <c r="AM9" s="122">
        <v>2002</v>
      </c>
      <c r="AN9" s="122">
        <v>2003</v>
      </c>
      <c r="AO9" s="122">
        <v>2004</v>
      </c>
      <c r="AP9" s="122">
        <v>2005</v>
      </c>
      <c r="AQ9" s="122">
        <v>2006</v>
      </c>
      <c r="AR9" s="122">
        <v>2007</v>
      </c>
      <c r="AS9" s="122">
        <v>2008</v>
      </c>
      <c r="AT9" s="122">
        <v>2009</v>
      </c>
      <c r="AU9" s="122">
        <f t="shared" ref="AU9:BB9" si="3">AT9+1</f>
        <v>2010</v>
      </c>
      <c r="AV9" s="122">
        <f t="shared" si="3"/>
        <v>2011</v>
      </c>
      <c r="AW9" s="122">
        <f t="shared" si="3"/>
        <v>2012</v>
      </c>
      <c r="AX9" s="122">
        <f t="shared" si="3"/>
        <v>2013</v>
      </c>
      <c r="AY9" s="122">
        <f t="shared" si="3"/>
        <v>2014</v>
      </c>
      <c r="AZ9" s="122">
        <f t="shared" si="3"/>
        <v>2015</v>
      </c>
      <c r="BA9" s="122">
        <f t="shared" si="3"/>
        <v>2016</v>
      </c>
      <c r="BB9" s="122">
        <f t="shared" si="3"/>
        <v>2017</v>
      </c>
      <c r="BC9" s="122">
        <f t="shared" ref="BC9:BD9" si="4">BB9+1</f>
        <v>2018</v>
      </c>
      <c r="BD9" s="122">
        <f t="shared" si="4"/>
        <v>2019</v>
      </c>
      <c r="BE9" s="122">
        <f t="shared" ref="BE9" si="5">BD9+1</f>
        <v>2020</v>
      </c>
    </row>
    <row r="10" spans="1:57" s="209" customFormat="1" ht="15" customHeight="1">
      <c r="A10" s="396"/>
      <c r="V10" s="811" t="s">
        <v>306</v>
      </c>
      <c r="W10" s="1211"/>
      <c r="X10" s="1209"/>
      <c r="Y10" s="1275" t="s">
        <v>0</v>
      </c>
      <c r="Z10" s="1276"/>
      <c r="AA10" s="210">
        <f t="shared" ref="AA10:AQ10" si="6">SUM(AA11:AA20)</f>
        <v>4584.6110148373418</v>
      </c>
      <c r="AB10" s="210">
        <f t="shared" si="6"/>
        <v>4608.0164817521181</v>
      </c>
      <c r="AC10" s="210">
        <f t="shared" si="6"/>
        <v>4878.7422804693706</v>
      </c>
      <c r="AD10" s="210">
        <f t="shared" si="6"/>
        <v>4926.8400247152767</v>
      </c>
      <c r="AE10" s="210">
        <f t="shared" si="6"/>
        <v>5258.7298464788964</v>
      </c>
      <c r="AF10" s="210">
        <f t="shared" si="6"/>
        <v>5248.9703845998602</v>
      </c>
      <c r="AG10" s="210">
        <f t="shared" si="6"/>
        <v>5315.2971453795672</v>
      </c>
      <c r="AH10" s="210">
        <f t="shared" si="6"/>
        <v>4980.25520931955</v>
      </c>
      <c r="AI10" s="210">
        <f t="shared" si="6"/>
        <v>4979.9408293129336</v>
      </c>
      <c r="AJ10" s="210">
        <f t="shared" si="6"/>
        <v>5171.3820701816612</v>
      </c>
      <c r="AK10" s="210">
        <f t="shared" si="6"/>
        <v>5232.9405231450046</v>
      </c>
      <c r="AL10" s="210">
        <f t="shared" si="6"/>
        <v>5085.0253463040617</v>
      </c>
      <c r="AM10" s="210">
        <f t="shared" si="6"/>
        <v>5275.5808715211042</v>
      </c>
      <c r="AN10" s="210">
        <f t="shared" si="6"/>
        <v>5298.3726648220108</v>
      </c>
      <c r="AO10" s="210">
        <f t="shared" si="6"/>
        <v>5161.3073915710902</v>
      </c>
      <c r="AP10" s="210">
        <f t="shared" si="6"/>
        <v>5151.4540168276581</v>
      </c>
      <c r="AQ10" s="210">
        <f t="shared" si="6"/>
        <v>4864.0872871958218</v>
      </c>
      <c r="AR10" s="210">
        <f t="shared" ref="AR10:AY10" si="7">SUM(AR11:AR20)</f>
        <v>4990.3230293757515</v>
      </c>
      <c r="AS10" s="210">
        <f t="shared" si="7"/>
        <v>4858.3638973485004</v>
      </c>
      <c r="AT10" s="210">
        <f t="shared" si="7"/>
        <v>4593.4396508703494</v>
      </c>
      <c r="AU10" s="210">
        <f t="shared" si="7"/>
        <v>4857.2566117406714</v>
      </c>
      <c r="AV10" s="210">
        <f t="shared" si="7"/>
        <v>5083.3319450426516</v>
      </c>
      <c r="AW10" s="210">
        <f t="shared" si="7"/>
        <v>5342.9662279108061</v>
      </c>
      <c r="AX10" s="210">
        <f t="shared" si="7"/>
        <v>5162.4468651558955</v>
      </c>
      <c r="AY10" s="210">
        <f t="shared" si="7"/>
        <v>4778.2451877513604</v>
      </c>
      <c r="AZ10" s="210">
        <f t="shared" ref="AZ10:BE10" si="8">SUM(AZ11:AZ20)</f>
        <v>4603.26210628236</v>
      </c>
      <c r="BA10" s="210">
        <f t="shared" si="8"/>
        <v>4477.5969021217979</v>
      </c>
      <c r="BB10" s="210">
        <f t="shared" si="8"/>
        <v>4496.1389021467867</v>
      </c>
      <c r="BC10" s="210">
        <f t="shared" si="8"/>
        <v>4134.358205029348</v>
      </c>
      <c r="BD10" s="210">
        <f t="shared" si="8"/>
        <v>3971.388749561504</v>
      </c>
      <c r="BE10" s="210">
        <f t="shared" si="8"/>
        <v>0</v>
      </c>
    </row>
    <row r="11" spans="1:57" s="209" customFormat="1" ht="15" customHeight="1">
      <c r="A11" s="396"/>
      <c r="V11" s="812"/>
      <c r="W11" s="813" t="s">
        <v>307</v>
      </c>
      <c r="X11" s="1207"/>
      <c r="Y11" s="1277"/>
      <c r="Z11" s="1278" t="s">
        <v>779</v>
      </c>
      <c r="AA11" s="1592">
        <v>7.4215025951195326</v>
      </c>
      <c r="AB11" s="1592">
        <v>6.4867826013252987</v>
      </c>
      <c r="AC11" s="1592">
        <v>8.5648537586258531</v>
      </c>
      <c r="AD11" s="1592">
        <v>7.0403777308557718</v>
      </c>
      <c r="AE11" s="1592">
        <v>5.0876338718438836</v>
      </c>
      <c r="AF11" s="1592">
        <v>3.9327702244142171</v>
      </c>
      <c r="AG11" s="1592">
        <v>5.5919947812981414</v>
      </c>
      <c r="AH11" s="1592">
        <v>4.5068595214685283</v>
      </c>
      <c r="AI11" s="1592">
        <v>2.8571129947106075</v>
      </c>
      <c r="AJ11" s="1592">
        <v>0</v>
      </c>
      <c r="AK11" s="1592">
        <v>0</v>
      </c>
      <c r="AL11" s="1592">
        <v>0</v>
      </c>
      <c r="AM11" s="1592">
        <v>0</v>
      </c>
      <c r="AN11" s="1592">
        <v>0</v>
      </c>
      <c r="AO11" s="1592">
        <v>0</v>
      </c>
      <c r="AP11" s="1592">
        <v>0</v>
      </c>
      <c r="AQ11" s="1592">
        <v>0</v>
      </c>
      <c r="AR11" s="1592">
        <v>0</v>
      </c>
      <c r="AS11" s="1592">
        <v>0</v>
      </c>
      <c r="AT11" s="1592">
        <v>0</v>
      </c>
      <c r="AU11" s="1592">
        <v>0</v>
      </c>
      <c r="AV11" s="1592">
        <v>0</v>
      </c>
      <c r="AW11" s="1592">
        <v>0</v>
      </c>
      <c r="AX11" s="1592">
        <v>0</v>
      </c>
      <c r="AY11" s="1592">
        <v>0</v>
      </c>
      <c r="AZ11" s="1593">
        <v>0</v>
      </c>
      <c r="BA11" s="1592">
        <v>0</v>
      </c>
      <c r="BB11" s="1592">
        <v>0</v>
      </c>
      <c r="BC11" s="1592">
        <v>0</v>
      </c>
      <c r="BD11" s="1592">
        <v>0</v>
      </c>
      <c r="BE11" s="211">
        <v>0</v>
      </c>
    </row>
    <row r="12" spans="1:57" s="209" customFormat="1" ht="15" customHeight="1">
      <c r="A12" s="396"/>
      <c r="V12" s="812"/>
      <c r="W12" s="814" t="s">
        <v>308</v>
      </c>
      <c r="X12" s="1207"/>
      <c r="Y12" s="1277"/>
      <c r="Z12" s="1279" t="s">
        <v>780</v>
      </c>
      <c r="AA12" s="211">
        <v>632.60012463533508</v>
      </c>
      <c r="AB12" s="211">
        <v>618.06473518248697</v>
      </c>
      <c r="AC12" s="211">
        <v>651.95738494853174</v>
      </c>
      <c r="AD12" s="211">
        <v>678.68955935372628</v>
      </c>
      <c r="AE12" s="211">
        <v>653.18013531545284</v>
      </c>
      <c r="AF12" s="211">
        <v>686.65074607221163</v>
      </c>
      <c r="AG12" s="211">
        <v>714.96689479257452</v>
      </c>
      <c r="AH12" s="211">
        <v>656.15705197218733</v>
      </c>
      <c r="AI12" s="211">
        <v>639.58513459988376</v>
      </c>
      <c r="AJ12" s="211">
        <v>659.01598636522147</v>
      </c>
      <c r="AK12" s="211">
        <v>715.95949535352747</v>
      </c>
      <c r="AL12" s="211">
        <v>650.61301907032532</v>
      </c>
      <c r="AM12" s="211">
        <v>683.85440872538595</v>
      </c>
      <c r="AN12" s="211">
        <v>590.98227680714979</v>
      </c>
      <c r="AO12" s="211">
        <v>623.81841580062962</v>
      </c>
      <c r="AP12" s="211">
        <v>651.06546993469431</v>
      </c>
      <c r="AQ12" s="211">
        <v>571.32530822564161</v>
      </c>
      <c r="AR12" s="211">
        <v>542.4973675938993</v>
      </c>
      <c r="AS12" s="211">
        <v>492.98578212473086</v>
      </c>
      <c r="AT12" s="211">
        <v>489.09127258266062</v>
      </c>
      <c r="AU12" s="211">
        <v>519.11099713210297</v>
      </c>
      <c r="AV12" s="211">
        <v>506.23968473026241</v>
      </c>
      <c r="AW12" s="211">
        <v>481.72306441495033</v>
      </c>
      <c r="AX12" s="211">
        <v>451.96854451214244</v>
      </c>
      <c r="AY12" s="211">
        <v>421.39003963939791</v>
      </c>
      <c r="AZ12" s="215">
        <v>391.66522436231355</v>
      </c>
      <c r="BA12" s="211">
        <v>397.6037589927904</v>
      </c>
      <c r="BB12" s="211">
        <v>423.44282286311483</v>
      </c>
      <c r="BC12" s="211">
        <v>346.65117509344554</v>
      </c>
      <c r="BD12" s="211">
        <v>341.70971121603242</v>
      </c>
      <c r="BE12" s="211">
        <v>0</v>
      </c>
    </row>
    <row r="13" spans="1:57" s="209" customFormat="1" ht="15" customHeight="1">
      <c r="A13" s="396"/>
      <c r="V13" s="812"/>
      <c r="W13" s="814" t="s">
        <v>4</v>
      </c>
      <c r="X13" s="1207"/>
      <c r="Y13" s="1277"/>
      <c r="Z13" s="1279" t="s">
        <v>4</v>
      </c>
      <c r="AA13" s="211">
        <v>314.57778813977933</v>
      </c>
      <c r="AB13" s="211">
        <v>319.49115691302018</v>
      </c>
      <c r="AC13" s="211">
        <v>319.83841143587875</v>
      </c>
      <c r="AD13" s="211">
        <v>334.43704148264675</v>
      </c>
      <c r="AE13" s="211">
        <v>338.69645784553057</v>
      </c>
      <c r="AF13" s="211">
        <v>341.49384603647803</v>
      </c>
      <c r="AG13" s="211">
        <v>343.22213376721021</v>
      </c>
      <c r="AH13" s="211">
        <v>326.9303718705695</v>
      </c>
      <c r="AI13" s="211">
        <v>334.87351206238776</v>
      </c>
      <c r="AJ13" s="211">
        <v>332.46410127736351</v>
      </c>
      <c r="AK13" s="211">
        <v>330.24471869523967</v>
      </c>
      <c r="AL13" s="211">
        <v>313.86781794307069</v>
      </c>
      <c r="AM13" s="211">
        <v>311.48366804613471</v>
      </c>
      <c r="AN13" s="211">
        <v>323.52476477507412</v>
      </c>
      <c r="AO13" s="211">
        <v>294.8421452045099</v>
      </c>
      <c r="AP13" s="211">
        <v>282.36731554000295</v>
      </c>
      <c r="AQ13" s="211">
        <v>277.81841497961847</v>
      </c>
      <c r="AR13" s="211">
        <v>279.35810999153</v>
      </c>
      <c r="AS13" s="211">
        <v>260.52038104014304</v>
      </c>
      <c r="AT13" s="211">
        <v>252.1383072491341</v>
      </c>
      <c r="AU13" s="211">
        <v>263.89258515671185</v>
      </c>
      <c r="AV13" s="211">
        <v>240.50325799927572</v>
      </c>
      <c r="AW13" s="211">
        <v>248.07237296564918</v>
      </c>
      <c r="AX13" s="211">
        <v>240.61140668582433</v>
      </c>
      <c r="AY13" s="211">
        <v>224.00809399838801</v>
      </c>
      <c r="AZ13" s="215">
        <v>217.35825947004636</v>
      </c>
      <c r="BA13" s="211">
        <v>204.01366713705991</v>
      </c>
      <c r="BB13" s="211">
        <v>215.78438688716096</v>
      </c>
      <c r="BC13" s="211">
        <v>191.80126675358201</v>
      </c>
      <c r="BD13" s="211">
        <v>207.56401939699148</v>
      </c>
      <c r="BE13" s="211">
        <v>0</v>
      </c>
    </row>
    <row r="14" spans="1:57" s="209" customFormat="1" ht="15" customHeight="1">
      <c r="A14" s="396"/>
      <c r="V14" s="812"/>
      <c r="W14" s="815" t="s">
        <v>309</v>
      </c>
      <c r="X14" s="1207"/>
      <c r="Y14" s="1277"/>
      <c r="Z14" s="1280" t="s">
        <v>1353</v>
      </c>
      <c r="AA14" s="211">
        <v>437.04467934665786</v>
      </c>
      <c r="AB14" s="211">
        <v>452.66388990236766</v>
      </c>
      <c r="AC14" s="211">
        <v>463.98021202806979</v>
      </c>
      <c r="AD14" s="211">
        <v>483.14190602241177</v>
      </c>
      <c r="AE14" s="211">
        <v>446.06397906272463</v>
      </c>
      <c r="AF14" s="211">
        <v>473.07055844650245</v>
      </c>
      <c r="AG14" s="211">
        <v>472.1128895382073</v>
      </c>
      <c r="AH14" s="211">
        <v>458.13442624515312</v>
      </c>
      <c r="AI14" s="211">
        <v>449.14914430268408</v>
      </c>
      <c r="AJ14" s="211">
        <v>454.93433987159818</v>
      </c>
      <c r="AK14" s="211">
        <v>458.03122161023396</v>
      </c>
      <c r="AL14" s="211">
        <v>444.98158198857885</v>
      </c>
      <c r="AM14" s="211">
        <v>452.76886065132823</v>
      </c>
      <c r="AN14" s="211">
        <v>448.21274466784416</v>
      </c>
      <c r="AO14" s="211">
        <v>431.15287433108409</v>
      </c>
      <c r="AP14" s="211">
        <v>444.11548391482052</v>
      </c>
      <c r="AQ14" s="211">
        <v>429.50978527442084</v>
      </c>
      <c r="AR14" s="211">
        <v>428.1025878035806</v>
      </c>
      <c r="AS14" s="211">
        <v>413.4132279255478</v>
      </c>
      <c r="AT14" s="211">
        <v>408.46451513898222</v>
      </c>
      <c r="AU14" s="211">
        <v>410.98750274086336</v>
      </c>
      <c r="AV14" s="211">
        <v>407.75633144928247</v>
      </c>
      <c r="AW14" s="211">
        <v>397.60776141392438</v>
      </c>
      <c r="AX14" s="211">
        <v>385.46902531669372</v>
      </c>
      <c r="AY14" s="211">
        <v>382.99319370492515</v>
      </c>
      <c r="AZ14" s="215">
        <v>363.59763561265697</v>
      </c>
      <c r="BA14" s="211">
        <v>367.66950421899031</v>
      </c>
      <c r="BB14" s="211">
        <v>382.36329453419711</v>
      </c>
      <c r="BC14" s="211">
        <v>352.69524738409802</v>
      </c>
      <c r="BD14" s="211">
        <v>354.06166823772935</v>
      </c>
      <c r="BE14" s="211">
        <v>0</v>
      </c>
    </row>
    <row r="15" spans="1:57" s="209" customFormat="1" ht="15" customHeight="1">
      <c r="A15" s="396"/>
      <c r="V15" s="812"/>
      <c r="W15" s="814" t="s">
        <v>310</v>
      </c>
      <c r="X15" s="1207"/>
      <c r="Y15" s="1277"/>
      <c r="Z15" s="1279" t="s">
        <v>781</v>
      </c>
      <c r="AA15" s="211">
        <v>1685.6873927251513</v>
      </c>
      <c r="AB15" s="211">
        <v>1712.0378236875299</v>
      </c>
      <c r="AC15" s="211">
        <v>1761.4051939505546</v>
      </c>
      <c r="AD15" s="211">
        <v>1672.3864284320609</v>
      </c>
      <c r="AE15" s="211">
        <v>1911.7639053671496</v>
      </c>
      <c r="AF15" s="211">
        <v>1846.2677368323473</v>
      </c>
      <c r="AG15" s="211">
        <v>1784.9750818826201</v>
      </c>
      <c r="AH15" s="211">
        <v>1704.2062014042681</v>
      </c>
      <c r="AI15" s="211">
        <v>1654.4155362646031</v>
      </c>
      <c r="AJ15" s="211">
        <v>1763.7575979638129</v>
      </c>
      <c r="AK15" s="211">
        <v>1739.0449353262127</v>
      </c>
      <c r="AL15" s="211">
        <v>1724.5094486238695</v>
      </c>
      <c r="AM15" s="211">
        <v>1867.3627990741884</v>
      </c>
      <c r="AN15" s="211">
        <v>1963.8666072587164</v>
      </c>
      <c r="AO15" s="211">
        <v>1907.4247523085132</v>
      </c>
      <c r="AP15" s="211">
        <v>1957.9732776154435</v>
      </c>
      <c r="AQ15" s="211">
        <v>1851.5558412698672</v>
      </c>
      <c r="AR15" s="211">
        <v>2049.0271565010548</v>
      </c>
      <c r="AS15" s="211">
        <v>2005.4970459924316</v>
      </c>
      <c r="AT15" s="211">
        <v>1877.2756936958485</v>
      </c>
      <c r="AU15" s="211">
        <v>2122.099547650173</v>
      </c>
      <c r="AV15" s="211">
        <v>2412.9356027307749</v>
      </c>
      <c r="AW15" s="211">
        <v>2678.1076171622003</v>
      </c>
      <c r="AX15" s="211">
        <v>2630.8650831280902</v>
      </c>
      <c r="AY15" s="211">
        <v>2398.4086400458255</v>
      </c>
      <c r="AZ15" s="215">
        <v>2304.9990072427254</v>
      </c>
      <c r="BA15" s="211">
        <v>2246.6754131638427</v>
      </c>
      <c r="BB15" s="211">
        <v>2196.1231477627816</v>
      </c>
      <c r="BC15" s="211">
        <v>1946.7062708004612</v>
      </c>
      <c r="BD15" s="211">
        <v>1791.3804502088615</v>
      </c>
      <c r="BE15" s="211">
        <v>0</v>
      </c>
    </row>
    <row r="16" spans="1:57" s="209" customFormat="1" ht="15" customHeight="1">
      <c r="A16" s="396"/>
      <c r="V16" s="812"/>
      <c r="W16" s="814" t="s">
        <v>311</v>
      </c>
      <c r="X16" s="1207"/>
      <c r="Y16" s="1277"/>
      <c r="Z16" s="1279" t="s">
        <v>782</v>
      </c>
      <c r="AA16" s="1592">
        <v>2.6189385270290328</v>
      </c>
      <c r="AB16" s="1592">
        <v>2.3165999462329765</v>
      </c>
      <c r="AC16" s="1592">
        <v>2.3487898822162996</v>
      </c>
      <c r="AD16" s="1592">
        <v>2.2116722218692395</v>
      </c>
      <c r="AE16" s="1592">
        <v>2.0588999027871813</v>
      </c>
      <c r="AF16" s="1592">
        <v>1.9486866927532314</v>
      </c>
      <c r="AG16" s="1592">
        <v>1.8370903502624092</v>
      </c>
      <c r="AH16" s="1592">
        <v>1.670444394351678</v>
      </c>
      <c r="AI16" s="1592">
        <v>1.6062915209238349</v>
      </c>
      <c r="AJ16" s="1592">
        <v>1.6238930253730173</v>
      </c>
      <c r="AK16" s="1592">
        <v>1.5614336167301686</v>
      </c>
      <c r="AL16" s="1592">
        <v>1.4513099488343308</v>
      </c>
      <c r="AM16" s="1592">
        <v>1.4981491942683136</v>
      </c>
      <c r="AN16" s="1592">
        <v>1.5105304291982307</v>
      </c>
      <c r="AO16" s="1592">
        <v>1.4455006551326997</v>
      </c>
      <c r="AP16" s="1592">
        <v>1.530568651910039</v>
      </c>
      <c r="AQ16" s="1592">
        <v>1.4322675349433285</v>
      </c>
      <c r="AR16" s="1592">
        <v>1.5197316619082868</v>
      </c>
      <c r="AS16" s="1592">
        <v>1.4428110253947619</v>
      </c>
      <c r="AT16" s="1592">
        <v>1.3504924283763671</v>
      </c>
      <c r="AU16" s="1592">
        <v>1.3395684174523446</v>
      </c>
      <c r="AV16" s="1592">
        <v>1.3689046195117105</v>
      </c>
      <c r="AW16" s="1592">
        <v>1.3337062837619824</v>
      </c>
      <c r="AX16" s="1592">
        <v>1.2894311811023649</v>
      </c>
      <c r="AY16" s="1592">
        <v>1.1850893251953807</v>
      </c>
      <c r="AZ16" s="1593">
        <v>1.1239374799945556</v>
      </c>
      <c r="BA16" s="1592">
        <v>1.1204003778018647</v>
      </c>
      <c r="BB16" s="1592">
        <v>1.1045233722298342</v>
      </c>
      <c r="BC16" s="1592">
        <v>0.9983299091281993</v>
      </c>
      <c r="BD16" s="1592">
        <v>0.93156722037077111</v>
      </c>
      <c r="BE16" s="211">
        <v>0</v>
      </c>
    </row>
    <row r="17" spans="1:58" s="209" customFormat="1" ht="15" customHeight="1">
      <c r="A17" s="396"/>
      <c r="V17" s="812"/>
      <c r="W17" s="814" t="s">
        <v>312</v>
      </c>
      <c r="X17" s="1207"/>
      <c r="Y17" s="1277"/>
      <c r="Z17" s="1279" t="s">
        <v>783</v>
      </c>
      <c r="AA17" s="211">
        <v>1020.5644409728579</v>
      </c>
      <c r="AB17" s="211">
        <v>986.32560441920577</v>
      </c>
      <c r="AC17" s="211">
        <v>1109.7453190960061</v>
      </c>
      <c r="AD17" s="211">
        <v>1155.3971475046883</v>
      </c>
      <c r="AE17" s="211">
        <v>1239.4066514344099</v>
      </c>
      <c r="AF17" s="211">
        <v>1219.3567530829996</v>
      </c>
      <c r="AG17" s="211">
        <v>1297.8863378938338</v>
      </c>
      <c r="AH17" s="211">
        <v>1179.533386731048</v>
      </c>
      <c r="AI17" s="211">
        <v>1256.0094026690199</v>
      </c>
      <c r="AJ17" s="211">
        <v>1323.3030331615601</v>
      </c>
      <c r="AK17" s="211">
        <v>1371.0330206842468</v>
      </c>
      <c r="AL17" s="211">
        <v>1353.9345569192278</v>
      </c>
      <c r="AM17" s="211">
        <v>1385.514931739873</v>
      </c>
      <c r="AN17" s="211">
        <v>1417.3056482371567</v>
      </c>
      <c r="AO17" s="211">
        <v>1387.1265665482244</v>
      </c>
      <c r="AP17" s="211">
        <v>1351.873563900931</v>
      </c>
      <c r="AQ17" s="211">
        <v>1326.6805146240724</v>
      </c>
      <c r="AR17" s="211">
        <v>1304.5821812973277</v>
      </c>
      <c r="AS17" s="211">
        <v>1310.9692223524617</v>
      </c>
      <c r="AT17" s="211">
        <v>1240.5446675003518</v>
      </c>
      <c r="AU17" s="211">
        <v>1228.8578547612135</v>
      </c>
      <c r="AV17" s="211">
        <v>1184.8330113592467</v>
      </c>
      <c r="AW17" s="211">
        <v>1185.8727144332468</v>
      </c>
      <c r="AX17" s="211">
        <v>1131.8163676166719</v>
      </c>
      <c r="AY17" s="211">
        <v>1052.9354191035122</v>
      </c>
      <c r="AZ17" s="215">
        <v>1044.5428663717653</v>
      </c>
      <c r="BA17" s="211">
        <v>991.10485703916925</v>
      </c>
      <c r="BB17" s="211">
        <v>1000.1731765008185</v>
      </c>
      <c r="BC17" s="211">
        <v>1014.024424646381</v>
      </c>
      <c r="BD17" s="211">
        <v>995.16677141870935</v>
      </c>
      <c r="BE17" s="211">
        <v>0</v>
      </c>
    </row>
    <row r="18" spans="1:58" s="209" customFormat="1" ht="15" customHeight="1">
      <c r="A18" s="396"/>
      <c r="V18" s="812"/>
      <c r="W18" s="814" t="s">
        <v>313</v>
      </c>
      <c r="X18" s="1207"/>
      <c r="Y18" s="1277"/>
      <c r="Z18" s="809" t="s">
        <v>784</v>
      </c>
      <c r="AA18" s="211">
        <v>163.80696643851672</v>
      </c>
      <c r="AB18" s="211">
        <v>176.13519902197851</v>
      </c>
      <c r="AC18" s="211">
        <v>213.76164875074565</v>
      </c>
      <c r="AD18" s="211">
        <v>244.9911163968103</v>
      </c>
      <c r="AE18" s="211">
        <v>286.77621469619606</v>
      </c>
      <c r="AF18" s="211">
        <v>293.13769131982218</v>
      </c>
      <c r="AG18" s="211">
        <v>314.00963286931426</v>
      </c>
      <c r="AH18" s="211">
        <v>274.76360948943824</v>
      </c>
      <c r="AI18" s="211">
        <v>276.08577579729069</v>
      </c>
      <c r="AJ18" s="211">
        <v>270.71042594198212</v>
      </c>
      <c r="AK18" s="211">
        <v>247.58094856549849</v>
      </c>
      <c r="AL18" s="211">
        <v>228.26502433993889</v>
      </c>
      <c r="AM18" s="211">
        <v>202.28727098355256</v>
      </c>
      <c r="AN18" s="211">
        <v>181.82607351357746</v>
      </c>
      <c r="AO18" s="211">
        <v>165.40951982132211</v>
      </c>
      <c r="AP18" s="211">
        <v>140.58127597717834</v>
      </c>
      <c r="AQ18" s="211">
        <v>111.36758411511759</v>
      </c>
      <c r="AR18" s="1592">
        <v>91.99963507426645</v>
      </c>
      <c r="AS18" s="1592">
        <v>76.85136400040227</v>
      </c>
      <c r="AT18" s="1592">
        <v>59.084478777585339</v>
      </c>
      <c r="AU18" s="1592">
        <v>53.987724271647792</v>
      </c>
      <c r="AV18" s="1592">
        <v>50.756933778977576</v>
      </c>
      <c r="AW18" s="1592">
        <v>46.423045124665187</v>
      </c>
      <c r="AX18" s="1592">
        <v>46.370208678335899</v>
      </c>
      <c r="AY18" s="1592">
        <v>43.688241586663814</v>
      </c>
      <c r="AZ18" s="1593">
        <v>45.73950884940178</v>
      </c>
      <c r="BA18" s="1592">
        <v>43.833213466825384</v>
      </c>
      <c r="BB18" s="1592">
        <v>46.327793078194752</v>
      </c>
      <c r="BC18" s="1592">
        <v>49.678932971294124</v>
      </c>
      <c r="BD18" s="1592">
        <v>52.620690295690125</v>
      </c>
      <c r="BE18" s="211">
        <v>0</v>
      </c>
      <c r="BF18" s="212"/>
    </row>
    <row r="19" spans="1:58" s="209" customFormat="1" ht="15" customHeight="1">
      <c r="A19" s="396"/>
      <c r="V19" s="812"/>
      <c r="W19" s="815" t="s">
        <v>314</v>
      </c>
      <c r="X19" s="1207"/>
      <c r="Y19" s="1277"/>
      <c r="Z19" s="1280" t="s">
        <v>785</v>
      </c>
      <c r="AA19" s="211">
        <v>269.4577312574765</v>
      </c>
      <c r="AB19" s="211">
        <v>271.74056902546795</v>
      </c>
      <c r="AC19" s="211">
        <v>272.04225097069013</v>
      </c>
      <c r="AD19" s="211">
        <v>268.66565899228539</v>
      </c>
      <c r="AE19" s="211">
        <v>276.1898086286709</v>
      </c>
      <c r="AF19" s="211">
        <v>279.29477265658409</v>
      </c>
      <c r="AG19" s="211">
        <v>284.3444662930213</v>
      </c>
      <c r="AH19" s="211">
        <v>286.72668353638221</v>
      </c>
      <c r="AI19" s="211">
        <v>285.04938459405167</v>
      </c>
      <c r="AJ19" s="211">
        <v>288.83074391377068</v>
      </c>
      <c r="AK19" s="211">
        <v>296.15043767969365</v>
      </c>
      <c r="AL19" s="211">
        <v>298.59702031120872</v>
      </c>
      <c r="AM19" s="211">
        <v>300.80009760295763</v>
      </c>
      <c r="AN19" s="211">
        <v>301.33048496280958</v>
      </c>
      <c r="AO19" s="211">
        <v>283.77038733923291</v>
      </c>
      <c r="AP19" s="211">
        <v>258.87823466604624</v>
      </c>
      <c r="AQ19" s="211">
        <v>233.57071296753597</v>
      </c>
      <c r="AR19" s="211">
        <v>226.01243650773577</v>
      </c>
      <c r="AS19" s="211">
        <v>218.28435757387999</v>
      </c>
      <c r="AT19" s="211">
        <v>181.40799829449378</v>
      </c>
      <c r="AU19" s="211">
        <v>174.02427645408073</v>
      </c>
      <c r="AV19" s="211">
        <v>189.14565989265691</v>
      </c>
      <c r="AW19" s="211">
        <v>188.20277525163056</v>
      </c>
      <c r="AX19" s="211">
        <v>174.07917288824478</v>
      </c>
      <c r="AY19" s="211">
        <v>153.69491972287383</v>
      </c>
      <c r="AZ19" s="215">
        <v>147.93287722772141</v>
      </c>
      <c r="BA19" s="211">
        <v>146.96997372170671</v>
      </c>
      <c r="BB19" s="211">
        <v>150.82320808450052</v>
      </c>
      <c r="BC19" s="211">
        <v>150.36948189495314</v>
      </c>
      <c r="BD19" s="211">
        <v>152.1353955672505</v>
      </c>
      <c r="BE19" s="211">
        <v>0</v>
      </c>
    </row>
    <row r="20" spans="1:58" s="209" customFormat="1" ht="15" customHeight="1">
      <c r="A20" s="396"/>
      <c r="V20" s="816"/>
      <c r="W20" s="817" t="s">
        <v>315</v>
      </c>
      <c r="X20" s="821"/>
      <c r="Y20" s="1281"/>
      <c r="Z20" s="1279" t="s">
        <v>786</v>
      </c>
      <c r="AA20" s="1592">
        <v>50.831450199418498</v>
      </c>
      <c r="AB20" s="1592">
        <v>62.754121052502832</v>
      </c>
      <c r="AC20" s="1592">
        <v>75.09821564805128</v>
      </c>
      <c r="AD20" s="1592">
        <v>79.879116577922687</v>
      </c>
      <c r="AE20" s="1592">
        <v>99.506160354130358</v>
      </c>
      <c r="AF20" s="211">
        <v>103.81682323574715</v>
      </c>
      <c r="AG20" s="1592">
        <v>96.350623211224715</v>
      </c>
      <c r="AH20" s="1592">
        <v>87.626174154683667</v>
      </c>
      <c r="AI20" s="1592">
        <v>80.309534507377109</v>
      </c>
      <c r="AJ20" s="1592">
        <v>76.741948660979205</v>
      </c>
      <c r="AK20" s="1592">
        <v>73.334311613621423</v>
      </c>
      <c r="AL20" s="1592">
        <v>68.805567159007907</v>
      </c>
      <c r="AM20" s="1592">
        <v>70.010685503415033</v>
      </c>
      <c r="AN20" s="1592">
        <v>69.813534170484559</v>
      </c>
      <c r="AO20" s="1592">
        <v>66.317229562442137</v>
      </c>
      <c r="AP20" s="1592">
        <v>63.068826626631989</v>
      </c>
      <c r="AQ20" s="1592">
        <v>60.826858204604122</v>
      </c>
      <c r="AR20" s="1592">
        <v>67.223822944449182</v>
      </c>
      <c r="AS20" s="1592">
        <v>78.399705313509116</v>
      </c>
      <c r="AT20" s="1592">
        <v>84.082225202916831</v>
      </c>
      <c r="AU20" s="1592">
        <v>82.956555156425935</v>
      </c>
      <c r="AV20" s="1592">
        <v>89.792558482663054</v>
      </c>
      <c r="AW20" s="211">
        <v>115.62317086077749</v>
      </c>
      <c r="AX20" s="1592">
        <v>99.977625148790267</v>
      </c>
      <c r="AY20" s="1592">
        <v>99.941550624578255</v>
      </c>
      <c r="AZ20" s="1593">
        <v>86.30278966573438</v>
      </c>
      <c r="BA20" s="1592">
        <v>78.606114003610486</v>
      </c>
      <c r="BB20" s="1592">
        <v>79.996549063787469</v>
      </c>
      <c r="BC20" s="1592">
        <v>81.433075576004796</v>
      </c>
      <c r="BD20" s="1592">
        <v>75.818475999868767</v>
      </c>
      <c r="BE20" s="211">
        <v>0</v>
      </c>
    </row>
    <row r="21" spans="1:58">
      <c r="AZ21" s="406"/>
      <c r="BE21" s="406"/>
    </row>
    <row r="22" spans="1:58" ht="18.75" customHeight="1">
      <c r="V22" s="103" t="s">
        <v>1309</v>
      </c>
      <c r="Y22" s="1274" t="s">
        <v>910</v>
      </c>
    </row>
    <row r="23" spans="1:58">
      <c r="V23" s="807" t="s">
        <v>303</v>
      </c>
      <c r="W23" s="808"/>
      <c r="Y23" s="807"/>
      <c r="Z23" s="808"/>
      <c r="AA23" s="122">
        <v>1990</v>
      </c>
      <c r="AB23" s="122">
        <v>1991</v>
      </c>
      <c r="AC23" s="122">
        <v>1992</v>
      </c>
      <c r="AD23" s="122">
        <v>1993</v>
      </c>
      <c r="AE23" s="122">
        <v>1994</v>
      </c>
      <c r="AF23" s="122">
        <v>1995</v>
      </c>
      <c r="AG23" s="122">
        <v>1996</v>
      </c>
      <c r="AH23" s="122">
        <v>1997</v>
      </c>
      <c r="AI23" s="122">
        <v>1998</v>
      </c>
      <c r="AJ23" s="122">
        <v>1999</v>
      </c>
      <c r="AK23" s="122">
        <v>2000</v>
      </c>
      <c r="AL23" s="122">
        <v>2001</v>
      </c>
      <c r="AM23" s="122">
        <v>2002</v>
      </c>
      <c r="AN23" s="122">
        <v>2003</v>
      </c>
      <c r="AO23" s="122">
        <v>2004</v>
      </c>
      <c r="AP23" s="122">
        <v>2005</v>
      </c>
      <c r="AQ23" s="122">
        <v>2006</v>
      </c>
      <c r="AR23" s="122">
        <v>2007</v>
      </c>
      <c r="AS23" s="122">
        <v>2008</v>
      </c>
      <c r="AT23" s="122">
        <v>2009</v>
      </c>
      <c r="AU23" s="122">
        <f t="shared" ref="AU23:BB23" si="9">AT23+1</f>
        <v>2010</v>
      </c>
      <c r="AV23" s="122">
        <f t="shared" si="9"/>
        <v>2011</v>
      </c>
      <c r="AW23" s="122">
        <f t="shared" si="9"/>
        <v>2012</v>
      </c>
      <c r="AX23" s="122">
        <f t="shared" si="9"/>
        <v>2013</v>
      </c>
      <c r="AY23" s="122">
        <f t="shared" si="9"/>
        <v>2014</v>
      </c>
      <c r="AZ23" s="122">
        <f t="shared" si="9"/>
        <v>2015</v>
      </c>
      <c r="BA23" s="122">
        <f t="shared" si="9"/>
        <v>2016</v>
      </c>
      <c r="BB23" s="122">
        <f t="shared" si="9"/>
        <v>2017</v>
      </c>
      <c r="BC23" s="122">
        <f t="shared" ref="BC23:BD23" si="10">BB23+1</f>
        <v>2018</v>
      </c>
      <c r="BD23" s="122">
        <f t="shared" si="10"/>
        <v>2019</v>
      </c>
      <c r="BE23" s="122">
        <f t="shared" ref="BE23" si="11">BD23+1</f>
        <v>2020</v>
      </c>
    </row>
    <row r="24" spans="1:58" s="209" customFormat="1" ht="15" customHeight="1">
      <c r="A24" s="396"/>
      <c r="V24" s="811" t="s">
        <v>306</v>
      </c>
      <c r="W24" s="1212"/>
      <c r="X24" s="1210"/>
      <c r="Y24" s="1275" t="s">
        <v>0</v>
      </c>
      <c r="Z24" s="1276"/>
      <c r="AA24" s="1594">
        <f t="shared" ref="AA24:AQ24" si="12">SUM(AA25:AA34)</f>
        <v>0.99999999999999989</v>
      </c>
      <c r="AB24" s="1594">
        <f t="shared" si="12"/>
        <v>0.99999999999999989</v>
      </c>
      <c r="AC24" s="1594">
        <f t="shared" si="12"/>
        <v>0.99999999999999989</v>
      </c>
      <c r="AD24" s="1594">
        <f t="shared" si="12"/>
        <v>1.0000000000000002</v>
      </c>
      <c r="AE24" s="1594">
        <f t="shared" si="12"/>
        <v>0.99999999999999978</v>
      </c>
      <c r="AF24" s="1594">
        <f t="shared" si="12"/>
        <v>1</v>
      </c>
      <c r="AG24" s="1594">
        <f t="shared" si="12"/>
        <v>1</v>
      </c>
      <c r="AH24" s="1594">
        <f t="shared" si="12"/>
        <v>1.0000000000000002</v>
      </c>
      <c r="AI24" s="1594">
        <f t="shared" si="12"/>
        <v>0.99999999999999978</v>
      </c>
      <c r="AJ24" s="1594">
        <f t="shared" si="12"/>
        <v>1</v>
      </c>
      <c r="AK24" s="1594">
        <f t="shared" si="12"/>
        <v>0.99999999999999989</v>
      </c>
      <c r="AL24" s="1594">
        <f t="shared" si="12"/>
        <v>1.0000000000000002</v>
      </c>
      <c r="AM24" s="1594">
        <f t="shared" si="12"/>
        <v>1</v>
      </c>
      <c r="AN24" s="1594">
        <f t="shared" si="12"/>
        <v>1.0000000000000002</v>
      </c>
      <c r="AO24" s="1594">
        <f t="shared" si="12"/>
        <v>1.0000000000000002</v>
      </c>
      <c r="AP24" s="1594">
        <f t="shared" si="12"/>
        <v>1.0000000000000002</v>
      </c>
      <c r="AQ24" s="1594">
        <f t="shared" si="12"/>
        <v>1</v>
      </c>
      <c r="AR24" s="1594">
        <f t="shared" ref="AR24:AW24" si="13">SUM(AR25:AR34)</f>
        <v>1.0000000000000002</v>
      </c>
      <c r="AS24" s="1594">
        <f t="shared" si="13"/>
        <v>1</v>
      </c>
      <c r="AT24" s="1594">
        <f t="shared" si="13"/>
        <v>1</v>
      </c>
      <c r="AU24" s="1594">
        <f t="shared" si="13"/>
        <v>1</v>
      </c>
      <c r="AV24" s="1594">
        <f t="shared" si="13"/>
        <v>0.99999999999999989</v>
      </c>
      <c r="AW24" s="1594">
        <f t="shared" si="13"/>
        <v>1</v>
      </c>
      <c r="AX24" s="1594">
        <f t="shared" ref="AX24:BE24" si="14">SUM(AX25:AX34)</f>
        <v>1</v>
      </c>
      <c r="AY24" s="1594">
        <f t="shared" si="14"/>
        <v>0.99999999999999989</v>
      </c>
      <c r="AZ24" s="1594">
        <f t="shared" si="14"/>
        <v>1</v>
      </c>
      <c r="BA24" s="1594">
        <f t="shared" si="14"/>
        <v>0.99999999999999956</v>
      </c>
      <c r="BB24" s="1594">
        <f t="shared" si="14"/>
        <v>0.99999999999999967</v>
      </c>
      <c r="BC24" s="1594">
        <f t="shared" si="14"/>
        <v>0.99999999999999989</v>
      </c>
      <c r="BD24" s="1594">
        <f t="shared" ref="BD24" si="15">SUM(BD25:BD34)</f>
        <v>1.0000000000000002</v>
      </c>
      <c r="BE24" s="213" t="e">
        <f t="shared" si="14"/>
        <v>#DIV/0!</v>
      </c>
    </row>
    <row r="25" spans="1:58" s="209" customFormat="1" ht="15" customHeight="1">
      <c r="A25" s="396"/>
      <c r="V25" s="812"/>
      <c r="W25" s="818" t="s">
        <v>307</v>
      </c>
      <c r="X25" s="821"/>
      <c r="Y25" s="1277"/>
      <c r="Z25" s="1278" t="s">
        <v>779</v>
      </c>
      <c r="AA25" s="353">
        <f t="shared" ref="AA25:AQ34" si="16">+AA11/AA$10</f>
        <v>1.6187856660251124E-3</v>
      </c>
      <c r="AB25" s="353">
        <f t="shared" si="16"/>
        <v>1.407716883612103E-3</v>
      </c>
      <c r="AC25" s="353">
        <f t="shared" si="16"/>
        <v>1.7555454390187325E-3</v>
      </c>
      <c r="AD25" s="353">
        <f t="shared" si="16"/>
        <v>1.4289844394252758E-3</v>
      </c>
      <c r="AE25" s="353">
        <f t="shared" si="16"/>
        <v>9.6746439166302224E-4</v>
      </c>
      <c r="AF25" s="353">
        <f t="shared" si="16"/>
        <v>7.4924603041249974E-4</v>
      </c>
      <c r="AG25" s="353">
        <f t="shared" si="16"/>
        <v>1.0520568518279545E-3</v>
      </c>
      <c r="AH25" s="353">
        <f t="shared" si="16"/>
        <v>9.0494549617353812E-4</v>
      </c>
      <c r="AI25" s="353">
        <f t="shared" si="16"/>
        <v>5.7372428561662135E-4</v>
      </c>
      <c r="AJ25" s="214">
        <f t="shared" si="16"/>
        <v>0</v>
      </c>
      <c r="AK25" s="214">
        <f t="shared" si="16"/>
        <v>0</v>
      </c>
      <c r="AL25" s="214">
        <f t="shared" si="16"/>
        <v>0</v>
      </c>
      <c r="AM25" s="214">
        <f t="shared" si="16"/>
        <v>0</v>
      </c>
      <c r="AN25" s="214">
        <f t="shared" si="16"/>
        <v>0</v>
      </c>
      <c r="AO25" s="214">
        <f t="shared" si="16"/>
        <v>0</v>
      </c>
      <c r="AP25" s="214">
        <f t="shared" si="16"/>
        <v>0</v>
      </c>
      <c r="AQ25" s="214">
        <f t="shared" si="16"/>
        <v>0</v>
      </c>
      <c r="AR25" s="214">
        <f t="shared" ref="AR25:AW25" si="17">+AR11/AR$10</f>
        <v>0</v>
      </c>
      <c r="AS25" s="214">
        <f t="shared" si="17"/>
        <v>0</v>
      </c>
      <c r="AT25" s="214">
        <f t="shared" si="17"/>
        <v>0</v>
      </c>
      <c r="AU25" s="214">
        <f t="shared" si="17"/>
        <v>0</v>
      </c>
      <c r="AV25" s="214">
        <f t="shared" si="17"/>
        <v>0</v>
      </c>
      <c r="AW25" s="214">
        <f t="shared" si="17"/>
        <v>0</v>
      </c>
      <c r="AX25" s="214">
        <f t="shared" ref="AX25:AY34" si="18">+AX11/AX$10</f>
        <v>0</v>
      </c>
      <c r="AY25" s="214">
        <f t="shared" si="18"/>
        <v>0</v>
      </c>
      <c r="AZ25" s="407">
        <f t="shared" ref="AZ25:BC34" si="19">+AZ11/AZ$10</f>
        <v>0</v>
      </c>
      <c r="BA25" s="214">
        <f t="shared" si="19"/>
        <v>0</v>
      </c>
      <c r="BB25" s="214">
        <f t="shared" si="19"/>
        <v>0</v>
      </c>
      <c r="BC25" s="214">
        <f t="shared" si="19"/>
        <v>0</v>
      </c>
      <c r="BD25" s="214">
        <f t="shared" ref="BD25" si="20">+BD11/BD$10</f>
        <v>0</v>
      </c>
      <c r="BE25" s="407" t="e">
        <f t="shared" ref="BE25" si="21">+BE11/BE$10</f>
        <v>#DIV/0!</v>
      </c>
    </row>
    <row r="26" spans="1:58" s="209" customFormat="1" ht="15" customHeight="1">
      <c r="A26" s="396"/>
      <c r="V26" s="812"/>
      <c r="W26" s="819" t="s">
        <v>308</v>
      </c>
      <c r="X26" s="821"/>
      <c r="Y26" s="1277"/>
      <c r="Z26" s="1279" t="s">
        <v>780</v>
      </c>
      <c r="AA26" s="214">
        <f t="shared" si="16"/>
        <v>0.13798338017948056</v>
      </c>
      <c r="AB26" s="214">
        <f t="shared" si="16"/>
        <v>0.13412815202160011</v>
      </c>
      <c r="AC26" s="214">
        <f t="shared" si="16"/>
        <v>0.13363226574981302</v>
      </c>
      <c r="AD26" s="214">
        <f t="shared" si="16"/>
        <v>0.13775352070477423</v>
      </c>
      <c r="AE26" s="214">
        <f t="shared" si="16"/>
        <v>0.12420872613427834</v>
      </c>
      <c r="AF26" s="214">
        <f t="shared" si="16"/>
        <v>0.13081627362326154</v>
      </c>
      <c r="AG26" s="214">
        <f t="shared" si="16"/>
        <v>0.13451118069929061</v>
      </c>
      <c r="AH26" s="214">
        <f t="shared" si="16"/>
        <v>0.13175169231173553</v>
      </c>
      <c r="AI26" s="214">
        <f t="shared" si="16"/>
        <v>0.1284322759088134</v>
      </c>
      <c r="AJ26" s="214">
        <f t="shared" si="16"/>
        <v>0.12743517640383345</v>
      </c>
      <c r="AK26" s="214">
        <f t="shared" si="16"/>
        <v>0.13681781632848272</v>
      </c>
      <c r="AL26" s="214">
        <f t="shared" si="16"/>
        <v>0.12794685862150304</v>
      </c>
      <c r="AM26" s="214">
        <f t="shared" si="16"/>
        <v>0.12962637202985589</v>
      </c>
      <c r="AN26" s="214">
        <f t="shared" si="16"/>
        <v>0.1115403377967191</v>
      </c>
      <c r="AO26" s="214">
        <f t="shared" si="16"/>
        <v>0.12086441834861161</v>
      </c>
      <c r="AP26" s="214">
        <f t="shared" si="16"/>
        <v>0.12638479695401225</v>
      </c>
      <c r="AQ26" s="214">
        <f t="shared" si="16"/>
        <v>0.11745786506126094</v>
      </c>
      <c r="AR26" s="214">
        <f t="shared" ref="AR26:AS34" si="22">+AR12/AR$10</f>
        <v>0.1087098699624183</v>
      </c>
      <c r="AS26" s="214">
        <f t="shared" si="22"/>
        <v>0.10147156378997932</v>
      </c>
      <c r="AT26" s="214">
        <f t="shared" ref="AT26:AU34" si="23">+AT12/AT$10</f>
        <v>0.10647604186766431</v>
      </c>
      <c r="AU26" s="214">
        <f t="shared" si="23"/>
        <v>0.1068732905478658</v>
      </c>
      <c r="AV26" s="214">
        <f t="shared" ref="AV26:AW34" si="24">+AV12/AV$10</f>
        <v>9.958816189919599E-2</v>
      </c>
      <c r="AW26" s="214">
        <f t="shared" si="24"/>
        <v>9.0160230079409001E-2</v>
      </c>
      <c r="AX26" s="214">
        <f t="shared" si="18"/>
        <v>8.7549287444044985E-2</v>
      </c>
      <c r="AY26" s="214">
        <f t="shared" si="18"/>
        <v>8.8189287715832732E-2</v>
      </c>
      <c r="AZ26" s="407">
        <f t="shared" si="19"/>
        <v>8.5084276176188939E-2</v>
      </c>
      <c r="BA26" s="214">
        <f t="shared" si="19"/>
        <v>8.8798471073708751E-2</v>
      </c>
      <c r="BB26" s="214">
        <f t="shared" si="19"/>
        <v>9.4179212893296546E-2</v>
      </c>
      <c r="BC26" s="214">
        <f t="shared" si="19"/>
        <v>8.3846429821139504E-2</v>
      </c>
      <c r="BD26" s="214">
        <f t="shared" ref="BD26" si="25">+BD12/BD$10</f>
        <v>8.604287637511232E-2</v>
      </c>
      <c r="BE26" s="407" t="e">
        <f t="shared" ref="BE26" si="26">+BE12/BE$10</f>
        <v>#DIV/0!</v>
      </c>
    </row>
    <row r="27" spans="1:58" s="209" customFormat="1" ht="15" customHeight="1">
      <c r="A27" s="396"/>
      <c r="V27" s="812"/>
      <c r="W27" s="819" t="s">
        <v>4</v>
      </c>
      <c r="X27" s="821"/>
      <c r="Y27" s="1277"/>
      <c r="Z27" s="1279" t="s">
        <v>4</v>
      </c>
      <c r="AA27" s="214">
        <f t="shared" si="16"/>
        <v>6.8616025900932465E-2</v>
      </c>
      <c r="AB27" s="214">
        <f t="shared" si="16"/>
        <v>6.9333770436415462E-2</v>
      </c>
      <c r="AC27" s="214">
        <f t="shared" si="16"/>
        <v>6.5557554191017442E-2</v>
      </c>
      <c r="AD27" s="214">
        <f t="shared" si="16"/>
        <v>6.7880637448132677E-2</v>
      </c>
      <c r="AE27" s="214">
        <f t="shared" si="16"/>
        <v>6.44065140696118E-2</v>
      </c>
      <c r="AF27" s="214">
        <f t="shared" si="16"/>
        <v>6.505920609466552E-2</v>
      </c>
      <c r="AG27" s="214">
        <f t="shared" si="16"/>
        <v>6.4572520478100304E-2</v>
      </c>
      <c r="AH27" s="214">
        <f t="shared" si="16"/>
        <v>6.5645304935133611E-2</v>
      </c>
      <c r="AI27" s="214">
        <f t="shared" si="16"/>
        <v>6.7244476097236924E-2</v>
      </c>
      <c r="AJ27" s="214">
        <f t="shared" si="16"/>
        <v>6.4289216454216591E-2</v>
      </c>
      <c r="AK27" s="214">
        <f t="shared" si="16"/>
        <v>6.310882327719676E-2</v>
      </c>
      <c r="AL27" s="214">
        <f t="shared" si="16"/>
        <v>6.1723943651765388E-2</v>
      </c>
      <c r="AM27" s="214">
        <f t="shared" si="16"/>
        <v>5.9042534960955843E-2</v>
      </c>
      <c r="AN27" s="214">
        <f t="shared" si="16"/>
        <v>6.106115693278482E-2</v>
      </c>
      <c r="AO27" s="214">
        <f t="shared" si="16"/>
        <v>5.7125476712744407E-2</v>
      </c>
      <c r="AP27" s="214">
        <f t="shared" si="16"/>
        <v>5.4813129383980981E-2</v>
      </c>
      <c r="AQ27" s="214">
        <f t="shared" si="16"/>
        <v>5.7116247833575086E-2</v>
      </c>
      <c r="AR27" s="214">
        <f t="shared" si="22"/>
        <v>5.5979965294245773E-2</v>
      </c>
      <c r="AS27" s="214">
        <f t="shared" si="22"/>
        <v>5.3623068700622563E-2</v>
      </c>
      <c r="AT27" s="214">
        <f t="shared" si="23"/>
        <v>5.4890958935611529E-2</v>
      </c>
      <c r="AU27" s="214">
        <f t="shared" si="23"/>
        <v>5.4329553954149019E-2</v>
      </c>
      <c r="AV27" s="214">
        <f t="shared" si="24"/>
        <v>4.7312129248969943E-2</v>
      </c>
      <c r="AW27" s="214">
        <f t="shared" si="24"/>
        <v>4.6429710086835017E-2</v>
      </c>
      <c r="AX27" s="214">
        <f t="shared" si="18"/>
        <v>4.6608016115350051E-2</v>
      </c>
      <c r="AY27" s="214">
        <f t="shared" si="18"/>
        <v>4.6880828671708681E-2</v>
      </c>
      <c r="AZ27" s="407">
        <f t="shared" si="19"/>
        <v>4.7218310504936037E-2</v>
      </c>
      <c r="BA27" s="214">
        <f t="shared" si="19"/>
        <v>4.5563205352492538E-2</v>
      </c>
      <c r="BB27" s="214">
        <f t="shared" si="19"/>
        <v>4.7993265240121846E-2</v>
      </c>
      <c r="BC27" s="214">
        <f t="shared" si="19"/>
        <v>4.6392029244166688E-2</v>
      </c>
      <c r="BD27" s="214">
        <f t="shared" ref="BD27" si="27">+BD13/BD$10</f>
        <v>5.2264845495145595E-2</v>
      </c>
      <c r="BE27" s="407" t="e">
        <f t="shared" ref="BE27" si="28">+BE13/BE$10</f>
        <v>#DIV/0!</v>
      </c>
    </row>
    <row r="28" spans="1:58" s="209" customFormat="1" ht="15" customHeight="1">
      <c r="A28" s="396"/>
      <c r="V28" s="812"/>
      <c r="W28" s="820" t="s">
        <v>309</v>
      </c>
      <c r="X28" s="821"/>
      <c r="Y28" s="1277"/>
      <c r="Z28" s="1280" t="s">
        <v>1353</v>
      </c>
      <c r="AA28" s="214">
        <f t="shared" si="16"/>
        <v>9.5328628302866786E-2</v>
      </c>
      <c r="AB28" s="214">
        <f t="shared" si="16"/>
        <v>9.8233999746947534E-2</v>
      </c>
      <c r="AC28" s="214">
        <f t="shared" si="16"/>
        <v>9.5102422992392924E-2</v>
      </c>
      <c r="AD28" s="214">
        <f t="shared" si="16"/>
        <v>9.8063242077833179E-2</v>
      </c>
      <c r="AE28" s="214">
        <f t="shared" si="16"/>
        <v>8.4823520523952575E-2</v>
      </c>
      <c r="AF28" s="214">
        <f t="shared" si="16"/>
        <v>9.0126353129074771E-2</v>
      </c>
      <c r="AG28" s="214">
        <f t="shared" si="16"/>
        <v>8.8821542168832701E-2</v>
      </c>
      <c r="AH28" s="214">
        <f t="shared" si="16"/>
        <v>9.1990150502296808E-2</v>
      </c>
      <c r="AI28" s="214">
        <f t="shared" si="16"/>
        <v>9.0191662852478455E-2</v>
      </c>
      <c r="AJ28" s="214">
        <f t="shared" si="16"/>
        <v>8.7971519740295878E-2</v>
      </c>
      <c r="AK28" s="214">
        <f t="shared" si="16"/>
        <v>8.7528459302066847E-2</v>
      </c>
      <c r="AL28" s="214">
        <f t="shared" si="16"/>
        <v>8.750823283742408E-2</v>
      </c>
      <c r="AM28" s="214">
        <f t="shared" si="16"/>
        <v>8.5823508667166301E-2</v>
      </c>
      <c r="AN28" s="214">
        <f t="shared" si="16"/>
        <v>8.4594416629790059E-2</v>
      </c>
      <c r="AO28" s="214">
        <f t="shared" si="16"/>
        <v>8.3535593139675832E-2</v>
      </c>
      <c r="AP28" s="214">
        <f t="shared" si="16"/>
        <v>8.6211675861626619E-2</v>
      </c>
      <c r="AQ28" s="214">
        <f t="shared" si="16"/>
        <v>8.8302236352760036E-2</v>
      </c>
      <c r="AR28" s="214">
        <f t="shared" si="22"/>
        <v>8.5786548342369082E-2</v>
      </c>
      <c r="AS28" s="214">
        <f t="shared" si="22"/>
        <v>8.5093096495133289E-2</v>
      </c>
      <c r="AT28" s="214">
        <f t="shared" si="23"/>
        <v>8.8923453051481305E-2</v>
      </c>
      <c r="AU28" s="214">
        <f t="shared" si="23"/>
        <v>8.46130924496451E-2</v>
      </c>
      <c r="AV28" s="214">
        <f t="shared" si="24"/>
        <v>8.0214382192162981E-2</v>
      </c>
      <c r="AW28" s="214">
        <f t="shared" si="24"/>
        <v>7.4417045598544992E-2</v>
      </c>
      <c r="AX28" s="214">
        <f t="shared" si="18"/>
        <v>7.466789206460013E-2</v>
      </c>
      <c r="AY28" s="214">
        <f t="shared" si="18"/>
        <v>8.0153524705407916E-2</v>
      </c>
      <c r="AZ28" s="407">
        <f t="shared" si="19"/>
        <v>7.8986950388167665E-2</v>
      </c>
      <c r="BA28" s="214">
        <f t="shared" si="19"/>
        <v>8.2113131721339813E-2</v>
      </c>
      <c r="BB28" s="214">
        <f t="shared" si="19"/>
        <v>8.5042589398567917E-2</v>
      </c>
      <c r="BC28" s="214">
        <f t="shared" si="19"/>
        <v>8.5308342889847497E-2</v>
      </c>
      <c r="BD28" s="214">
        <f t="shared" ref="BD28" si="29">+BD14/BD$10</f>
        <v>8.9153112567190163E-2</v>
      </c>
      <c r="BE28" s="407" t="e">
        <f t="shared" ref="BE28" si="30">+BE14/BE$10</f>
        <v>#DIV/0!</v>
      </c>
    </row>
    <row r="29" spans="1:58" s="209" customFormat="1" ht="15" customHeight="1">
      <c r="A29" s="396"/>
      <c r="V29" s="812"/>
      <c r="W29" s="819" t="s">
        <v>310</v>
      </c>
      <c r="X29" s="821"/>
      <c r="Y29" s="1277"/>
      <c r="Z29" s="1279" t="s">
        <v>781</v>
      </c>
      <c r="AA29" s="214">
        <f t="shared" si="16"/>
        <v>0.36768384215579042</v>
      </c>
      <c r="AB29" s="214">
        <f t="shared" si="16"/>
        <v>0.37153465714961098</v>
      </c>
      <c r="AC29" s="214">
        <f t="shared" si="16"/>
        <v>0.36103673707091055</v>
      </c>
      <c r="AD29" s="214">
        <f t="shared" si="16"/>
        <v>0.33944402904145615</v>
      </c>
      <c r="AE29" s="214">
        <f t="shared" si="16"/>
        <v>0.36354099966690911</v>
      </c>
      <c r="AF29" s="214">
        <f t="shared" si="16"/>
        <v>0.35173902719077582</v>
      </c>
      <c r="AG29" s="214">
        <f t="shared" si="16"/>
        <v>0.33581849387935853</v>
      </c>
      <c r="AH29" s="214">
        <f t="shared" si="16"/>
        <v>0.34219254431282708</v>
      </c>
      <c r="AI29" s="214">
        <f t="shared" si="16"/>
        <v>0.33221590235096377</v>
      </c>
      <c r="AJ29" s="214">
        <f t="shared" si="16"/>
        <v>0.34106116586002999</v>
      </c>
      <c r="AK29" s="214">
        <f t="shared" si="16"/>
        <v>0.33232652418549641</v>
      </c>
      <c r="AL29" s="214">
        <f t="shared" si="16"/>
        <v>0.33913487764171935</v>
      </c>
      <c r="AM29" s="214">
        <f t="shared" si="16"/>
        <v>0.35396344868006413</v>
      </c>
      <c r="AN29" s="214">
        <f t="shared" si="16"/>
        <v>0.37065467672698876</v>
      </c>
      <c r="AO29" s="214">
        <f t="shared" si="16"/>
        <v>0.36956232357396901</v>
      </c>
      <c r="AP29" s="214">
        <f t="shared" si="16"/>
        <v>0.38008167620628253</v>
      </c>
      <c r="AQ29" s="214">
        <f t="shared" si="16"/>
        <v>0.38065843229086072</v>
      </c>
      <c r="AR29" s="214">
        <f t="shared" si="22"/>
        <v>0.41060010432979355</v>
      </c>
      <c r="AS29" s="214">
        <f t="shared" si="22"/>
        <v>0.41279267843377299</v>
      </c>
      <c r="AT29" s="214">
        <f t="shared" si="23"/>
        <v>0.40868626484298071</v>
      </c>
      <c r="AU29" s="214">
        <f t="shared" si="23"/>
        <v>0.43689261599248441</v>
      </c>
      <c r="AV29" s="214">
        <f t="shared" si="24"/>
        <v>0.47467598591193894</v>
      </c>
      <c r="AW29" s="214">
        <f t="shared" si="24"/>
        <v>0.50123985496524237</v>
      </c>
      <c r="AX29" s="214">
        <f t="shared" si="18"/>
        <v>0.50961591505865178</v>
      </c>
      <c r="AY29" s="214">
        <f t="shared" si="18"/>
        <v>0.50194340093596479</v>
      </c>
      <c r="AZ29" s="407">
        <f t="shared" si="19"/>
        <v>0.50073164508641577</v>
      </c>
      <c r="BA29" s="214">
        <f t="shared" si="19"/>
        <v>0.50175919411129011</v>
      </c>
      <c r="BB29" s="214">
        <f t="shared" si="19"/>
        <v>0.48844646385684198</v>
      </c>
      <c r="BC29" s="214">
        <f t="shared" si="19"/>
        <v>0.47086057236945256</v>
      </c>
      <c r="BD29" s="214">
        <f t="shared" ref="BD29" si="31">+BD15/BD$10</f>
        <v>0.45107154277119171</v>
      </c>
      <c r="BE29" s="407" t="e">
        <f t="shared" ref="BE29" si="32">+BE15/BE$10</f>
        <v>#DIV/0!</v>
      </c>
    </row>
    <row r="30" spans="1:58" s="209" customFormat="1" ht="15" customHeight="1">
      <c r="A30" s="396"/>
      <c r="V30" s="812"/>
      <c r="W30" s="819" t="s">
        <v>311</v>
      </c>
      <c r="X30" s="821"/>
      <c r="Y30" s="1277"/>
      <c r="Z30" s="1279" t="s">
        <v>782</v>
      </c>
      <c r="AA30" s="353">
        <f t="shared" si="16"/>
        <v>5.7124552520448684E-4</v>
      </c>
      <c r="AB30" s="353">
        <f t="shared" si="16"/>
        <v>5.0273256517349295E-4</v>
      </c>
      <c r="AC30" s="353">
        <f t="shared" si="16"/>
        <v>4.8143348166165666E-4</v>
      </c>
      <c r="AD30" s="353">
        <f t="shared" si="16"/>
        <v>4.4890278774518413E-4</v>
      </c>
      <c r="AE30" s="353">
        <f t="shared" si="16"/>
        <v>3.9152037904471648E-4</v>
      </c>
      <c r="AF30" s="353">
        <f t="shared" si="16"/>
        <v>3.7125122642538659E-4</v>
      </c>
      <c r="AG30" s="353">
        <f t="shared" si="16"/>
        <v>3.4562326432856878E-4</v>
      </c>
      <c r="AH30" s="353">
        <f t="shared" si="16"/>
        <v>3.3541341239416326E-4</v>
      </c>
      <c r="AI30" s="353">
        <f t="shared" si="16"/>
        <v>3.2255233063591436E-4</v>
      </c>
      <c r="AJ30" s="353">
        <f t="shared" si="16"/>
        <v>3.1401528708088143E-4</v>
      </c>
      <c r="AK30" s="353">
        <f t="shared" si="16"/>
        <v>2.9838550807601092E-4</v>
      </c>
      <c r="AL30" s="353">
        <f t="shared" si="16"/>
        <v>2.854085968104728E-4</v>
      </c>
      <c r="AM30" s="353">
        <f t="shared" si="16"/>
        <v>2.839780548822017E-4</v>
      </c>
      <c r="AN30" s="353">
        <f t="shared" si="16"/>
        <v>2.8509327764489632E-4</v>
      </c>
      <c r="AO30" s="353">
        <f t="shared" si="16"/>
        <v>2.8006482572484268E-4</v>
      </c>
      <c r="AP30" s="353">
        <f t="shared" si="16"/>
        <v>2.9711391131713645E-4</v>
      </c>
      <c r="AQ30" s="353">
        <f t="shared" si="16"/>
        <v>2.9445761360278553E-4</v>
      </c>
      <c r="AR30" s="353">
        <f t="shared" si="22"/>
        <v>3.0453572904245296E-4</v>
      </c>
      <c r="AS30" s="353">
        <f t="shared" si="22"/>
        <v>2.9697467210765955E-4</v>
      </c>
      <c r="AT30" s="353">
        <f t="shared" si="23"/>
        <v>2.9400460896889771E-4</v>
      </c>
      <c r="AU30" s="353">
        <f t="shared" si="23"/>
        <v>2.7578703876060811E-4</v>
      </c>
      <c r="AV30" s="353">
        <f t="shared" si="24"/>
        <v>2.6929278558066402E-4</v>
      </c>
      <c r="AW30" s="353">
        <f t="shared" si="24"/>
        <v>2.4961907428778287E-4</v>
      </c>
      <c r="AX30" s="353">
        <f t="shared" si="18"/>
        <v>2.4977132254966594E-4</v>
      </c>
      <c r="AY30" s="353">
        <f t="shared" si="18"/>
        <v>2.4801768821601283E-4</v>
      </c>
      <c r="AZ30" s="408">
        <f t="shared" si="19"/>
        <v>2.4416108708227754E-4</v>
      </c>
      <c r="BA30" s="353">
        <f t="shared" si="19"/>
        <v>2.5022359142488703E-4</v>
      </c>
      <c r="BB30" s="353">
        <f t="shared" si="19"/>
        <v>2.4566042025580073E-4</v>
      </c>
      <c r="BC30" s="353">
        <f t="shared" si="19"/>
        <v>2.414715560721746E-4</v>
      </c>
      <c r="BD30" s="353">
        <f t="shared" ref="BD30" si="33">+BD16/BD$10</f>
        <v>2.3456963775546501E-4</v>
      </c>
      <c r="BE30" s="408" t="e">
        <f t="shared" ref="BE30" si="34">+BE16/BE$10</f>
        <v>#DIV/0!</v>
      </c>
    </row>
    <row r="31" spans="1:58" s="209" customFormat="1" ht="15" customHeight="1">
      <c r="A31" s="396"/>
      <c r="V31" s="812"/>
      <c r="W31" s="819" t="s">
        <v>312</v>
      </c>
      <c r="X31" s="821"/>
      <c r="Y31" s="1277"/>
      <c r="Z31" s="1279" t="s">
        <v>783</v>
      </c>
      <c r="AA31" s="214">
        <f t="shared" si="16"/>
        <v>0.22260654997119025</v>
      </c>
      <c r="AB31" s="214">
        <f t="shared" si="16"/>
        <v>0.21404558953404018</v>
      </c>
      <c r="AC31" s="214">
        <f t="shared" si="16"/>
        <v>0.22746545222086226</v>
      </c>
      <c r="AD31" s="214">
        <f t="shared" si="16"/>
        <v>0.2345107902242998</v>
      </c>
      <c r="AE31" s="214">
        <f t="shared" si="16"/>
        <v>0.23568555290290927</v>
      </c>
      <c r="AF31" s="214">
        <f t="shared" si="16"/>
        <v>0.23230398797076729</v>
      </c>
      <c r="AG31" s="214">
        <f t="shared" si="16"/>
        <v>0.24417945081810685</v>
      </c>
      <c r="AH31" s="214">
        <f t="shared" si="16"/>
        <v>0.23684195631657343</v>
      </c>
      <c r="AI31" s="214">
        <f t="shared" si="16"/>
        <v>0.25221372014621052</v>
      </c>
      <c r="AJ31" s="214">
        <f t="shared" si="16"/>
        <v>0.25588962780216212</v>
      </c>
      <c r="AK31" s="214">
        <f t="shared" si="16"/>
        <v>0.26200049754440052</v>
      </c>
      <c r="AL31" s="214">
        <f t="shared" si="16"/>
        <v>0.26625915599482808</v>
      </c>
      <c r="AM31" s="214">
        <f t="shared" si="16"/>
        <v>0.26262793908045778</v>
      </c>
      <c r="AN31" s="214">
        <f t="shared" si="16"/>
        <v>0.26749829389072777</v>
      </c>
      <c r="AO31" s="214">
        <f t="shared" si="16"/>
        <v>0.26875488346490178</v>
      </c>
      <c r="AP31" s="214">
        <f t="shared" si="16"/>
        <v>0.2624256296348414</v>
      </c>
      <c r="AQ31" s="214">
        <f t="shared" si="16"/>
        <v>0.27275014535952385</v>
      </c>
      <c r="AR31" s="214">
        <f t="shared" si="22"/>
        <v>0.26142239162031167</v>
      </c>
      <c r="AS31" s="214">
        <f t="shared" si="22"/>
        <v>0.26983759348860958</v>
      </c>
      <c r="AT31" s="214">
        <f t="shared" si="23"/>
        <v>0.27006878543953389</v>
      </c>
      <c r="AU31" s="214">
        <f t="shared" si="23"/>
        <v>0.25299422142756295</v>
      </c>
      <c r="AV31" s="214">
        <f t="shared" si="24"/>
        <v>0.23308196753011876</v>
      </c>
      <c r="AW31" s="214">
        <f t="shared" si="24"/>
        <v>0.22195025456804054</v>
      </c>
      <c r="AX31" s="214">
        <f t="shared" si="18"/>
        <v>0.2192402938335121</v>
      </c>
      <c r="AY31" s="214">
        <f t="shared" si="18"/>
        <v>0.22036027406099332</v>
      </c>
      <c r="AZ31" s="407">
        <f t="shared" si="19"/>
        <v>0.2269136195712628</v>
      </c>
      <c r="BA31" s="214">
        <f t="shared" si="19"/>
        <v>0.22134749480675997</v>
      </c>
      <c r="BB31" s="214">
        <f t="shared" si="19"/>
        <v>0.22245157417695935</v>
      </c>
      <c r="BC31" s="214">
        <f t="shared" si="19"/>
        <v>0.24526767501975144</v>
      </c>
      <c r="BD31" s="214">
        <f t="shared" ref="BD31" si="35">+BD17/BD$10</f>
        <v>0.25058407377736303</v>
      </c>
      <c r="BE31" s="407" t="e">
        <f t="shared" ref="BE31" si="36">+BE17/BE$10</f>
        <v>#DIV/0!</v>
      </c>
    </row>
    <row r="32" spans="1:58" s="209" customFormat="1" ht="15" customHeight="1">
      <c r="A32" s="396"/>
      <c r="V32" s="812"/>
      <c r="W32" s="817" t="s">
        <v>313</v>
      </c>
      <c r="X32" s="821"/>
      <c r="Y32" s="1277"/>
      <c r="Z32" s="809" t="s">
        <v>784</v>
      </c>
      <c r="AA32" s="214">
        <f t="shared" si="16"/>
        <v>3.572974150007107E-2</v>
      </c>
      <c r="AB32" s="214">
        <f t="shared" si="16"/>
        <v>3.8223647792814786E-2</v>
      </c>
      <c r="AC32" s="214">
        <f t="shared" si="16"/>
        <v>4.3814908938001995E-2</v>
      </c>
      <c r="AD32" s="214">
        <f t="shared" si="16"/>
        <v>4.9725811101603283E-2</v>
      </c>
      <c r="AE32" s="214">
        <f t="shared" si="16"/>
        <v>5.453336129982294E-2</v>
      </c>
      <c r="AF32" s="214">
        <f t="shared" si="16"/>
        <v>5.5846703227716663E-2</v>
      </c>
      <c r="AG32" s="214">
        <f t="shared" si="16"/>
        <v>5.9076590504873974E-2</v>
      </c>
      <c r="AH32" s="214">
        <f t="shared" si="16"/>
        <v>5.5170588241195591E-2</v>
      </c>
      <c r="AI32" s="214">
        <f t="shared" si="16"/>
        <v>5.5439569517009978E-2</v>
      </c>
      <c r="AJ32" s="214">
        <f t="shared" si="16"/>
        <v>5.234779064244862E-2</v>
      </c>
      <c r="AK32" s="214">
        <f t="shared" si="16"/>
        <v>4.7312012714545819E-2</v>
      </c>
      <c r="AL32" s="214">
        <f t="shared" si="16"/>
        <v>4.4889653206123793E-2</v>
      </c>
      <c r="AM32" s="214">
        <f t="shared" si="16"/>
        <v>3.8344075450638899E-2</v>
      </c>
      <c r="AN32" s="214">
        <f t="shared" si="16"/>
        <v>3.4317343270471062E-2</v>
      </c>
      <c r="AO32" s="214">
        <f t="shared" si="16"/>
        <v>3.204798847893689E-2</v>
      </c>
      <c r="AP32" s="214">
        <f t="shared" si="16"/>
        <v>2.7289630368039348E-2</v>
      </c>
      <c r="AQ32" s="214">
        <f t="shared" si="16"/>
        <v>2.2895885196855037E-2</v>
      </c>
      <c r="AR32" s="214">
        <f t="shared" si="22"/>
        <v>1.8435607180678812E-2</v>
      </c>
      <c r="AS32" s="214">
        <f t="shared" si="22"/>
        <v>1.581836305887763E-2</v>
      </c>
      <c r="AT32" s="214">
        <f t="shared" si="23"/>
        <v>1.2862796350527913E-2</v>
      </c>
      <c r="AU32" s="214">
        <f t="shared" si="23"/>
        <v>1.1114859392265149E-2</v>
      </c>
      <c r="AV32" s="214">
        <f t="shared" si="24"/>
        <v>9.98497330643075E-3</v>
      </c>
      <c r="AW32" s="353">
        <f t="shared" si="24"/>
        <v>8.6886278416207427E-3</v>
      </c>
      <c r="AX32" s="353">
        <f t="shared" si="18"/>
        <v>8.9822151955331764E-3</v>
      </c>
      <c r="AY32" s="353">
        <f t="shared" si="18"/>
        <v>9.1431560897408601E-3</v>
      </c>
      <c r="AZ32" s="408">
        <f t="shared" si="19"/>
        <v>9.9363251088783779E-3</v>
      </c>
      <c r="BA32" s="353">
        <f t="shared" si="19"/>
        <v>9.7894505523831651E-3</v>
      </c>
      <c r="BB32" s="214">
        <f t="shared" si="19"/>
        <v>1.0303906103985013E-2</v>
      </c>
      <c r="BC32" s="214">
        <f t="shared" si="19"/>
        <v>1.2016117256327933E-2</v>
      </c>
      <c r="BD32" s="214">
        <f t="shared" ref="BD32" si="37">+BD18/BD$10</f>
        <v>1.3249946961626503E-2</v>
      </c>
      <c r="BE32" s="407" t="e">
        <f t="shared" ref="BE32" si="38">+BE18/BE$10</f>
        <v>#DIV/0!</v>
      </c>
    </row>
    <row r="33" spans="1:57" s="209" customFormat="1" ht="15" customHeight="1">
      <c r="A33" s="396"/>
      <c r="V33" s="812"/>
      <c r="W33" s="820" t="s">
        <v>314</v>
      </c>
      <c r="X33" s="821"/>
      <c r="Y33" s="1277"/>
      <c r="Z33" s="1280" t="s">
        <v>785</v>
      </c>
      <c r="AA33" s="214">
        <f t="shared" si="16"/>
        <v>5.8774393375014965E-2</v>
      </c>
      <c r="AB33" s="214">
        <f t="shared" si="16"/>
        <v>5.8971266726490383E-2</v>
      </c>
      <c r="AC33" s="214">
        <f t="shared" si="16"/>
        <v>5.5760734085039163E-2</v>
      </c>
      <c r="AD33" s="214">
        <f t="shared" si="16"/>
        <v>5.4531029553331528E-2</v>
      </c>
      <c r="AE33" s="214">
        <f t="shared" si="16"/>
        <v>5.252025045812158E-2</v>
      </c>
      <c r="AF33" s="214">
        <f t="shared" si="16"/>
        <v>5.3209439602863236E-2</v>
      </c>
      <c r="AG33" s="214">
        <f t="shared" si="16"/>
        <v>5.3495497714590362E-2</v>
      </c>
      <c r="AH33" s="214">
        <f t="shared" si="16"/>
        <v>5.7572688845308702E-2</v>
      </c>
      <c r="AI33" s="214">
        <f t="shared" si="16"/>
        <v>5.7239512348458768E-2</v>
      </c>
      <c r="AJ33" s="214">
        <f t="shared" si="16"/>
        <v>5.5851751039471077E-2</v>
      </c>
      <c r="AK33" s="214">
        <f t="shared" si="16"/>
        <v>5.6593503474736004E-2</v>
      </c>
      <c r="AL33" s="214">
        <f t="shared" si="16"/>
        <v>5.872085190848407E-2</v>
      </c>
      <c r="AM33" s="214">
        <f t="shared" si="16"/>
        <v>5.70174365493573E-2</v>
      </c>
      <c r="AN33" s="214">
        <f t="shared" si="16"/>
        <v>5.6872270794287784E-2</v>
      </c>
      <c r="AO33" s="214">
        <f t="shared" si="16"/>
        <v>5.4980330720595556E-2</v>
      </c>
      <c r="AP33" s="214">
        <f t="shared" si="16"/>
        <v>5.0253430161736612E-2</v>
      </c>
      <c r="AQ33" s="214">
        <f t="shared" si="16"/>
        <v>4.8019432871277898E-2</v>
      </c>
      <c r="AR33" s="214">
        <f t="shared" si="22"/>
        <v>4.5290141575465924E-2</v>
      </c>
      <c r="AS33" s="214">
        <f t="shared" si="22"/>
        <v>4.4929602266518327E-2</v>
      </c>
      <c r="AT33" s="214">
        <f t="shared" si="23"/>
        <v>3.9492844596341045E-2</v>
      </c>
      <c r="AU33" s="214">
        <f t="shared" si="23"/>
        <v>3.5827688418487012E-2</v>
      </c>
      <c r="AV33" s="214">
        <f t="shared" si="24"/>
        <v>3.720899243597791E-2</v>
      </c>
      <c r="AW33" s="214">
        <f t="shared" si="24"/>
        <v>3.5224399186446133E-2</v>
      </c>
      <c r="AX33" s="214">
        <f t="shared" si="18"/>
        <v>3.3720283701745749E-2</v>
      </c>
      <c r="AY33" s="214">
        <f t="shared" si="18"/>
        <v>3.2165557371743536E-2</v>
      </c>
      <c r="AZ33" s="407">
        <f t="shared" si="19"/>
        <v>3.2136531401465961E-2</v>
      </c>
      <c r="BA33" s="214">
        <f t="shared" si="19"/>
        <v>3.2823404369442477E-2</v>
      </c>
      <c r="BB33" s="214">
        <f t="shared" si="19"/>
        <v>3.3545050846290905E-2</v>
      </c>
      <c r="BC33" s="214">
        <f t="shared" si="19"/>
        <v>3.637069514490357E-2</v>
      </c>
      <c r="BD33" s="214">
        <f t="shared" ref="BD33" si="39">+BD19/BD$10</f>
        <v>3.8307857820277187E-2</v>
      </c>
      <c r="BE33" s="407" t="e">
        <f t="shared" ref="BE33" si="40">+BE19/BE$10</f>
        <v>#DIV/0!</v>
      </c>
    </row>
    <row r="34" spans="1:57" s="209" customFormat="1" ht="15" customHeight="1">
      <c r="A34" s="396"/>
      <c r="V34" s="816"/>
      <c r="W34" s="819" t="s">
        <v>315</v>
      </c>
      <c r="X34" s="821"/>
      <c r="Y34" s="1281"/>
      <c r="Z34" s="1279" t="s">
        <v>786</v>
      </c>
      <c r="AA34" s="214">
        <f t="shared" si="16"/>
        <v>1.1087407423423894E-2</v>
      </c>
      <c r="AB34" s="214">
        <f t="shared" si="16"/>
        <v>1.3618467143294954E-2</v>
      </c>
      <c r="AC34" s="214">
        <f t="shared" si="16"/>
        <v>1.5392945831282213E-2</v>
      </c>
      <c r="AD34" s="214">
        <f t="shared" si="16"/>
        <v>1.621305262139883E-2</v>
      </c>
      <c r="AE34" s="214">
        <f t="shared" si="16"/>
        <v>1.8922090173686523E-2</v>
      </c>
      <c r="AF34" s="214">
        <f t="shared" si="16"/>
        <v>1.9778511904037219E-2</v>
      </c>
      <c r="AG34" s="214">
        <f t="shared" si="16"/>
        <v>1.812704362069005E-2</v>
      </c>
      <c r="AH34" s="214">
        <f t="shared" si="16"/>
        <v>1.7594715626361643E-2</v>
      </c>
      <c r="AI34" s="214">
        <f t="shared" si="16"/>
        <v>1.6126604162575393E-2</v>
      </c>
      <c r="AJ34" s="214">
        <f t="shared" si="16"/>
        <v>1.4839736770461324E-2</v>
      </c>
      <c r="AK34" s="214">
        <f t="shared" si="16"/>
        <v>1.4013977664998838E-2</v>
      </c>
      <c r="AL34" s="214">
        <f t="shared" si="16"/>
        <v>1.3531017541341797E-2</v>
      </c>
      <c r="AM34" s="214">
        <f t="shared" si="16"/>
        <v>1.3270706526621571E-2</v>
      </c>
      <c r="AN34" s="214">
        <f t="shared" si="16"/>
        <v>1.3176410680585794E-2</v>
      </c>
      <c r="AO34" s="214">
        <f t="shared" si="16"/>
        <v>1.2848920734840272E-2</v>
      </c>
      <c r="AP34" s="214">
        <f t="shared" si="16"/>
        <v>1.2242917518163291E-2</v>
      </c>
      <c r="AQ34" s="214">
        <f t="shared" si="16"/>
        <v>1.2505297420283591E-2</v>
      </c>
      <c r="AR34" s="214">
        <f t="shared" si="22"/>
        <v>1.3470835965674617E-2</v>
      </c>
      <c r="AS34" s="214">
        <f t="shared" si="22"/>
        <v>1.6137059094378774E-2</v>
      </c>
      <c r="AT34" s="214">
        <f t="shared" si="23"/>
        <v>1.8304850306890441E-2</v>
      </c>
      <c r="AU34" s="214">
        <f t="shared" si="23"/>
        <v>1.7078890778779998E-2</v>
      </c>
      <c r="AV34" s="214">
        <f t="shared" si="24"/>
        <v>1.7664114689624043E-2</v>
      </c>
      <c r="AW34" s="214">
        <f t="shared" si="24"/>
        <v>2.164025859957348E-2</v>
      </c>
      <c r="AX34" s="214">
        <f t="shared" si="18"/>
        <v>1.9366325264012406E-2</v>
      </c>
      <c r="AY34" s="214">
        <f t="shared" si="18"/>
        <v>2.0915952760392084E-2</v>
      </c>
      <c r="AZ34" s="407">
        <f t="shared" si="19"/>
        <v>1.8748180675602105E-2</v>
      </c>
      <c r="BA34" s="214">
        <f t="shared" si="19"/>
        <v>1.7555424421158015E-2</v>
      </c>
      <c r="BB34" s="214">
        <f t="shared" si="19"/>
        <v>1.7792277063680403E-2</v>
      </c>
      <c r="BC34" s="214">
        <f t="shared" si="19"/>
        <v>1.969666669833867E-2</v>
      </c>
      <c r="BD34" s="214">
        <f t="shared" ref="BD34" si="41">+BD20/BD$10</f>
        <v>1.9091174594338105E-2</v>
      </c>
      <c r="BE34" s="407" t="e">
        <f t="shared" ref="BE34" si="42">+BE20/BE$10</f>
        <v>#DIV/0!</v>
      </c>
    </row>
    <row r="36" spans="1:57" ht="18.75" customHeight="1">
      <c r="V36" s="1514" t="s">
        <v>1310</v>
      </c>
      <c r="Y36" s="1274" t="s">
        <v>911</v>
      </c>
      <c r="Z36" s="1274"/>
    </row>
    <row r="37" spans="1:57">
      <c r="V37" s="807" t="s">
        <v>303</v>
      </c>
      <c r="W37" s="808"/>
      <c r="Y37" s="807" t="s">
        <v>795</v>
      </c>
      <c r="Z37" s="808"/>
      <c r="AA37" s="122">
        <v>1990</v>
      </c>
      <c r="AB37" s="122">
        <v>1991</v>
      </c>
      <c r="AC37" s="122">
        <v>1992</v>
      </c>
      <c r="AD37" s="122">
        <v>1993</v>
      </c>
      <c r="AE37" s="122">
        <v>1994</v>
      </c>
      <c r="AF37" s="122">
        <v>1995</v>
      </c>
      <c r="AG37" s="122">
        <v>1996</v>
      </c>
      <c r="AH37" s="122">
        <v>1997</v>
      </c>
      <c r="AI37" s="122">
        <v>1998</v>
      </c>
      <c r="AJ37" s="122">
        <v>1999</v>
      </c>
      <c r="AK37" s="122">
        <v>2000</v>
      </c>
      <c r="AL37" s="122">
        <v>2001</v>
      </c>
      <c r="AM37" s="122">
        <v>2002</v>
      </c>
      <c r="AN37" s="122">
        <v>2003</v>
      </c>
      <c r="AO37" s="122">
        <v>2004</v>
      </c>
      <c r="AP37" s="122">
        <v>2005</v>
      </c>
      <c r="AQ37" s="122">
        <v>2006</v>
      </c>
      <c r="AR37" s="122">
        <v>2007</v>
      </c>
      <c r="AS37" s="122">
        <v>2008</v>
      </c>
      <c r="AT37" s="122">
        <v>2009</v>
      </c>
      <c r="AU37" s="122">
        <f t="shared" ref="AU37:BB37" si="43">AT37+1</f>
        <v>2010</v>
      </c>
      <c r="AV37" s="122">
        <f t="shared" si="43"/>
        <v>2011</v>
      </c>
      <c r="AW37" s="122">
        <f t="shared" si="43"/>
        <v>2012</v>
      </c>
      <c r="AX37" s="122">
        <f t="shared" si="43"/>
        <v>2013</v>
      </c>
      <c r="AY37" s="122">
        <f t="shared" si="43"/>
        <v>2014</v>
      </c>
      <c r="AZ37" s="122">
        <f t="shared" si="43"/>
        <v>2015</v>
      </c>
      <c r="BA37" s="122">
        <f t="shared" si="43"/>
        <v>2016</v>
      </c>
      <c r="BB37" s="122">
        <f t="shared" si="43"/>
        <v>2017</v>
      </c>
      <c r="BC37" s="122">
        <f t="shared" ref="BC37:BD37" si="44">BB37+1</f>
        <v>2018</v>
      </c>
      <c r="BD37" s="122">
        <f t="shared" si="44"/>
        <v>2019</v>
      </c>
      <c r="BE37" s="122">
        <f t="shared" ref="BE37" si="45">BD37+1</f>
        <v>2020</v>
      </c>
    </row>
    <row r="38" spans="1:57" s="209" customFormat="1" ht="15" customHeight="1">
      <c r="A38" s="396"/>
      <c r="V38" s="811" t="s">
        <v>306</v>
      </c>
      <c r="W38" s="1212"/>
      <c r="X38" s="1210"/>
      <c r="Y38" s="1275" t="s">
        <v>0</v>
      </c>
      <c r="Z38" s="1276"/>
      <c r="AA38" s="210">
        <f t="shared" ref="AA38:AQ38" si="46">SUM(AA39:AA46)</f>
        <v>4584.6110148373418</v>
      </c>
      <c r="AB38" s="210">
        <f t="shared" si="46"/>
        <v>4608.0164817521181</v>
      </c>
      <c r="AC38" s="210">
        <f t="shared" si="46"/>
        <v>4878.7422804693706</v>
      </c>
      <c r="AD38" s="210">
        <f t="shared" si="46"/>
        <v>4926.8400247152777</v>
      </c>
      <c r="AE38" s="210">
        <f t="shared" si="46"/>
        <v>5258.7298464788964</v>
      </c>
      <c r="AF38" s="210">
        <f t="shared" si="46"/>
        <v>5248.9703845998611</v>
      </c>
      <c r="AG38" s="210">
        <f t="shared" si="46"/>
        <v>5315.2971453795662</v>
      </c>
      <c r="AH38" s="210">
        <f t="shared" si="46"/>
        <v>4980.25520931955</v>
      </c>
      <c r="AI38" s="210">
        <f t="shared" si="46"/>
        <v>4979.9408293129327</v>
      </c>
      <c r="AJ38" s="210">
        <f t="shared" si="46"/>
        <v>5171.3820701816603</v>
      </c>
      <c r="AK38" s="210">
        <f t="shared" si="46"/>
        <v>5232.9405231450046</v>
      </c>
      <c r="AL38" s="210">
        <f t="shared" si="46"/>
        <v>5085.0253463040626</v>
      </c>
      <c r="AM38" s="210">
        <f t="shared" si="46"/>
        <v>5275.5808715211042</v>
      </c>
      <c r="AN38" s="210">
        <f t="shared" si="46"/>
        <v>5298.3726648220118</v>
      </c>
      <c r="AO38" s="210">
        <f t="shared" si="46"/>
        <v>5161.3073915710911</v>
      </c>
      <c r="AP38" s="210">
        <f t="shared" si="46"/>
        <v>5151.4540168276581</v>
      </c>
      <c r="AQ38" s="210">
        <f t="shared" si="46"/>
        <v>4864.0872871958218</v>
      </c>
      <c r="AR38" s="210">
        <f t="shared" ref="AR38:AW38" si="47">SUM(AR39:AR46)</f>
        <v>4990.3230293757524</v>
      </c>
      <c r="AS38" s="210">
        <f t="shared" si="47"/>
        <v>4858.3638973485004</v>
      </c>
      <c r="AT38" s="210">
        <f t="shared" si="47"/>
        <v>4593.4396508703503</v>
      </c>
      <c r="AU38" s="210">
        <f t="shared" si="47"/>
        <v>4857.2566117406714</v>
      </c>
      <c r="AV38" s="210">
        <f t="shared" si="47"/>
        <v>5083.3319450426525</v>
      </c>
      <c r="AW38" s="210">
        <f t="shared" si="47"/>
        <v>5342.9662279108052</v>
      </c>
      <c r="AX38" s="210">
        <f t="shared" ref="AX38:BE38" si="48">SUM(AX39:AX46)</f>
        <v>5162.4468651558955</v>
      </c>
      <c r="AY38" s="210">
        <f t="shared" si="48"/>
        <v>4778.2451877513604</v>
      </c>
      <c r="AZ38" s="210">
        <f t="shared" si="48"/>
        <v>4603.2621062823591</v>
      </c>
      <c r="BA38" s="210">
        <f t="shared" si="48"/>
        <v>4477.596902121797</v>
      </c>
      <c r="BB38" s="210">
        <f t="shared" si="48"/>
        <v>4496.1389021467867</v>
      </c>
      <c r="BC38" s="210">
        <f t="shared" si="48"/>
        <v>4134.3582050293489</v>
      </c>
      <c r="BD38" s="210">
        <f t="shared" ref="BD38" si="49">SUM(BD39:BD46)</f>
        <v>3971.388749561504</v>
      </c>
      <c r="BE38" s="210">
        <f t="shared" si="48"/>
        <v>0</v>
      </c>
    </row>
    <row r="39" spans="1:57" s="209" customFormat="1" ht="15" customHeight="1">
      <c r="A39" s="396"/>
      <c r="V39" s="812"/>
      <c r="W39" s="818" t="s">
        <v>317</v>
      </c>
      <c r="X39" s="821"/>
      <c r="Y39" s="1277"/>
      <c r="Z39" s="1282" t="s">
        <v>787</v>
      </c>
      <c r="AA39" s="215">
        <v>674.80550433572773</v>
      </c>
      <c r="AB39" s="215">
        <v>631.09563304303572</v>
      </c>
      <c r="AC39" s="215">
        <v>654.51610371304059</v>
      </c>
      <c r="AD39" s="215">
        <v>692.47991107769758</v>
      </c>
      <c r="AE39" s="215">
        <v>716.02494420792607</v>
      </c>
      <c r="AF39" s="215">
        <v>755.0426108938658</v>
      </c>
      <c r="AG39" s="215">
        <v>733.87633017170845</v>
      </c>
      <c r="AH39" s="215">
        <v>638.77294685512595</v>
      </c>
      <c r="AI39" s="215">
        <v>674.69342807577027</v>
      </c>
      <c r="AJ39" s="215">
        <v>716.27410683392111</v>
      </c>
      <c r="AK39" s="215">
        <v>813.82591052158818</v>
      </c>
      <c r="AL39" s="215">
        <v>669.10415097330792</v>
      </c>
      <c r="AM39" s="215">
        <v>750.83788155752256</v>
      </c>
      <c r="AN39" s="215">
        <v>654.66457841660599</v>
      </c>
      <c r="AO39" s="215">
        <v>700.11165377614509</v>
      </c>
      <c r="AP39" s="215">
        <v>766.27767558179903</v>
      </c>
      <c r="AQ39" s="215">
        <v>633.14162561986382</v>
      </c>
      <c r="AR39" s="215">
        <v>678.17726155798289</v>
      </c>
      <c r="AS39" s="215">
        <v>631.65972757154702</v>
      </c>
      <c r="AT39" s="215">
        <v>624.9159041269163</v>
      </c>
      <c r="AU39" s="215">
        <v>786.54601592692961</v>
      </c>
      <c r="AV39" s="215">
        <v>728.8029144234315</v>
      </c>
      <c r="AW39" s="215">
        <v>728.16445168674375</v>
      </c>
      <c r="AX39" s="215">
        <v>687.5486376341961</v>
      </c>
      <c r="AY39" s="215">
        <v>640.10647359446648</v>
      </c>
      <c r="AZ39" s="215">
        <v>603.6668598056408</v>
      </c>
      <c r="BA39" s="215">
        <v>622.15400169460065</v>
      </c>
      <c r="BB39" s="215">
        <v>706.06276332659252</v>
      </c>
      <c r="BC39" s="215">
        <v>650.12065691777548</v>
      </c>
      <c r="BD39" s="215">
        <v>624.26858816479796</v>
      </c>
      <c r="BE39" s="215">
        <v>0</v>
      </c>
    </row>
    <row r="40" spans="1:57" s="209" customFormat="1" ht="15" customHeight="1">
      <c r="A40" s="396"/>
      <c r="V40" s="812"/>
      <c r="W40" s="819" t="s">
        <v>318</v>
      </c>
      <c r="X40" s="821"/>
      <c r="Y40" s="1277"/>
      <c r="Z40" s="1283" t="s">
        <v>788</v>
      </c>
      <c r="AA40" s="215">
        <v>102.01437973944495</v>
      </c>
      <c r="AB40" s="1593">
        <v>77.671154067302268</v>
      </c>
      <c r="AC40" s="1593">
        <v>86.376575029752715</v>
      </c>
      <c r="AD40" s="1593">
        <v>49.952983490731938</v>
      </c>
      <c r="AE40" s="215">
        <v>148.94909957791566</v>
      </c>
      <c r="AF40" s="215">
        <v>112.27445217316244</v>
      </c>
      <c r="AG40" s="1593">
        <v>86.557455677921368</v>
      </c>
      <c r="AH40" s="1593">
        <v>88.956528417447956</v>
      </c>
      <c r="AI40" s="1593">
        <v>97.110163327177489</v>
      </c>
      <c r="AJ40" s="215">
        <v>108.64104564515564</v>
      </c>
      <c r="AK40" s="215">
        <v>103.51907718431072</v>
      </c>
      <c r="AL40" s="1593">
        <v>96.760145992857389</v>
      </c>
      <c r="AM40" s="215">
        <v>105.62009039438705</v>
      </c>
      <c r="AN40" s="1593">
        <v>83.784583581785611</v>
      </c>
      <c r="AO40" s="215">
        <v>118.64638911368255</v>
      </c>
      <c r="AP40" s="215">
        <v>108.57297302665077</v>
      </c>
      <c r="AQ40" s="1593">
        <v>93.504950858930002</v>
      </c>
      <c r="AR40" s="215">
        <v>115.15685595433138</v>
      </c>
      <c r="AS40" s="1593">
        <v>92.423162349981922</v>
      </c>
      <c r="AT40" s="1593">
        <v>70.5194237269166</v>
      </c>
      <c r="AU40" s="215">
        <v>127.37960637748512</v>
      </c>
      <c r="AV40" s="215">
        <v>114.55298005593751</v>
      </c>
      <c r="AW40" s="215">
        <v>123.06402617156716</v>
      </c>
      <c r="AX40" s="215">
        <v>132.31459484383493</v>
      </c>
      <c r="AY40" s="1593">
        <v>94.964094161607036</v>
      </c>
      <c r="AZ40" s="1593">
        <v>96.298233967876797</v>
      </c>
      <c r="BA40" s="215">
        <v>100.71863746649184</v>
      </c>
      <c r="BB40" s="215">
        <v>105.99453138274959</v>
      </c>
      <c r="BC40" s="215">
        <v>122.54359176786052</v>
      </c>
      <c r="BD40" s="215">
        <v>112.76595646915757</v>
      </c>
      <c r="BE40" s="215">
        <v>0</v>
      </c>
    </row>
    <row r="41" spans="1:57" s="209" customFormat="1" ht="15" customHeight="1">
      <c r="A41" s="396"/>
      <c r="V41" s="812"/>
      <c r="W41" s="820" t="s">
        <v>319</v>
      </c>
      <c r="X41" s="821"/>
      <c r="Y41" s="1277"/>
      <c r="Z41" s="1284" t="s">
        <v>789</v>
      </c>
      <c r="AA41" s="215">
        <v>839.07046773823618</v>
      </c>
      <c r="AB41" s="215">
        <v>794.21306874139282</v>
      </c>
      <c r="AC41" s="215">
        <v>836.26346414755972</v>
      </c>
      <c r="AD41" s="215">
        <v>882.72018145387995</v>
      </c>
      <c r="AE41" s="215">
        <v>794.56186482714725</v>
      </c>
      <c r="AF41" s="215">
        <v>821.26055255314066</v>
      </c>
      <c r="AG41" s="215">
        <v>849.08091514272712</v>
      </c>
      <c r="AH41" s="215">
        <v>840.84176457517742</v>
      </c>
      <c r="AI41" s="215">
        <v>754.28763477295388</v>
      </c>
      <c r="AJ41" s="215">
        <v>748.57336038670371</v>
      </c>
      <c r="AK41" s="215">
        <v>796.89786640219256</v>
      </c>
      <c r="AL41" s="215">
        <v>773.279912181638</v>
      </c>
      <c r="AM41" s="215">
        <v>761.42485173678392</v>
      </c>
      <c r="AN41" s="215">
        <v>787.3822907223082</v>
      </c>
      <c r="AO41" s="215">
        <v>745.37953867228111</v>
      </c>
      <c r="AP41" s="215">
        <v>756.82628054456484</v>
      </c>
      <c r="AQ41" s="215">
        <v>750.28025506220831</v>
      </c>
      <c r="AR41" s="215">
        <v>739.8153087831214</v>
      </c>
      <c r="AS41" s="215">
        <v>694.53459943627206</v>
      </c>
      <c r="AT41" s="215">
        <v>674.60743573380535</v>
      </c>
      <c r="AU41" s="215">
        <v>684.23443731593068</v>
      </c>
      <c r="AV41" s="215">
        <v>714.94035694915885</v>
      </c>
      <c r="AW41" s="215">
        <v>726.43220856466894</v>
      </c>
      <c r="AX41" s="215">
        <v>691.58674839965101</v>
      </c>
      <c r="AY41" s="215">
        <v>649.75136954293907</v>
      </c>
      <c r="AZ41" s="215">
        <v>661.44848519265668</v>
      </c>
      <c r="BA41" s="215">
        <v>653.26950769005634</v>
      </c>
      <c r="BB41" s="215">
        <v>676.99212031340426</v>
      </c>
      <c r="BC41" s="215">
        <v>568.10162018373262</v>
      </c>
      <c r="BD41" s="215">
        <v>565.77864749419723</v>
      </c>
      <c r="BE41" s="215">
        <v>0</v>
      </c>
    </row>
    <row r="42" spans="1:57" s="209" customFormat="1" ht="15" customHeight="1">
      <c r="A42" s="396"/>
      <c r="V42" s="812"/>
      <c r="W42" s="819" t="s">
        <v>320</v>
      </c>
      <c r="X42" s="821"/>
      <c r="Y42" s="1277"/>
      <c r="Z42" s="1283" t="s">
        <v>790</v>
      </c>
      <c r="AA42" s="215">
        <v>241.22395020467468</v>
      </c>
      <c r="AB42" s="215">
        <v>223.07428333820891</v>
      </c>
      <c r="AC42" s="215">
        <v>222.11230648905399</v>
      </c>
      <c r="AD42" s="215">
        <v>221.03762396083016</v>
      </c>
      <c r="AE42" s="215">
        <v>233.86300135508534</v>
      </c>
      <c r="AF42" s="215">
        <v>227.0469905753063</v>
      </c>
      <c r="AG42" s="215">
        <v>215.28684200707039</v>
      </c>
      <c r="AH42" s="215">
        <v>213.89644407312625</v>
      </c>
      <c r="AI42" s="215">
        <v>235.38039856058879</v>
      </c>
      <c r="AJ42" s="215">
        <v>243.85707509016746</v>
      </c>
      <c r="AK42" s="215">
        <v>240.01074734930705</v>
      </c>
      <c r="AL42" s="215">
        <v>220.2051304648096</v>
      </c>
      <c r="AM42" s="215">
        <v>220.56140996210704</v>
      </c>
      <c r="AN42" s="215">
        <v>234.40747039259091</v>
      </c>
      <c r="AO42" s="215">
        <v>224.6512804457553</v>
      </c>
      <c r="AP42" s="215">
        <v>213.81838851975562</v>
      </c>
      <c r="AQ42" s="215">
        <v>214.65963538444066</v>
      </c>
      <c r="AR42" s="215">
        <v>218.47456801839056</v>
      </c>
      <c r="AS42" s="215">
        <v>222.12976476903404</v>
      </c>
      <c r="AT42" s="215">
        <v>215.06103537201901</v>
      </c>
      <c r="AU42" s="215">
        <v>223.78886800655383</v>
      </c>
      <c r="AV42" s="215">
        <v>236.76709462257011</v>
      </c>
      <c r="AW42" s="215">
        <v>250.78311031650213</v>
      </c>
      <c r="AX42" s="215">
        <v>252.0082826698372</v>
      </c>
      <c r="AY42" s="215">
        <v>246.75900485765277</v>
      </c>
      <c r="AZ42" s="215">
        <v>247.22797400286197</v>
      </c>
      <c r="BA42" s="215">
        <v>244.60434300052984</v>
      </c>
      <c r="BB42" s="215">
        <v>251.06672652507916</v>
      </c>
      <c r="BC42" s="215">
        <v>212.34361768021168</v>
      </c>
      <c r="BD42" s="215">
        <v>209.67960214275811</v>
      </c>
      <c r="BE42" s="215">
        <v>0</v>
      </c>
    </row>
    <row r="43" spans="1:57" s="209" customFormat="1" ht="15" customHeight="1">
      <c r="A43" s="396"/>
      <c r="V43" s="812"/>
      <c r="W43" s="1811" t="s">
        <v>327</v>
      </c>
      <c r="X43" s="821"/>
      <c r="Y43" s="1277"/>
      <c r="Z43" s="1284" t="s">
        <v>1294</v>
      </c>
      <c r="AA43" s="215">
        <v>1222.8361239509886</v>
      </c>
      <c r="AB43" s="215">
        <v>1385.0068490430231</v>
      </c>
      <c r="AC43" s="215">
        <v>1408.8263966244701</v>
      </c>
      <c r="AD43" s="215">
        <v>1331.7162852604313</v>
      </c>
      <c r="AE43" s="215">
        <v>1463.4521013974147</v>
      </c>
      <c r="AF43" s="215">
        <v>1437.7397381092321</v>
      </c>
      <c r="AG43" s="215">
        <v>1437.904542112745</v>
      </c>
      <c r="AH43" s="215">
        <v>1369.1376714871208</v>
      </c>
      <c r="AI43" s="215">
        <v>1321.0151070087027</v>
      </c>
      <c r="AJ43" s="215">
        <v>1394.4503305474209</v>
      </c>
      <c r="AK43" s="215">
        <v>1290.5882031445456</v>
      </c>
      <c r="AL43" s="215">
        <v>1376.0738379620659</v>
      </c>
      <c r="AM43" s="215">
        <v>1478.5236520405053</v>
      </c>
      <c r="AN43" s="215">
        <v>1567.858000824692</v>
      </c>
      <c r="AO43" s="215">
        <v>1469.8948262920055</v>
      </c>
      <c r="AP43" s="215">
        <v>1491.556797984101</v>
      </c>
      <c r="AQ43" s="215">
        <v>1440.0551503590486</v>
      </c>
      <c r="AR43" s="215">
        <v>1548.8809592381474</v>
      </c>
      <c r="AS43" s="215">
        <v>1533.1119939814128</v>
      </c>
      <c r="AT43" s="215">
        <v>1443.2164821353449</v>
      </c>
      <c r="AU43" s="215">
        <v>1495.4812734704042</v>
      </c>
      <c r="AV43" s="215">
        <v>1773.7404354780097</v>
      </c>
      <c r="AW43" s="215">
        <v>1978.4007255010035</v>
      </c>
      <c r="AX43" s="215">
        <v>1946.7452272763337</v>
      </c>
      <c r="AY43" s="215">
        <v>1796.4041145570664</v>
      </c>
      <c r="AZ43" s="215">
        <v>1670.1025111987003</v>
      </c>
      <c r="BA43" s="215">
        <v>1596.3362540388061</v>
      </c>
      <c r="BB43" s="215">
        <v>1478.7020338716591</v>
      </c>
      <c r="BC43" s="215">
        <v>1285.7428033911349</v>
      </c>
      <c r="BD43" s="215">
        <v>1183.1546220090745</v>
      </c>
      <c r="BE43" s="215">
        <v>0</v>
      </c>
    </row>
    <row r="44" spans="1:57" s="209" customFormat="1" ht="15" customHeight="1">
      <c r="A44" s="396"/>
      <c r="V44" s="812"/>
      <c r="W44" s="819" t="s">
        <v>321</v>
      </c>
      <c r="X44" s="821"/>
      <c r="Y44" s="1277"/>
      <c r="Z44" s="1283" t="s">
        <v>791</v>
      </c>
      <c r="AA44" s="215">
        <v>1184.3714074113748</v>
      </c>
      <c r="AB44" s="215">
        <v>1162.4608034411842</v>
      </c>
      <c r="AC44" s="215">
        <v>1323.5069678467519</v>
      </c>
      <c r="AD44" s="215">
        <v>1400.3882639014985</v>
      </c>
      <c r="AE44" s="215">
        <v>1526.1828661306058</v>
      </c>
      <c r="AF44" s="215">
        <v>1512.4944444028217</v>
      </c>
      <c r="AG44" s="215">
        <v>1611.8959707631477</v>
      </c>
      <c r="AH44" s="215">
        <v>1454.2969962204863</v>
      </c>
      <c r="AI44" s="215">
        <v>1532.0951784663107</v>
      </c>
      <c r="AJ44" s="215">
        <v>1594.0134591035423</v>
      </c>
      <c r="AK44" s="215">
        <v>1618.6139692497452</v>
      </c>
      <c r="AL44" s="215">
        <v>1582.1995812591667</v>
      </c>
      <c r="AM44" s="215">
        <v>1587.8022027234256</v>
      </c>
      <c r="AN44" s="215">
        <v>1599.1317217507344</v>
      </c>
      <c r="AO44" s="215">
        <v>1552.5360863695466</v>
      </c>
      <c r="AP44" s="215">
        <v>1492.4548398781094</v>
      </c>
      <c r="AQ44" s="215">
        <v>1438.0480987391902</v>
      </c>
      <c r="AR44" s="215">
        <v>1396.5818163715944</v>
      </c>
      <c r="AS44" s="215">
        <v>1387.820586352864</v>
      </c>
      <c r="AT44" s="215">
        <v>1299.6291462779373</v>
      </c>
      <c r="AU44" s="215">
        <v>1282.8455790328615</v>
      </c>
      <c r="AV44" s="215">
        <v>1235.5899451382245</v>
      </c>
      <c r="AW44" s="215">
        <v>1232.2957595579121</v>
      </c>
      <c r="AX44" s="215">
        <v>1178.1865762950076</v>
      </c>
      <c r="AY44" s="215">
        <v>1096.6236606901759</v>
      </c>
      <c r="AZ44" s="215">
        <v>1090.2823752211671</v>
      </c>
      <c r="BA44" s="215">
        <v>1034.9380705059946</v>
      </c>
      <c r="BB44" s="215">
        <v>1046.5009695790134</v>
      </c>
      <c r="BC44" s="215">
        <v>1063.7033576176752</v>
      </c>
      <c r="BD44" s="215">
        <v>1047.7874617143996</v>
      </c>
      <c r="BE44" s="215">
        <v>0</v>
      </c>
    </row>
    <row r="45" spans="1:57" s="209" customFormat="1" ht="15" customHeight="1">
      <c r="A45" s="396"/>
      <c r="V45" s="812"/>
      <c r="W45" s="820" t="s">
        <v>314</v>
      </c>
      <c r="X45" s="821"/>
      <c r="Y45" s="1277"/>
      <c r="Z45" s="1285" t="s">
        <v>792</v>
      </c>
      <c r="AA45" s="215">
        <v>269.4577312574765</v>
      </c>
      <c r="AB45" s="215">
        <v>271.74056902546795</v>
      </c>
      <c r="AC45" s="215">
        <v>272.04225097069013</v>
      </c>
      <c r="AD45" s="215">
        <v>268.66565899228539</v>
      </c>
      <c r="AE45" s="215">
        <v>276.1898086286709</v>
      </c>
      <c r="AF45" s="215">
        <v>279.29477265658409</v>
      </c>
      <c r="AG45" s="215">
        <v>284.3444662930213</v>
      </c>
      <c r="AH45" s="215">
        <v>286.72668353638221</v>
      </c>
      <c r="AI45" s="215">
        <v>285.04938459405167</v>
      </c>
      <c r="AJ45" s="215">
        <v>288.83074391377068</v>
      </c>
      <c r="AK45" s="215">
        <v>296.15043767969365</v>
      </c>
      <c r="AL45" s="215">
        <v>298.59702031120872</v>
      </c>
      <c r="AM45" s="215">
        <v>300.80009760295763</v>
      </c>
      <c r="AN45" s="215">
        <v>301.33048496280958</v>
      </c>
      <c r="AO45" s="215">
        <v>283.77038733923291</v>
      </c>
      <c r="AP45" s="215">
        <v>258.87823466604624</v>
      </c>
      <c r="AQ45" s="215">
        <v>233.57071296753597</v>
      </c>
      <c r="AR45" s="215">
        <v>226.01243650773577</v>
      </c>
      <c r="AS45" s="215">
        <v>218.28435757387999</v>
      </c>
      <c r="AT45" s="215">
        <v>181.40799829449378</v>
      </c>
      <c r="AU45" s="215">
        <v>174.02427645408073</v>
      </c>
      <c r="AV45" s="215">
        <v>189.14565989265691</v>
      </c>
      <c r="AW45" s="215">
        <v>188.20277525163056</v>
      </c>
      <c r="AX45" s="215">
        <v>174.07917288824478</v>
      </c>
      <c r="AY45" s="215">
        <v>153.69491972287383</v>
      </c>
      <c r="AZ45" s="215">
        <v>147.93287722772141</v>
      </c>
      <c r="BA45" s="215">
        <v>146.96997372170671</v>
      </c>
      <c r="BB45" s="215">
        <v>150.82320808450052</v>
      </c>
      <c r="BC45" s="215">
        <v>150.36948189495314</v>
      </c>
      <c r="BD45" s="215">
        <v>152.1353955672505</v>
      </c>
      <c r="BE45" s="215">
        <v>0</v>
      </c>
    </row>
    <row r="46" spans="1:57" s="209" customFormat="1" ht="15" customHeight="1">
      <c r="A46" s="396"/>
      <c r="V46" s="816"/>
      <c r="W46" s="819" t="s">
        <v>315</v>
      </c>
      <c r="X46" s="821"/>
      <c r="Y46" s="1281"/>
      <c r="Z46" s="1279" t="s">
        <v>786</v>
      </c>
      <c r="AA46" s="1593">
        <v>50.831450199418498</v>
      </c>
      <c r="AB46" s="1593">
        <v>62.754121052502832</v>
      </c>
      <c r="AC46" s="1593">
        <v>75.09821564805128</v>
      </c>
      <c r="AD46" s="1593">
        <v>79.879116577922687</v>
      </c>
      <c r="AE46" s="215">
        <v>99.506160354130358</v>
      </c>
      <c r="AF46" s="215">
        <v>103.81682323574715</v>
      </c>
      <c r="AG46" s="1593">
        <v>96.350623211224715</v>
      </c>
      <c r="AH46" s="1593">
        <v>87.626174154683667</v>
      </c>
      <c r="AI46" s="1593">
        <v>80.309534507377109</v>
      </c>
      <c r="AJ46" s="1593">
        <v>76.741948660979205</v>
      </c>
      <c r="AK46" s="1593">
        <v>73.334311613621423</v>
      </c>
      <c r="AL46" s="1593">
        <v>68.805567159007907</v>
      </c>
      <c r="AM46" s="1593">
        <v>70.010685503415033</v>
      </c>
      <c r="AN46" s="1593">
        <v>69.813534170484559</v>
      </c>
      <c r="AO46" s="1593">
        <v>66.317229562442137</v>
      </c>
      <c r="AP46" s="1593">
        <v>63.068826626631989</v>
      </c>
      <c r="AQ46" s="1593">
        <v>60.826858204604122</v>
      </c>
      <c r="AR46" s="1593">
        <v>67.223822944449182</v>
      </c>
      <c r="AS46" s="1593">
        <v>78.399705313509116</v>
      </c>
      <c r="AT46" s="1593">
        <v>84.082225202916831</v>
      </c>
      <c r="AU46" s="1593">
        <v>82.956555156425935</v>
      </c>
      <c r="AV46" s="1593">
        <v>89.792558482663054</v>
      </c>
      <c r="AW46" s="215">
        <v>115.62317086077749</v>
      </c>
      <c r="AX46" s="1593">
        <v>99.977625148790267</v>
      </c>
      <c r="AY46" s="1593">
        <v>99.941550624578255</v>
      </c>
      <c r="AZ46" s="1593">
        <v>86.30278966573438</v>
      </c>
      <c r="BA46" s="1593">
        <v>78.606114003610486</v>
      </c>
      <c r="BB46" s="1593">
        <v>79.996549063787469</v>
      </c>
      <c r="BC46" s="1593">
        <v>81.433075576004796</v>
      </c>
      <c r="BD46" s="1593">
        <v>75.818475999868767</v>
      </c>
      <c r="BE46" s="215">
        <v>0</v>
      </c>
    </row>
    <row r="48" spans="1:57" ht="16.5">
      <c r="V48" s="103" t="s">
        <v>322</v>
      </c>
      <c r="Y48" s="1274" t="s">
        <v>1288</v>
      </c>
      <c r="Z48" s="1274"/>
    </row>
    <row r="49" spans="1:57">
      <c r="V49" s="807" t="s">
        <v>303</v>
      </c>
      <c r="W49" s="808"/>
      <c r="Y49" s="807" t="s">
        <v>795</v>
      </c>
      <c r="Z49" s="808"/>
      <c r="AA49" s="122">
        <v>1990</v>
      </c>
      <c r="AB49" s="122">
        <v>1991</v>
      </c>
      <c r="AC49" s="122">
        <v>1992</v>
      </c>
      <c r="AD49" s="122">
        <v>1993</v>
      </c>
      <c r="AE49" s="122">
        <v>1994</v>
      </c>
      <c r="AF49" s="122">
        <v>1995</v>
      </c>
      <c r="AG49" s="122">
        <v>1996</v>
      </c>
      <c r="AH49" s="122">
        <v>1997</v>
      </c>
      <c r="AI49" s="122">
        <v>1998</v>
      </c>
      <c r="AJ49" s="122">
        <v>1999</v>
      </c>
      <c r="AK49" s="122">
        <v>2000</v>
      </c>
      <c r="AL49" s="122">
        <v>2001</v>
      </c>
      <c r="AM49" s="122">
        <v>2002</v>
      </c>
      <c r="AN49" s="122">
        <v>2003</v>
      </c>
      <c r="AO49" s="122">
        <v>2004</v>
      </c>
      <c r="AP49" s="122">
        <v>2005</v>
      </c>
      <c r="AQ49" s="122">
        <v>2006</v>
      </c>
      <c r="AR49" s="122">
        <v>2007</v>
      </c>
      <c r="AS49" s="122">
        <v>2008</v>
      </c>
      <c r="AT49" s="122">
        <v>2009</v>
      </c>
      <c r="AU49" s="122">
        <f t="shared" ref="AU49:BB49" si="50">AT49+1</f>
        <v>2010</v>
      </c>
      <c r="AV49" s="122">
        <f t="shared" si="50"/>
        <v>2011</v>
      </c>
      <c r="AW49" s="122">
        <f t="shared" si="50"/>
        <v>2012</v>
      </c>
      <c r="AX49" s="122">
        <f t="shared" si="50"/>
        <v>2013</v>
      </c>
      <c r="AY49" s="122">
        <f t="shared" si="50"/>
        <v>2014</v>
      </c>
      <c r="AZ49" s="122">
        <f t="shared" si="50"/>
        <v>2015</v>
      </c>
      <c r="BA49" s="122">
        <f t="shared" si="50"/>
        <v>2016</v>
      </c>
      <c r="BB49" s="122">
        <f t="shared" si="50"/>
        <v>2017</v>
      </c>
      <c r="BC49" s="122">
        <f t="shared" ref="BC49:BD49" si="51">BB49+1</f>
        <v>2018</v>
      </c>
      <c r="BD49" s="122">
        <f t="shared" si="51"/>
        <v>2019</v>
      </c>
      <c r="BE49" s="122">
        <f t="shared" ref="BE49" si="52">BD49+1</f>
        <v>2020</v>
      </c>
    </row>
    <row r="50" spans="1:57" s="209" customFormat="1" ht="15" customHeight="1">
      <c r="A50" s="396"/>
      <c r="V50" s="811" t="s">
        <v>306</v>
      </c>
      <c r="W50" s="1212"/>
      <c r="X50" s="1210"/>
      <c r="Y50" s="1275" t="s">
        <v>0</v>
      </c>
      <c r="Z50" s="1276"/>
      <c r="AA50" s="1595">
        <f t="shared" ref="AA50:AQ50" si="53">SUM(AA51:AA58)</f>
        <v>1.0000000000000002</v>
      </c>
      <c r="AB50" s="1595">
        <f t="shared" si="53"/>
        <v>0.99999999999999989</v>
      </c>
      <c r="AC50" s="1595">
        <f t="shared" si="53"/>
        <v>1</v>
      </c>
      <c r="AD50" s="1595">
        <f t="shared" si="53"/>
        <v>1.0000000000000002</v>
      </c>
      <c r="AE50" s="1595">
        <f t="shared" si="53"/>
        <v>0.99999999999999989</v>
      </c>
      <c r="AF50" s="1595">
        <f t="shared" si="53"/>
        <v>1</v>
      </c>
      <c r="AG50" s="1595">
        <f t="shared" si="53"/>
        <v>0.99999999999999978</v>
      </c>
      <c r="AH50" s="1595">
        <f t="shared" si="53"/>
        <v>1.0000000000000002</v>
      </c>
      <c r="AI50" s="1595">
        <f t="shared" si="53"/>
        <v>0.99999999999999978</v>
      </c>
      <c r="AJ50" s="1595">
        <f t="shared" si="53"/>
        <v>0.99999999999999989</v>
      </c>
      <c r="AK50" s="1595">
        <f t="shared" si="53"/>
        <v>0.99999999999999989</v>
      </c>
      <c r="AL50" s="1595">
        <f t="shared" si="53"/>
        <v>1</v>
      </c>
      <c r="AM50" s="1595">
        <f t="shared" si="53"/>
        <v>1</v>
      </c>
      <c r="AN50" s="1595">
        <f t="shared" si="53"/>
        <v>1</v>
      </c>
      <c r="AO50" s="1595">
        <f t="shared" si="53"/>
        <v>1.0000000000000004</v>
      </c>
      <c r="AP50" s="1595">
        <f t="shared" si="53"/>
        <v>1</v>
      </c>
      <c r="AQ50" s="1595">
        <f t="shared" si="53"/>
        <v>1</v>
      </c>
      <c r="AR50" s="1595">
        <f t="shared" ref="AR50:AW50" si="54">SUM(AR51:AR58)</f>
        <v>1.0000000000000002</v>
      </c>
      <c r="AS50" s="1595">
        <f t="shared" si="54"/>
        <v>1</v>
      </c>
      <c r="AT50" s="1595">
        <f t="shared" si="54"/>
        <v>1</v>
      </c>
      <c r="AU50" s="1595">
        <f t="shared" si="54"/>
        <v>1</v>
      </c>
      <c r="AV50" s="1595">
        <f t="shared" si="54"/>
        <v>1</v>
      </c>
      <c r="AW50" s="1595">
        <f t="shared" si="54"/>
        <v>1</v>
      </c>
      <c r="AX50" s="1595">
        <f t="shared" ref="AX50:BE50" si="55">SUM(AX51:AX58)</f>
        <v>1.0000000000000002</v>
      </c>
      <c r="AY50" s="1595">
        <f t="shared" si="55"/>
        <v>0.99999999999999978</v>
      </c>
      <c r="AZ50" s="1595">
        <f t="shared" si="55"/>
        <v>0.99999999999999989</v>
      </c>
      <c r="BA50" s="1595">
        <f t="shared" si="55"/>
        <v>0.99999999999999978</v>
      </c>
      <c r="BB50" s="1595">
        <f t="shared" si="55"/>
        <v>0.99999999999999989</v>
      </c>
      <c r="BC50" s="216">
        <f t="shared" si="55"/>
        <v>1</v>
      </c>
      <c r="BD50" s="216">
        <f t="shared" ref="BD50" si="56">SUM(BD51:BD58)</f>
        <v>1</v>
      </c>
      <c r="BE50" s="216" t="e">
        <f t="shared" si="55"/>
        <v>#DIV/0!</v>
      </c>
    </row>
    <row r="51" spans="1:57" s="209" customFormat="1" ht="15" customHeight="1">
      <c r="A51" s="396"/>
      <c r="V51" s="812"/>
      <c r="W51" s="818" t="s">
        <v>317</v>
      </c>
      <c r="X51" s="821"/>
      <c r="Y51" s="1277"/>
      <c r="Z51" s="1282" t="s">
        <v>787</v>
      </c>
      <c r="AA51" s="214">
        <f t="shared" ref="AA51:AQ58" si="57">+AA39/AA$10</f>
        <v>0.14718926036512811</v>
      </c>
      <c r="AB51" s="214">
        <f t="shared" si="57"/>
        <v>0.1369560277273732</v>
      </c>
      <c r="AC51" s="214">
        <f t="shared" si="57"/>
        <v>0.13415672853497632</v>
      </c>
      <c r="AD51" s="214">
        <f t="shared" si="57"/>
        <v>0.14055254637940393</v>
      </c>
      <c r="AE51" s="214">
        <f t="shared" si="57"/>
        <v>0.13615929418533584</v>
      </c>
      <c r="AF51" s="214">
        <f t="shared" si="57"/>
        <v>0.14384585081849804</v>
      </c>
      <c r="AG51" s="214">
        <f t="shared" si="57"/>
        <v>0.13806873070297598</v>
      </c>
      <c r="AH51" s="214">
        <f t="shared" si="57"/>
        <v>0.12826108703421268</v>
      </c>
      <c r="AI51" s="214">
        <f t="shared" si="57"/>
        <v>0.13548221780154274</v>
      </c>
      <c r="AJ51" s="214">
        <f t="shared" si="57"/>
        <v>0.1385072882090802</v>
      </c>
      <c r="AK51" s="214">
        <f t="shared" si="57"/>
        <v>0.15551980897204573</v>
      </c>
      <c r="AL51" s="214">
        <f t="shared" si="57"/>
        <v>0.13158324794971404</v>
      </c>
      <c r="AM51" s="214">
        <f t="shared" si="57"/>
        <v>0.14232326256445654</v>
      </c>
      <c r="AN51" s="214">
        <f t="shared" si="57"/>
        <v>0.12355955683585315</v>
      </c>
      <c r="AO51" s="214">
        <f t="shared" si="57"/>
        <v>0.13564618432133971</v>
      </c>
      <c r="AP51" s="214">
        <f t="shared" si="57"/>
        <v>0.14874978463918895</v>
      </c>
      <c r="AQ51" s="214">
        <f t="shared" si="57"/>
        <v>0.13016658382890042</v>
      </c>
      <c r="AR51" s="214">
        <f t="shared" ref="AR51:AW51" si="58">+AR39/AR$10</f>
        <v>0.13589846941087044</v>
      </c>
      <c r="AS51" s="214">
        <f t="shared" si="58"/>
        <v>0.13001490644129837</v>
      </c>
      <c r="AT51" s="214">
        <f t="shared" si="58"/>
        <v>0.13604530626814904</v>
      </c>
      <c r="AU51" s="214">
        <f t="shared" si="58"/>
        <v>0.16193215199413954</v>
      </c>
      <c r="AV51" s="214">
        <f t="shared" si="58"/>
        <v>0.14337110428803926</v>
      </c>
      <c r="AW51" s="214">
        <f t="shared" si="58"/>
        <v>0.13628468169664418</v>
      </c>
      <c r="AX51" s="214">
        <f t="shared" ref="AX51:AY58" si="59">+AX39/AX$10</f>
        <v>0.13318270494459289</v>
      </c>
      <c r="AY51" s="214">
        <f t="shared" si="59"/>
        <v>0.13396266797596049</v>
      </c>
      <c r="AZ51" s="407">
        <f t="shared" ref="AZ51:BC58" si="60">+AZ39/AZ$10</f>
        <v>0.13113892840943792</v>
      </c>
      <c r="BA51" s="214">
        <f t="shared" si="60"/>
        <v>0.13894819370626701</v>
      </c>
      <c r="BB51" s="214">
        <f t="shared" si="60"/>
        <v>0.15703757795148773</v>
      </c>
      <c r="BC51" s="214">
        <f t="shared" si="60"/>
        <v>0.15724826555350702</v>
      </c>
      <c r="BD51" s="214">
        <f t="shared" ref="BD51" si="61">+BD39/BD$10</f>
        <v>0.15719150844493021</v>
      </c>
      <c r="BE51" s="407" t="e">
        <f t="shared" ref="BE51" si="62">+BE39/BE$10</f>
        <v>#DIV/0!</v>
      </c>
    </row>
    <row r="52" spans="1:57" s="209" customFormat="1" ht="15" customHeight="1">
      <c r="A52" s="396"/>
      <c r="V52" s="812"/>
      <c r="W52" s="819" t="s">
        <v>318</v>
      </c>
      <c r="X52" s="821"/>
      <c r="Y52" s="1277"/>
      <c r="Z52" s="1283" t="s">
        <v>788</v>
      </c>
      <c r="AA52" s="214">
        <f t="shared" si="57"/>
        <v>2.2251479876764273E-2</v>
      </c>
      <c r="AB52" s="214">
        <f t="shared" si="57"/>
        <v>1.6855658909832972E-2</v>
      </c>
      <c r="AC52" s="214">
        <f t="shared" si="57"/>
        <v>1.7704680850951334E-2</v>
      </c>
      <c r="AD52" s="214">
        <f t="shared" si="57"/>
        <v>1.0138949760930939E-2</v>
      </c>
      <c r="AE52" s="214">
        <f t="shared" si="57"/>
        <v>2.8324158860841265E-2</v>
      </c>
      <c r="AF52" s="214">
        <f t="shared" si="57"/>
        <v>2.1389804846788322E-2</v>
      </c>
      <c r="AG52" s="214">
        <f t="shared" si="57"/>
        <v>1.6284593939054421E-2</v>
      </c>
      <c r="AH52" s="214">
        <f t="shared" si="57"/>
        <v>1.7861841347203179E-2</v>
      </c>
      <c r="AI52" s="214">
        <f t="shared" si="57"/>
        <v>1.950026449221395E-2</v>
      </c>
      <c r="AJ52" s="214">
        <f t="shared" si="57"/>
        <v>2.1008125907304945E-2</v>
      </c>
      <c r="AK52" s="214">
        <f t="shared" si="57"/>
        <v>1.978220022307756E-2</v>
      </c>
      <c r="AL52" s="214">
        <f t="shared" si="57"/>
        <v>1.9028449103638267E-2</v>
      </c>
      <c r="AM52" s="214">
        <f t="shared" si="57"/>
        <v>2.0020561330895432E-2</v>
      </c>
      <c r="AN52" s="214">
        <f t="shared" si="57"/>
        <v>1.5813267371331683E-2</v>
      </c>
      <c r="AO52" s="214">
        <f t="shared" si="57"/>
        <v>2.2987661867890967E-2</v>
      </c>
      <c r="AP52" s="214">
        <f t="shared" si="57"/>
        <v>2.1076180175924705E-2</v>
      </c>
      <c r="AQ52" s="214">
        <f t="shared" si="57"/>
        <v>1.9223534722551457E-2</v>
      </c>
      <c r="AR52" s="214">
        <f t="shared" ref="AR52:AS58" si="63">+AR40/AR$10</f>
        <v>2.3076032408414361E-2</v>
      </c>
      <c r="AS52" s="214">
        <f t="shared" si="63"/>
        <v>1.9023515797246635E-2</v>
      </c>
      <c r="AT52" s="214">
        <f t="shared" ref="AT52:AU58" si="64">+AT40/AT$10</f>
        <v>1.5352204249282957E-2</v>
      </c>
      <c r="AU52" s="214">
        <f t="shared" si="64"/>
        <v>2.6224598895926297E-2</v>
      </c>
      <c r="AV52" s="214">
        <f t="shared" ref="AV52:AW58" si="65">+AV40/AV$10</f>
        <v>2.2535018624477484E-2</v>
      </c>
      <c r="AW52" s="214">
        <f t="shared" si="65"/>
        <v>2.3032903619847018E-2</v>
      </c>
      <c r="AX52" s="214">
        <f t="shared" si="59"/>
        <v>2.5630209530464444E-2</v>
      </c>
      <c r="AY52" s="214">
        <f t="shared" si="59"/>
        <v>1.9874261455866623E-2</v>
      </c>
      <c r="AZ52" s="407">
        <f t="shared" si="60"/>
        <v>2.0919563506160678E-2</v>
      </c>
      <c r="BA52" s="214">
        <f t="shared" si="60"/>
        <v>2.2493904580549517E-2</v>
      </c>
      <c r="BB52" s="214">
        <f t="shared" si="60"/>
        <v>2.357456779908201E-2</v>
      </c>
      <c r="BC52" s="214">
        <f t="shared" si="60"/>
        <v>2.9640293774929605E-2</v>
      </c>
      <c r="BD52" s="214">
        <f t="shared" ref="BD52" si="66">+BD40/BD$10</f>
        <v>2.8394590300838338E-2</v>
      </c>
      <c r="BE52" s="407" t="e">
        <f t="shared" ref="BE52" si="67">+BE40/BE$10</f>
        <v>#DIV/0!</v>
      </c>
    </row>
    <row r="53" spans="1:57" s="209" customFormat="1" ht="15" customHeight="1">
      <c r="A53" s="396"/>
      <c r="V53" s="812"/>
      <c r="W53" s="820" t="s">
        <v>319</v>
      </c>
      <c r="X53" s="821"/>
      <c r="Y53" s="1277"/>
      <c r="Z53" s="1284" t="s">
        <v>789</v>
      </c>
      <c r="AA53" s="214">
        <f t="shared" si="57"/>
        <v>0.18301890062705914</v>
      </c>
      <c r="AB53" s="214">
        <f t="shared" si="57"/>
        <v>0.17235465018115714</v>
      </c>
      <c r="AC53" s="214">
        <f t="shared" si="57"/>
        <v>0.17140964127072214</v>
      </c>
      <c r="AD53" s="214">
        <f t="shared" si="57"/>
        <v>0.17916558626335599</v>
      </c>
      <c r="AE53" s="214">
        <f t="shared" si="57"/>
        <v>0.15109387400061336</v>
      </c>
      <c r="AF53" s="214">
        <f t="shared" si="57"/>
        <v>0.1564612661871109</v>
      </c>
      <c r="AG53" s="214">
        <f t="shared" si="57"/>
        <v>0.15974288772939221</v>
      </c>
      <c r="AH53" s="214">
        <f t="shared" si="57"/>
        <v>0.16883507556032681</v>
      </c>
      <c r="AI53" s="214">
        <f t="shared" si="57"/>
        <v>0.15146518013488536</v>
      </c>
      <c r="AJ53" s="214">
        <f t="shared" si="57"/>
        <v>0.14475305638370822</v>
      </c>
      <c r="AK53" s="214">
        <f t="shared" si="57"/>
        <v>0.15228490805075229</v>
      </c>
      <c r="AL53" s="214">
        <f t="shared" si="57"/>
        <v>0.15207002119343996</v>
      </c>
      <c r="AM53" s="214">
        <f t="shared" si="57"/>
        <v>0.14433005014616387</v>
      </c>
      <c r="AN53" s="214">
        <f t="shared" si="57"/>
        <v>0.14860832571292129</v>
      </c>
      <c r="AO53" s="214">
        <f t="shared" si="57"/>
        <v>0.14441680801448822</v>
      </c>
      <c r="AP53" s="214">
        <f t="shared" si="57"/>
        <v>0.14691508030011102</v>
      </c>
      <c r="AQ53" s="214">
        <f t="shared" si="57"/>
        <v>0.1542489290924608</v>
      </c>
      <c r="AR53" s="214">
        <f t="shared" si="63"/>
        <v>0.14824998390448207</v>
      </c>
      <c r="AS53" s="214">
        <f t="shared" si="63"/>
        <v>0.14295647961144309</v>
      </c>
      <c r="AT53" s="214">
        <f t="shared" si="64"/>
        <v>0.14686324127628039</v>
      </c>
      <c r="AU53" s="214">
        <f t="shared" si="64"/>
        <v>0.14086849676873978</v>
      </c>
      <c r="AV53" s="214">
        <f t="shared" si="65"/>
        <v>0.14064404305651934</v>
      </c>
      <c r="AW53" s="214">
        <f t="shared" si="65"/>
        <v>0.1359604716889099</v>
      </c>
      <c r="AX53" s="214">
        <f t="shared" si="59"/>
        <v>0.13396491362798105</v>
      </c>
      <c r="AY53" s="214">
        <f t="shared" si="59"/>
        <v>0.13598116965795798</v>
      </c>
      <c r="AZ53" s="407">
        <f t="shared" si="60"/>
        <v>0.14369124979651637</v>
      </c>
      <c r="BA53" s="214">
        <f t="shared" si="60"/>
        <v>0.14589734671749743</v>
      </c>
      <c r="BB53" s="214">
        <f t="shared" si="60"/>
        <v>0.1505718873565402</v>
      </c>
      <c r="BC53" s="214">
        <f t="shared" si="60"/>
        <v>0.13740986920113757</v>
      </c>
      <c r="BD53" s="214">
        <f t="shared" ref="BD53" si="68">+BD41/BD$10</f>
        <v>0.14246367786499545</v>
      </c>
      <c r="BE53" s="407" t="e">
        <f t="shared" ref="BE53" si="69">+BE41/BE$10</f>
        <v>#DIV/0!</v>
      </c>
    </row>
    <row r="54" spans="1:57" s="209" customFormat="1" ht="15" customHeight="1">
      <c r="A54" s="396"/>
      <c r="V54" s="812"/>
      <c r="W54" s="819" t="s">
        <v>320</v>
      </c>
      <c r="X54" s="821"/>
      <c r="Y54" s="1277"/>
      <c r="Z54" s="1283" t="s">
        <v>790</v>
      </c>
      <c r="AA54" s="214">
        <f t="shared" si="57"/>
        <v>5.2616012443366063E-2</v>
      </c>
      <c r="AB54" s="214">
        <f t="shared" si="57"/>
        <v>4.8410044586773872E-2</v>
      </c>
      <c r="AC54" s="214">
        <f t="shared" si="57"/>
        <v>4.5526550434569206E-2</v>
      </c>
      <c r="AD54" s="214">
        <f t="shared" si="57"/>
        <v>4.486397424150259E-2</v>
      </c>
      <c r="AE54" s="214">
        <f t="shared" si="57"/>
        <v>4.4471385331131569E-2</v>
      </c>
      <c r="AF54" s="214">
        <f t="shared" si="57"/>
        <v>4.32555289779206E-2</v>
      </c>
      <c r="AG54" s="214">
        <f t="shared" si="57"/>
        <v>4.0503256190336033E-2</v>
      </c>
      <c r="AH54" s="214">
        <f t="shared" si="57"/>
        <v>4.2948892191882436E-2</v>
      </c>
      <c r="AI54" s="214">
        <f t="shared" si="57"/>
        <v>4.7265701868402211E-2</v>
      </c>
      <c r="AJ54" s="214">
        <f t="shared" si="57"/>
        <v>4.715510704503046E-2</v>
      </c>
      <c r="AK54" s="214">
        <f t="shared" si="57"/>
        <v>4.5865368866271815E-2</v>
      </c>
      <c r="AL54" s="214">
        <f t="shared" si="57"/>
        <v>4.3304627896272103E-2</v>
      </c>
      <c r="AM54" s="214">
        <f t="shared" si="57"/>
        <v>4.1807985761862225E-2</v>
      </c>
      <c r="AN54" s="214">
        <f t="shared" si="57"/>
        <v>4.4241408677972903E-2</v>
      </c>
      <c r="AO54" s="214">
        <f t="shared" si="57"/>
        <v>4.3526041640657244E-2</v>
      </c>
      <c r="AP54" s="214">
        <f t="shared" si="57"/>
        <v>4.1506415047343884E-2</v>
      </c>
      <c r="AQ54" s="214">
        <f t="shared" si="57"/>
        <v>4.4131534388683502E-2</v>
      </c>
      <c r="AR54" s="214">
        <f t="shared" si="63"/>
        <v>4.3779644470374079E-2</v>
      </c>
      <c r="AS54" s="214">
        <f t="shared" si="63"/>
        <v>4.5721104771559731E-2</v>
      </c>
      <c r="AT54" s="214">
        <f t="shared" si="64"/>
        <v>4.6819170756117363E-2</v>
      </c>
      <c r="AU54" s="214">
        <f t="shared" si="64"/>
        <v>4.6073099672276879E-2</v>
      </c>
      <c r="AV54" s="214">
        <f t="shared" si="65"/>
        <v>4.6577146088889444E-2</v>
      </c>
      <c r="AW54" s="214">
        <f t="shared" si="65"/>
        <v>4.6937056986520155E-2</v>
      </c>
      <c r="AX54" s="214">
        <f t="shared" si="59"/>
        <v>4.8815666146759855E-2</v>
      </c>
      <c r="AY54" s="214">
        <f t="shared" si="59"/>
        <v>5.1642181420534727E-2</v>
      </c>
      <c r="AZ54" s="407">
        <f t="shared" si="60"/>
        <v>5.3707125141854183E-2</v>
      </c>
      <c r="BA54" s="214">
        <f t="shared" si="60"/>
        <v>5.4628486741318594E-2</v>
      </c>
      <c r="BB54" s="214">
        <f t="shared" si="60"/>
        <v>5.5840518273401536E-2</v>
      </c>
      <c r="BC54" s="214">
        <f t="shared" si="60"/>
        <v>5.1360720854303515E-2</v>
      </c>
      <c r="BD54" s="214">
        <f t="shared" ref="BD54" si="70">+BD42/BD$10</f>
        <v>5.27975515280164E-2</v>
      </c>
      <c r="BE54" s="407" t="e">
        <f t="shared" ref="BE54" si="71">+BE42/BE$10</f>
        <v>#DIV/0!</v>
      </c>
    </row>
    <row r="55" spans="1:57" s="209" customFormat="1" ht="15" customHeight="1">
      <c r="A55" s="396"/>
      <c r="V55" s="812"/>
      <c r="W55" s="1812" t="s">
        <v>1287</v>
      </c>
      <c r="X55" s="821"/>
      <c r="Y55" s="1277"/>
      <c r="Z55" s="1284" t="s">
        <v>1294</v>
      </c>
      <c r="AA55" s="214">
        <f t="shared" si="57"/>
        <v>0.26672625441798226</v>
      </c>
      <c r="AB55" s="214">
        <f t="shared" si="57"/>
        <v>0.30056464739822247</v>
      </c>
      <c r="AC55" s="214">
        <f t="shared" si="57"/>
        <v>0.28876835783359533</v>
      </c>
      <c r="AD55" s="214">
        <f t="shared" si="57"/>
        <v>0.27029825985417327</v>
      </c>
      <c r="AE55" s="214">
        <f t="shared" si="57"/>
        <v>0.27829003278753761</v>
      </c>
      <c r="AF55" s="214">
        <f t="shared" si="57"/>
        <v>0.27390890646429777</v>
      </c>
      <c r="AG55" s="214">
        <f t="shared" si="57"/>
        <v>0.27052194877997998</v>
      </c>
      <c r="AH55" s="214">
        <f t="shared" si="57"/>
        <v>0.27491315483693562</v>
      </c>
      <c r="AI55" s="214">
        <f t="shared" si="57"/>
        <v>0.2652672295287008</v>
      </c>
      <c r="AJ55" s="214">
        <f t="shared" si="57"/>
        <v>0.26964751620033295</v>
      </c>
      <c r="AK55" s="214">
        <f t="shared" si="57"/>
        <v>0.24662772248917139</v>
      </c>
      <c r="AL55" s="214">
        <f t="shared" si="57"/>
        <v>0.27061297520615796</v>
      </c>
      <c r="AM55" s="214">
        <f t="shared" si="57"/>
        <v>0.28025798258954632</v>
      </c>
      <c r="AN55" s="214">
        <f t="shared" si="57"/>
        <v>0.29591312276584858</v>
      </c>
      <c r="AO55" s="214">
        <f t="shared" si="57"/>
        <v>0.28479118075634957</v>
      </c>
      <c r="AP55" s="214">
        <f t="shared" si="57"/>
        <v>0.28954093215465093</v>
      </c>
      <c r="AQ55" s="214">
        <f t="shared" si="57"/>
        <v>0.29605865711946339</v>
      </c>
      <c r="AR55" s="214">
        <f t="shared" si="63"/>
        <v>0.31037689346372827</v>
      </c>
      <c r="AS55" s="214">
        <f t="shared" si="63"/>
        <v>0.31556137547006796</v>
      </c>
      <c r="AT55" s="214">
        <f t="shared" si="64"/>
        <v>0.31419080075687705</v>
      </c>
      <c r="AU55" s="214">
        <f t="shared" si="64"/>
        <v>0.30788599265182243</v>
      </c>
      <c r="AV55" s="214">
        <f t="shared" si="65"/>
        <v>0.34893263997992308</v>
      </c>
      <c r="AW55" s="214">
        <f t="shared" si="65"/>
        <v>0.37028134581239774</v>
      </c>
      <c r="AX55" s="214">
        <f t="shared" si="59"/>
        <v>0.37709738775539842</v>
      </c>
      <c r="AY55" s="214">
        <f t="shared" si="59"/>
        <v>0.37595477920681025</v>
      </c>
      <c r="AZ55" s="407">
        <f t="shared" si="60"/>
        <v>0.36280847638882147</v>
      </c>
      <c r="BA55" s="214">
        <f t="shared" si="60"/>
        <v>0.35651629410462354</v>
      </c>
      <c r="BB55" s="214">
        <f t="shared" si="60"/>
        <v>0.32888264042857268</v>
      </c>
      <c r="BC55" s="214">
        <f t="shared" si="60"/>
        <v>0.31098969649680075</v>
      </c>
      <c r="BD55" s="214">
        <f t="shared" ref="BD55" si="72">+BD43/BD$10</f>
        <v>0.2979196187076148</v>
      </c>
      <c r="BE55" s="407" t="e">
        <f t="shared" ref="BE55" si="73">+BE43/BE$10</f>
        <v>#DIV/0!</v>
      </c>
    </row>
    <row r="56" spans="1:57" s="209" customFormat="1" ht="15" customHeight="1">
      <c r="A56" s="396"/>
      <c r="V56" s="812"/>
      <c r="W56" s="819" t="s">
        <v>321</v>
      </c>
      <c r="X56" s="821"/>
      <c r="Y56" s="1277"/>
      <c r="Z56" s="1283" t="s">
        <v>791</v>
      </c>
      <c r="AA56" s="214">
        <f t="shared" si="57"/>
        <v>0.25833629147126136</v>
      </c>
      <c r="AB56" s="214">
        <f t="shared" si="57"/>
        <v>0.25226923732685497</v>
      </c>
      <c r="AC56" s="214">
        <f t="shared" si="57"/>
        <v>0.27128036115886428</v>
      </c>
      <c r="AD56" s="214">
        <f t="shared" si="57"/>
        <v>0.28423660132590306</v>
      </c>
      <c r="AE56" s="214">
        <f t="shared" si="57"/>
        <v>0.29021891420273216</v>
      </c>
      <c r="AF56" s="214">
        <f t="shared" si="57"/>
        <v>0.28815069119848391</v>
      </c>
      <c r="AG56" s="214">
        <f t="shared" si="57"/>
        <v>0.30325604132298078</v>
      </c>
      <c r="AH56" s="214">
        <f t="shared" si="57"/>
        <v>0.29201254455776904</v>
      </c>
      <c r="AI56" s="214">
        <f t="shared" si="57"/>
        <v>0.30765328966322053</v>
      </c>
      <c r="AJ56" s="214">
        <f t="shared" si="57"/>
        <v>0.30823741844461078</v>
      </c>
      <c r="AK56" s="214">
        <f t="shared" si="57"/>
        <v>0.30931251025894635</v>
      </c>
      <c r="AL56" s="214">
        <f t="shared" si="57"/>
        <v>0.31114880920095189</v>
      </c>
      <c r="AM56" s="214">
        <f t="shared" si="57"/>
        <v>0.30097201453109668</v>
      </c>
      <c r="AN56" s="214">
        <f t="shared" si="57"/>
        <v>0.30181563716119886</v>
      </c>
      <c r="AO56" s="214">
        <f t="shared" si="57"/>
        <v>0.30080287194383865</v>
      </c>
      <c r="AP56" s="214">
        <f t="shared" si="57"/>
        <v>0.28971526000288078</v>
      </c>
      <c r="AQ56" s="214">
        <f t="shared" si="57"/>
        <v>0.29564603055637895</v>
      </c>
      <c r="AR56" s="214">
        <f t="shared" si="63"/>
        <v>0.27985799880099049</v>
      </c>
      <c r="AS56" s="214">
        <f t="shared" si="63"/>
        <v>0.28565595654748727</v>
      </c>
      <c r="AT56" s="214">
        <f t="shared" si="64"/>
        <v>0.28293158179006184</v>
      </c>
      <c r="AU56" s="214">
        <f t="shared" si="64"/>
        <v>0.26410908081982809</v>
      </c>
      <c r="AV56" s="214">
        <f t="shared" si="65"/>
        <v>0.24306694083654953</v>
      </c>
      <c r="AW56" s="214">
        <f t="shared" si="65"/>
        <v>0.23063888240966132</v>
      </c>
      <c r="AX56" s="214">
        <f t="shared" si="59"/>
        <v>0.22822250902904523</v>
      </c>
      <c r="AY56" s="214">
        <f t="shared" si="59"/>
        <v>0.22950343015073416</v>
      </c>
      <c r="AZ56" s="407">
        <f t="shared" si="60"/>
        <v>0.23684994468014117</v>
      </c>
      <c r="BA56" s="214">
        <f t="shared" si="60"/>
        <v>0.23113694535914314</v>
      </c>
      <c r="BB56" s="214">
        <f t="shared" si="60"/>
        <v>0.23275548028094439</v>
      </c>
      <c r="BC56" s="214">
        <f t="shared" si="60"/>
        <v>0.25728379227607939</v>
      </c>
      <c r="BD56" s="214">
        <f t="shared" ref="BD56" si="74">+BD44/BD$10</f>
        <v>0.26383402073898954</v>
      </c>
      <c r="BE56" s="407" t="e">
        <f t="shared" ref="BE56" si="75">+BE44/BE$10</f>
        <v>#DIV/0!</v>
      </c>
    </row>
    <row r="57" spans="1:57" s="209" customFormat="1" ht="15" customHeight="1">
      <c r="A57" s="396"/>
      <c r="V57" s="812"/>
      <c r="W57" s="820" t="s">
        <v>314</v>
      </c>
      <c r="X57" s="821"/>
      <c r="Y57" s="1277"/>
      <c r="Z57" s="1285" t="s">
        <v>792</v>
      </c>
      <c r="AA57" s="214">
        <f t="shared" si="57"/>
        <v>5.8774393375014965E-2</v>
      </c>
      <c r="AB57" s="214">
        <f t="shared" si="57"/>
        <v>5.8971266726490383E-2</v>
      </c>
      <c r="AC57" s="214">
        <f t="shared" si="57"/>
        <v>5.5760734085039163E-2</v>
      </c>
      <c r="AD57" s="214">
        <f t="shared" si="57"/>
        <v>5.4531029553331528E-2</v>
      </c>
      <c r="AE57" s="214">
        <f t="shared" si="57"/>
        <v>5.252025045812158E-2</v>
      </c>
      <c r="AF57" s="214">
        <f t="shared" si="57"/>
        <v>5.3209439602863236E-2</v>
      </c>
      <c r="AG57" s="214">
        <f t="shared" si="57"/>
        <v>5.3495497714590362E-2</v>
      </c>
      <c r="AH57" s="214">
        <f t="shared" si="57"/>
        <v>5.7572688845308702E-2</v>
      </c>
      <c r="AI57" s="214">
        <f t="shared" si="57"/>
        <v>5.7239512348458768E-2</v>
      </c>
      <c r="AJ57" s="214">
        <f t="shared" si="57"/>
        <v>5.5851751039471077E-2</v>
      </c>
      <c r="AK57" s="214">
        <f t="shared" si="57"/>
        <v>5.6593503474736004E-2</v>
      </c>
      <c r="AL57" s="214">
        <f t="shared" si="57"/>
        <v>5.872085190848407E-2</v>
      </c>
      <c r="AM57" s="214">
        <f t="shared" si="57"/>
        <v>5.70174365493573E-2</v>
      </c>
      <c r="AN57" s="214">
        <f t="shared" si="57"/>
        <v>5.6872270794287784E-2</v>
      </c>
      <c r="AO57" s="214">
        <f t="shared" si="57"/>
        <v>5.4980330720595556E-2</v>
      </c>
      <c r="AP57" s="214">
        <f t="shared" si="57"/>
        <v>5.0253430161736612E-2</v>
      </c>
      <c r="AQ57" s="214">
        <f t="shared" si="57"/>
        <v>4.8019432871277898E-2</v>
      </c>
      <c r="AR57" s="214">
        <f t="shared" si="63"/>
        <v>4.5290141575465924E-2</v>
      </c>
      <c r="AS57" s="214">
        <f t="shared" si="63"/>
        <v>4.4929602266518327E-2</v>
      </c>
      <c r="AT57" s="214">
        <f t="shared" si="64"/>
        <v>3.9492844596341045E-2</v>
      </c>
      <c r="AU57" s="214">
        <f t="shared" si="64"/>
        <v>3.5827688418487012E-2</v>
      </c>
      <c r="AV57" s="214">
        <f t="shared" si="65"/>
        <v>3.720899243597791E-2</v>
      </c>
      <c r="AW57" s="214">
        <f t="shared" si="65"/>
        <v>3.5224399186446133E-2</v>
      </c>
      <c r="AX57" s="214">
        <f t="shared" si="59"/>
        <v>3.3720283701745749E-2</v>
      </c>
      <c r="AY57" s="214">
        <f t="shared" si="59"/>
        <v>3.2165557371743536E-2</v>
      </c>
      <c r="AZ57" s="407">
        <f t="shared" si="60"/>
        <v>3.2136531401465961E-2</v>
      </c>
      <c r="BA57" s="214">
        <f t="shared" si="60"/>
        <v>3.2823404369442477E-2</v>
      </c>
      <c r="BB57" s="214">
        <f t="shared" si="60"/>
        <v>3.3545050846290905E-2</v>
      </c>
      <c r="BC57" s="214">
        <f t="shared" si="60"/>
        <v>3.637069514490357E-2</v>
      </c>
      <c r="BD57" s="214">
        <f t="shared" ref="BD57" si="76">+BD45/BD$10</f>
        <v>3.8307857820277187E-2</v>
      </c>
      <c r="BE57" s="407" t="e">
        <f t="shared" ref="BE57" si="77">+BE45/BE$10</f>
        <v>#DIV/0!</v>
      </c>
    </row>
    <row r="58" spans="1:57" s="209" customFormat="1" ht="15" customHeight="1">
      <c r="A58" s="396"/>
      <c r="V58" s="816"/>
      <c r="W58" s="819" t="s">
        <v>315</v>
      </c>
      <c r="X58" s="821"/>
      <c r="Y58" s="1281"/>
      <c r="Z58" s="1279" t="s">
        <v>786</v>
      </c>
      <c r="AA58" s="214">
        <f t="shared" si="57"/>
        <v>1.1087407423423894E-2</v>
      </c>
      <c r="AB58" s="214">
        <f t="shared" si="57"/>
        <v>1.3618467143294954E-2</v>
      </c>
      <c r="AC58" s="214">
        <f t="shared" si="57"/>
        <v>1.5392945831282213E-2</v>
      </c>
      <c r="AD58" s="214">
        <f t="shared" si="57"/>
        <v>1.621305262139883E-2</v>
      </c>
      <c r="AE58" s="214">
        <f t="shared" si="57"/>
        <v>1.8922090173686523E-2</v>
      </c>
      <c r="AF58" s="214">
        <f t="shared" si="57"/>
        <v>1.9778511904037219E-2</v>
      </c>
      <c r="AG58" s="214">
        <f t="shared" si="57"/>
        <v>1.812704362069005E-2</v>
      </c>
      <c r="AH58" s="214">
        <f t="shared" si="57"/>
        <v>1.7594715626361643E-2</v>
      </c>
      <c r="AI58" s="214">
        <f t="shared" si="57"/>
        <v>1.6126604162575393E-2</v>
      </c>
      <c r="AJ58" s="214">
        <f t="shared" si="57"/>
        <v>1.4839736770461324E-2</v>
      </c>
      <c r="AK58" s="214">
        <f t="shared" si="57"/>
        <v>1.4013977664998838E-2</v>
      </c>
      <c r="AL58" s="214">
        <f t="shared" si="57"/>
        <v>1.3531017541341797E-2</v>
      </c>
      <c r="AM58" s="214">
        <f t="shared" si="57"/>
        <v>1.3270706526621571E-2</v>
      </c>
      <c r="AN58" s="214">
        <f t="shared" si="57"/>
        <v>1.3176410680585794E-2</v>
      </c>
      <c r="AO58" s="214">
        <f t="shared" si="57"/>
        <v>1.2848920734840272E-2</v>
      </c>
      <c r="AP58" s="214">
        <f t="shared" si="57"/>
        <v>1.2242917518163291E-2</v>
      </c>
      <c r="AQ58" s="214">
        <f t="shared" si="57"/>
        <v>1.2505297420283591E-2</v>
      </c>
      <c r="AR58" s="214">
        <f t="shared" si="63"/>
        <v>1.3470835965674617E-2</v>
      </c>
      <c r="AS58" s="214">
        <f t="shared" si="63"/>
        <v>1.6137059094378774E-2</v>
      </c>
      <c r="AT58" s="214">
        <f t="shared" si="64"/>
        <v>1.8304850306890441E-2</v>
      </c>
      <c r="AU58" s="214">
        <f t="shared" si="64"/>
        <v>1.7078890778779998E-2</v>
      </c>
      <c r="AV58" s="214">
        <f t="shared" si="65"/>
        <v>1.7664114689624043E-2</v>
      </c>
      <c r="AW58" s="214">
        <f t="shared" si="65"/>
        <v>2.164025859957348E-2</v>
      </c>
      <c r="AX58" s="214">
        <f t="shared" si="59"/>
        <v>1.9366325264012406E-2</v>
      </c>
      <c r="AY58" s="214">
        <f t="shared" si="59"/>
        <v>2.0915952760392084E-2</v>
      </c>
      <c r="AZ58" s="407">
        <f t="shared" si="60"/>
        <v>1.8748180675602105E-2</v>
      </c>
      <c r="BA58" s="214">
        <f t="shared" si="60"/>
        <v>1.7555424421158015E-2</v>
      </c>
      <c r="BB58" s="214">
        <f t="shared" si="60"/>
        <v>1.7792277063680403E-2</v>
      </c>
      <c r="BC58" s="214">
        <f t="shared" si="60"/>
        <v>1.969666669833867E-2</v>
      </c>
      <c r="BD58" s="214">
        <f t="shared" ref="BD58" si="78">+BD46/BD$10</f>
        <v>1.9091174594338105E-2</v>
      </c>
      <c r="BE58" s="407" t="e">
        <f t="shared" ref="BE58" si="79">+BE46/BE$10</f>
        <v>#DIV/0!</v>
      </c>
    </row>
    <row r="60" spans="1:57" ht="71.25">
      <c r="B60" s="261"/>
      <c r="C60" s="261"/>
      <c r="D60" s="261"/>
      <c r="E60" s="261"/>
      <c r="F60" s="261"/>
      <c r="G60" s="261"/>
      <c r="H60" s="261"/>
      <c r="I60" s="261"/>
      <c r="J60" s="261"/>
      <c r="K60" s="261"/>
      <c r="L60" s="261"/>
      <c r="M60" s="261"/>
      <c r="N60" s="261"/>
      <c r="O60" s="261"/>
      <c r="P60" s="261"/>
      <c r="Q60" s="261"/>
      <c r="R60" s="261"/>
      <c r="S60" s="261"/>
      <c r="T60" s="261"/>
      <c r="U60" s="261"/>
      <c r="V60" s="261"/>
      <c r="W60" s="1834" t="s">
        <v>913</v>
      </c>
      <c r="Z60" s="1835" t="s">
        <v>1296</v>
      </c>
    </row>
  </sheetData>
  <mergeCells count="2">
    <mergeCell ref="V1:W1"/>
    <mergeCell ref="Y1:Z2"/>
  </mergeCells>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H60"/>
  <sheetViews>
    <sheetView zoomScale="85" zoomScaleNormal="85" workbookViewId="0">
      <pane xSplit="24" ySplit="4" topLeftCell="BA35" activePane="bottomRight" state="frozen"/>
      <selection pane="topRight" activeCell="Y1" sqref="Y1"/>
      <selection pane="bottomLeft" activeCell="A5" sqref="A5"/>
      <selection pane="bottomRight" activeCell="BC59" sqref="BC59"/>
    </sheetView>
  </sheetViews>
  <sheetFormatPr defaultColWidth="9" defaultRowHeight="14.25"/>
  <cols>
    <col min="1" max="1" width="1.875" style="261" customWidth="1"/>
    <col min="2" max="20" width="8.625" style="261" hidden="1" customWidth="1"/>
    <col min="21" max="21" width="1.625" style="261" customWidth="1"/>
    <col min="22" max="22" width="1.5" style="103" customWidth="1"/>
    <col min="23" max="23" width="27.625" style="103" customWidth="1"/>
    <col min="24" max="24" width="1.625" style="103" customWidth="1"/>
    <col min="25" max="25" width="1.5" style="103" customWidth="1"/>
    <col min="26" max="26" width="27.75" style="103" customWidth="1"/>
    <col min="27" max="50" width="7.875" style="103" customWidth="1"/>
    <col min="51" max="52" width="7.875" style="261" customWidth="1"/>
    <col min="53" max="54" width="7.875" style="103" customWidth="1"/>
    <col min="55" max="56" width="8" style="261" customWidth="1"/>
    <col min="57" max="57" width="8" style="103" hidden="1" customWidth="1"/>
    <col min="58" max="16384" width="9" style="103"/>
  </cols>
  <sheetData>
    <row r="1" spans="1:60" ht="52.5" customHeight="1">
      <c r="A1" s="806"/>
      <c r="V1" s="2049" t="s">
        <v>323</v>
      </c>
      <c r="W1" s="2051"/>
      <c r="Y1" s="2051" t="s">
        <v>1156</v>
      </c>
      <c r="Z1" s="2051"/>
      <c r="AA1" s="1637"/>
    </row>
    <row r="2" spans="1:60" ht="14.25" customHeight="1">
      <c r="V2" s="1388"/>
      <c r="Y2" s="2051"/>
      <c r="Z2" s="2051"/>
    </row>
    <row r="3" spans="1:60">
      <c r="V3" s="103" t="s">
        <v>324</v>
      </c>
      <c r="Y3" s="103" t="s">
        <v>1152</v>
      </c>
    </row>
    <row r="4" spans="1:60" ht="14.25" customHeight="1">
      <c r="V4" s="807" t="s">
        <v>303</v>
      </c>
      <c r="W4" s="808"/>
      <c r="Y4" s="807"/>
      <c r="Z4" s="808"/>
      <c r="AA4" s="122">
        <v>1990</v>
      </c>
      <c r="AB4" s="122">
        <v>1991</v>
      </c>
      <c r="AC4" s="122">
        <v>1992</v>
      </c>
      <c r="AD4" s="122">
        <v>1993</v>
      </c>
      <c r="AE4" s="122">
        <v>1994</v>
      </c>
      <c r="AF4" s="122">
        <v>1995</v>
      </c>
      <c r="AG4" s="122">
        <v>1996</v>
      </c>
      <c r="AH4" s="122">
        <v>1997</v>
      </c>
      <c r="AI4" s="122">
        <v>1998</v>
      </c>
      <c r="AJ4" s="122">
        <v>1999</v>
      </c>
      <c r="AK4" s="122">
        <v>2000</v>
      </c>
      <c r="AL4" s="122">
        <v>2001</v>
      </c>
      <c r="AM4" s="122">
        <v>2002</v>
      </c>
      <c r="AN4" s="122">
        <v>2003</v>
      </c>
      <c r="AO4" s="122">
        <v>2004</v>
      </c>
      <c r="AP4" s="122">
        <v>2005</v>
      </c>
      <c r="AQ4" s="122">
        <f t="shared" ref="AQ4:AW4" si="0">AP4+1</f>
        <v>2006</v>
      </c>
      <c r="AR4" s="122">
        <f t="shared" si="0"/>
        <v>2007</v>
      </c>
      <c r="AS4" s="122">
        <f t="shared" si="0"/>
        <v>2008</v>
      </c>
      <c r="AT4" s="122">
        <f t="shared" si="0"/>
        <v>2009</v>
      </c>
      <c r="AU4" s="122">
        <f t="shared" si="0"/>
        <v>2010</v>
      </c>
      <c r="AV4" s="122">
        <f t="shared" si="0"/>
        <v>2011</v>
      </c>
      <c r="AW4" s="122">
        <f t="shared" si="0"/>
        <v>2012</v>
      </c>
      <c r="AX4" s="122">
        <f t="shared" ref="AX4:BE4" si="1">AW4+1</f>
        <v>2013</v>
      </c>
      <c r="AY4" s="122">
        <f t="shared" si="1"/>
        <v>2014</v>
      </c>
      <c r="AZ4" s="122">
        <f t="shared" si="1"/>
        <v>2015</v>
      </c>
      <c r="BA4" s="122">
        <f t="shared" si="1"/>
        <v>2016</v>
      </c>
      <c r="BB4" s="122">
        <f t="shared" si="1"/>
        <v>2017</v>
      </c>
      <c r="BC4" s="122">
        <f t="shared" si="1"/>
        <v>2018</v>
      </c>
      <c r="BD4" s="122">
        <f t="shared" si="1"/>
        <v>2019</v>
      </c>
      <c r="BE4" s="122">
        <f t="shared" si="1"/>
        <v>2020</v>
      </c>
    </row>
    <row r="5" spans="1:60" s="209" customFormat="1" ht="15" customHeight="1">
      <c r="A5" s="396"/>
      <c r="B5" s="396"/>
      <c r="C5" s="396"/>
      <c r="D5" s="396"/>
      <c r="E5" s="396"/>
      <c r="F5" s="396"/>
      <c r="G5" s="396"/>
      <c r="H5" s="396"/>
      <c r="I5" s="396"/>
      <c r="J5" s="396"/>
      <c r="K5" s="396"/>
      <c r="L5" s="396"/>
      <c r="M5" s="396"/>
      <c r="N5" s="396"/>
      <c r="O5" s="396"/>
      <c r="P5" s="396"/>
      <c r="Q5" s="396"/>
      <c r="R5" s="396"/>
      <c r="S5" s="396"/>
      <c r="T5" s="396"/>
      <c r="U5" s="396"/>
      <c r="V5" s="817" t="s">
        <v>159</v>
      </c>
      <c r="W5" s="822"/>
      <c r="Y5" s="809" t="s">
        <v>591</v>
      </c>
      <c r="Z5" s="810"/>
      <c r="AA5" s="217">
        <v>123611</v>
      </c>
      <c r="AB5" s="217">
        <v>124101</v>
      </c>
      <c r="AC5" s="217">
        <v>124567</v>
      </c>
      <c r="AD5" s="217">
        <v>124938</v>
      </c>
      <c r="AE5" s="217">
        <v>125265</v>
      </c>
      <c r="AF5" s="217">
        <v>125570</v>
      </c>
      <c r="AG5" s="217">
        <v>125859</v>
      </c>
      <c r="AH5" s="217">
        <v>126157</v>
      </c>
      <c r="AI5" s="217">
        <v>126472</v>
      </c>
      <c r="AJ5" s="217">
        <v>126667</v>
      </c>
      <c r="AK5" s="217">
        <v>126926</v>
      </c>
      <c r="AL5" s="217">
        <v>127316</v>
      </c>
      <c r="AM5" s="217">
        <v>127486</v>
      </c>
      <c r="AN5" s="217">
        <v>127694</v>
      </c>
      <c r="AO5" s="217">
        <v>127787</v>
      </c>
      <c r="AP5" s="217">
        <v>127768</v>
      </c>
      <c r="AQ5" s="217">
        <v>127901</v>
      </c>
      <c r="AR5" s="217">
        <v>128033</v>
      </c>
      <c r="AS5" s="217">
        <v>128084</v>
      </c>
      <c r="AT5" s="217">
        <v>128032</v>
      </c>
      <c r="AU5" s="217">
        <v>128057.35199999998</v>
      </c>
      <c r="AV5" s="217">
        <v>127834.23300000001</v>
      </c>
      <c r="AW5" s="217">
        <v>127592.65700000001</v>
      </c>
      <c r="AX5" s="217">
        <v>127413.88800000001</v>
      </c>
      <c r="AY5" s="217">
        <v>127237.15</v>
      </c>
      <c r="AZ5" s="217">
        <v>127094.745</v>
      </c>
      <c r="BA5" s="217">
        <v>126932.772</v>
      </c>
      <c r="BB5" s="217">
        <v>126706.20999999999</v>
      </c>
      <c r="BC5" s="217">
        <v>126443.18</v>
      </c>
      <c r="BD5" s="217">
        <v>126166.94799999999</v>
      </c>
      <c r="BE5" s="217">
        <v>0</v>
      </c>
    </row>
    <row r="6" spans="1:60" ht="43.5" customHeight="1">
      <c r="V6" s="2052" t="s">
        <v>325</v>
      </c>
      <c r="W6" s="2052"/>
      <c r="Y6" s="2052" t="s">
        <v>1317</v>
      </c>
      <c r="Z6" s="2052"/>
      <c r="AY6" s="103"/>
      <c r="AZ6" s="103"/>
      <c r="BC6" s="103"/>
      <c r="BD6" s="103"/>
    </row>
    <row r="7" spans="1:60" ht="14.25" customHeight="1">
      <c r="V7" s="2053"/>
      <c r="W7" s="2053"/>
      <c r="Y7" s="2054"/>
      <c r="Z7" s="2054"/>
      <c r="AY7" s="103"/>
      <c r="AZ7" s="103"/>
      <c r="BC7" s="103"/>
      <c r="BD7" s="103"/>
      <c r="BH7" s="103" t="s">
        <v>21</v>
      </c>
    </row>
    <row r="8" spans="1:60" ht="18.75">
      <c r="V8" s="103" t="s">
        <v>1153</v>
      </c>
      <c r="Y8" s="1274" t="s">
        <v>1154</v>
      </c>
      <c r="Z8" s="1274"/>
      <c r="AY8" s="103"/>
      <c r="AZ8" s="103"/>
      <c r="BC8" s="103"/>
      <c r="BD8" s="103"/>
    </row>
    <row r="9" spans="1:60">
      <c r="V9" s="807" t="s">
        <v>303</v>
      </c>
      <c r="W9" s="808"/>
      <c r="Y9" s="807" t="s">
        <v>795</v>
      </c>
      <c r="Z9" s="808"/>
      <c r="AA9" s="122">
        <v>1990</v>
      </c>
      <c r="AB9" s="122">
        <v>1991</v>
      </c>
      <c r="AC9" s="122">
        <v>1992</v>
      </c>
      <c r="AD9" s="122">
        <v>1993</v>
      </c>
      <c r="AE9" s="122">
        <v>1994</v>
      </c>
      <c r="AF9" s="122">
        <v>1995</v>
      </c>
      <c r="AG9" s="122">
        <v>1996</v>
      </c>
      <c r="AH9" s="122">
        <v>1997</v>
      </c>
      <c r="AI9" s="122">
        <v>1998</v>
      </c>
      <c r="AJ9" s="122">
        <v>1999</v>
      </c>
      <c r="AK9" s="122">
        <v>2000</v>
      </c>
      <c r="AL9" s="122">
        <v>2001</v>
      </c>
      <c r="AM9" s="122">
        <v>2002</v>
      </c>
      <c r="AN9" s="122">
        <v>2003</v>
      </c>
      <c r="AO9" s="122">
        <v>2004</v>
      </c>
      <c r="AP9" s="122">
        <v>2005</v>
      </c>
      <c r="AQ9" s="122">
        <f t="shared" ref="AQ9:AW9" si="2">AP9+1</f>
        <v>2006</v>
      </c>
      <c r="AR9" s="122">
        <f t="shared" si="2"/>
        <v>2007</v>
      </c>
      <c r="AS9" s="122">
        <f t="shared" si="2"/>
        <v>2008</v>
      </c>
      <c r="AT9" s="122">
        <f t="shared" si="2"/>
        <v>2009</v>
      </c>
      <c r="AU9" s="122">
        <f t="shared" si="2"/>
        <v>2010</v>
      </c>
      <c r="AV9" s="122">
        <f t="shared" si="2"/>
        <v>2011</v>
      </c>
      <c r="AW9" s="122">
        <f t="shared" si="2"/>
        <v>2012</v>
      </c>
      <c r="AX9" s="122">
        <f t="shared" ref="AX9:BE9" si="3">AW9+1</f>
        <v>2013</v>
      </c>
      <c r="AY9" s="122">
        <f t="shared" si="3"/>
        <v>2014</v>
      </c>
      <c r="AZ9" s="122">
        <f t="shared" si="3"/>
        <v>2015</v>
      </c>
      <c r="BA9" s="122">
        <f t="shared" si="3"/>
        <v>2016</v>
      </c>
      <c r="BB9" s="122">
        <f t="shared" si="3"/>
        <v>2017</v>
      </c>
      <c r="BC9" s="122">
        <f t="shared" si="3"/>
        <v>2018</v>
      </c>
      <c r="BD9" s="122">
        <f t="shared" si="3"/>
        <v>2019</v>
      </c>
      <c r="BE9" s="122">
        <f t="shared" si="3"/>
        <v>2020</v>
      </c>
    </row>
    <row r="10" spans="1:60" s="209" customFormat="1" ht="15" customHeight="1">
      <c r="A10" s="396"/>
      <c r="B10" s="396"/>
      <c r="C10" s="396"/>
      <c r="D10" s="396"/>
      <c r="E10" s="396"/>
      <c r="F10" s="396"/>
      <c r="G10" s="396"/>
      <c r="H10" s="396"/>
      <c r="I10" s="396"/>
      <c r="J10" s="396"/>
      <c r="K10" s="396"/>
      <c r="L10" s="396"/>
      <c r="M10" s="396"/>
      <c r="N10" s="396"/>
      <c r="O10" s="396"/>
      <c r="P10" s="396"/>
      <c r="Q10" s="396"/>
      <c r="R10" s="396"/>
      <c r="S10" s="396"/>
      <c r="T10" s="396"/>
      <c r="U10" s="396"/>
      <c r="V10" s="811" t="s">
        <v>306</v>
      </c>
      <c r="W10" s="1223"/>
      <c r="Y10" s="1275" t="s">
        <v>5</v>
      </c>
      <c r="Z10" s="1638"/>
      <c r="AA10" s="210">
        <f t="shared" ref="AA10:AQ10" si="4">SUM(AA11:AA20)</f>
        <v>1550.2263288789666</v>
      </c>
      <c r="AB10" s="210">
        <f t="shared" si="4"/>
        <v>1576.5146822492916</v>
      </c>
      <c r="AC10" s="210">
        <f t="shared" si="4"/>
        <v>1687.1418267864394</v>
      </c>
      <c r="AD10" s="210">
        <f t="shared" si="4"/>
        <v>1721.931061849345</v>
      </c>
      <c r="AE10" s="210">
        <f t="shared" si="4"/>
        <v>1857.0532864362044</v>
      </c>
      <c r="AF10" s="210">
        <f t="shared" si="4"/>
        <v>1873.9857179433884</v>
      </c>
      <c r="AG10" s="210">
        <f t="shared" si="4"/>
        <v>1921.4860206015117</v>
      </c>
      <c r="AH10" s="210">
        <f t="shared" si="4"/>
        <v>1822.1154888313749</v>
      </c>
      <c r="AI10" s="210">
        <f t="shared" si="4"/>
        <v>1843.2503311313028</v>
      </c>
      <c r="AJ10" s="210">
        <f t="shared" si="4"/>
        <v>1935.9931670183844</v>
      </c>
      <c r="AK10" s="210">
        <f t="shared" si="4"/>
        <v>1979.5861579729815</v>
      </c>
      <c r="AL10" s="210">
        <f t="shared" si="4"/>
        <v>1942.6025782555919</v>
      </c>
      <c r="AM10" s="210">
        <f t="shared" si="4"/>
        <v>2038.4927499144922</v>
      </c>
      <c r="AN10" s="210">
        <f t="shared" si="4"/>
        <v>2067.9035162744731</v>
      </c>
      <c r="AO10" s="210">
        <f t="shared" si="4"/>
        <v>2034.9284909109178</v>
      </c>
      <c r="AP10" s="210">
        <f t="shared" si="4"/>
        <v>2060.3721505008853</v>
      </c>
      <c r="AQ10" s="210">
        <f t="shared" si="4"/>
        <v>1966.6521712805004</v>
      </c>
      <c r="AR10" s="210">
        <f t="shared" ref="AR10:AW10" si="5">SUM(AR11:AR20)</f>
        <v>2039.4588793697999</v>
      </c>
      <c r="AS10" s="210">
        <f t="shared" si="5"/>
        <v>2005.7119094339839</v>
      </c>
      <c r="AT10" s="210">
        <f t="shared" si="5"/>
        <v>1914.5120438242309</v>
      </c>
      <c r="AU10" s="210">
        <f t="shared" si="5"/>
        <v>2040.0230144995867</v>
      </c>
      <c r="AV10" s="210">
        <f t="shared" si="5"/>
        <v>2154.1302585010958</v>
      </c>
      <c r="AW10" s="210">
        <f t="shared" si="5"/>
        <v>2326.1365088642492</v>
      </c>
      <c r="AX10" s="210">
        <f t="shared" ref="AX10:BE10" si="6">SUM(AX11:AX20)</f>
        <v>2267.0257021785087</v>
      </c>
      <c r="AY10" s="210">
        <f t="shared" si="6"/>
        <v>2118.493195468116</v>
      </c>
      <c r="AZ10" s="210">
        <f t="shared" si="6"/>
        <v>2062.7073261148194</v>
      </c>
      <c r="BA10" s="210">
        <f t="shared" si="6"/>
        <v>2027.5221186719211</v>
      </c>
      <c r="BB10" s="210">
        <f t="shared" si="6"/>
        <v>2058.3832412577108</v>
      </c>
      <c r="BC10" s="210">
        <f t="shared" ref="BC10:BD10" si="7">SUM(BC11:BC20)</f>
        <v>1913.6822277457961</v>
      </c>
      <c r="BD10" s="210">
        <f t="shared" si="7"/>
        <v>1859.4090583542425</v>
      </c>
      <c r="BE10" s="210">
        <f t="shared" si="6"/>
        <v>0</v>
      </c>
    </row>
    <row r="11" spans="1:60" s="209" customFormat="1" ht="15" customHeight="1">
      <c r="A11" s="396"/>
      <c r="B11" s="396"/>
      <c r="C11" s="396"/>
      <c r="D11" s="396"/>
      <c r="E11" s="396"/>
      <c r="F11" s="396"/>
      <c r="G11" s="396"/>
      <c r="H11" s="396"/>
      <c r="I11" s="396"/>
      <c r="J11" s="396"/>
      <c r="K11" s="396"/>
      <c r="L11" s="396"/>
      <c r="M11" s="396"/>
      <c r="N11" s="396"/>
      <c r="O11" s="396"/>
      <c r="P11" s="396"/>
      <c r="Q11" s="396"/>
      <c r="R11" s="396"/>
      <c r="S11" s="396"/>
      <c r="T11" s="396"/>
      <c r="U11" s="396"/>
      <c r="V11" s="812"/>
      <c r="W11" s="1224" t="s">
        <v>307</v>
      </c>
      <c r="Y11" s="1277"/>
      <c r="Z11" s="1639" t="s">
        <v>779</v>
      </c>
      <c r="AA11" s="1592">
        <v>2.5094841602840035</v>
      </c>
      <c r="AB11" s="1592">
        <v>2.2192863354646981</v>
      </c>
      <c r="AC11" s="1592">
        <v>2.961854138992666</v>
      </c>
      <c r="AD11" s="1592">
        <v>2.4606126931457561</v>
      </c>
      <c r="AE11" s="1592">
        <v>1.7966329280478188</v>
      </c>
      <c r="AF11" s="1592">
        <v>1.4040763602188022</v>
      </c>
      <c r="AG11" s="1592">
        <v>2.0215125336654509</v>
      </c>
      <c r="AH11" s="1592">
        <v>1.6489152051259979</v>
      </c>
      <c r="AI11" s="1592">
        <v>1.0575174794409079</v>
      </c>
      <c r="AJ11" s="1592">
        <v>0</v>
      </c>
      <c r="AK11" s="1592">
        <v>0</v>
      </c>
      <c r="AL11" s="1592">
        <v>0</v>
      </c>
      <c r="AM11" s="1592">
        <v>0</v>
      </c>
      <c r="AN11" s="1592">
        <v>0</v>
      </c>
      <c r="AO11" s="1592">
        <v>0</v>
      </c>
      <c r="AP11" s="1592">
        <v>0</v>
      </c>
      <c r="AQ11" s="1592">
        <v>0</v>
      </c>
      <c r="AR11" s="1592">
        <v>0</v>
      </c>
      <c r="AS11" s="1592">
        <v>0</v>
      </c>
      <c r="AT11" s="1592">
        <v>0</v>
      </c>
      <c r="AU11" s="1592">
        <v>0</v>
      </c>
      <c r="AV11" s="1592">
        <v>0</v>
      </c>
      <c r="AW11" s="1592">
        <v>0</v>
      </c>
      <c r="AX11" s="1592">
        <v>0</v>
      </c>
      <c r="AY11" s="1592">
        <v>0</v>
      </c>
      <c r="AZ11" s="1593">
        <v>0</v>
      </c>
      <c r="BA11" s="1592">
        <v>0</v>
      </c>
      <c r="BB11" s="1592">
        <v>0</v>
      </c>
      <c r="BC11" s="1592">
        <v>0</v>
      </c>
      <c r="BD11" s="1592">
        <v>0</v>
      </c>
      <c r="BE11" s="211">
        <v>0</v>
      </c>
    </row>
    <row r="12" spans="1:60" s="209" customFormat="1" ht="15" customHeight="1">
      <c r="A12" s="396"/>
      <c r="B12" s="396"/>
      <c r="C12" s="396"/>
      <c r="D12" s="396"/>
      <c r="E12" s="396"/>
      <c r="F12" s="396"/>
      <c r="G12" s="396"/>
      <c r="H12" s="396"/>
      <c r="I12" s="396"/>
      <c r="J12" s="396"/>
      <c r="K12" s="396"/>
      <c r="L12" s="396"/>
      <c r="M12" s="396"/>
      <c r="N12" s="396"/>
      <c r="O12" s="396"/>
      <c r="P12" s="396"/>
      <c r="Q12" s="396"/>
      <c r="R12" s="396"/>
      <c r="S12" s="396"/>
      <c r="T12" s="396"/>
      <c r="U12" s="396"/>
      <c r="V12" s="812"/>
      <c r="W12" s="1225" t="s">
        <v>308</v>
      </c>
      <c r="Y12" s="1277"/>
      <c r="Z12" s="1640" t="s">
        <v>780</v>
      </c>
      <c r="AA12" s="211">
        <v>213.90546890194696</v>
      </c>
      <c r="AB12" s="211">
        <v>211.4550009650176</v>
      </c>
      <c r="AC12" s="211">
        <v>225.4565849547505</v>
      </c>
      <c r="AD12" s="211">
        <v>237.2020661806576</v>
      </c>
      <c r="AE12" s="211">
        <v>230.66222307171611</v>
      </c>
      <c r="AF12" s="211">
        <v>245.14782844456656</v>
      </c>
      <c r="AG12" s="211">
        <v>258.46135332829078</v>
      </c>
      <c r="AH12" s="211">
        <v>240.06679924095889</v>
      </c>
      <c r="AI12" s="211">
        <v>236.73283509686723</v>
      </c>
      <c r="AJ12" s="211">
        <v>246.71363075560404</v>
      </c>
      <c r="AK12" s="211">
        <v>270.84265536795419</v>
      </c>
      <c r="AL12" s="211">
        <v>248.54989743783548</v>
      </c>
      <c r="AM12" s="211">
        <v>264.24241958057996</v>
      </c>
      <c r="AN12" s="211">
        <v>230.6546567362779</v>
      </c>
      <c r="AO12" s="211">
        <v>245.95044843496601</v>
      </c>
      <c r="AP12" s="211">
        <v>260.39971589075589</v>
      </c>
      <c r="AQ12" s="211">
        <v>230.99876535670089</v>
      </c>
      <c r="AR12" s="211">
        <v>221.70930956999027</v>
      </c>
      <c r="AS12" s="211">
        <v>203.52272396245164</v>
      </c>
      <c r="AT12" s="211">
        <v>203.84966453437636</v>
      </c>
      <c r="AU12" s="211">
        <v>218.02397235294737</v>
      </c>
      <c r="AV12" s="211">
        <v>214.52587293556408</v>
      </c>
      <c r="AW12" s="211">
        <v>209.72500283531394</v>
      </c>
      <c r="AX12" s="211">
        <v>198.47648484306418</v>
      </c>
      <c r="AY12" s="211">
        <v>186.82840593917157</v>
      </c>
      <c r="AZ12" s="215">
        <v>175.50395980580154</v>
      </c>
      <c r="BA12" s="211">
        <v>180.04086420619331</v>
      </c>
      <c r="BB12" s="211">
        <v>193.85691349440378</v>
      </c>
      <c r="BC12" s="211">
        <v>160.45542260864977</v>
      </c>
      <c r="BD12" s="211">
        <v>159.98890373873809</v>
      </c>
      <c r="BE12" s="211">
        <v>0</v>
      </c>
    </row>
    <row r="13" spans="1:60" s="209" customFormat="1" ht="15" customHeight="1">
      <c r="A13" s="396"/>
      <c r="B13" s="396"/>
      <c r="C13" s="396"/>
      <c r="D13" s="396"/>
      <c r="E13" s="396"/>
      <c r="F13" s="396"/>
      <c r="G13" s="396"/>
      <c r="H13" s="396"/>
      <c r="I13" s="396"/>
      <c r="J13" s="396"/>
      <c r="K13" s="396"/>
      <c r="L13" s="396"/>
      <c r="M13" s="396"/>
      <c r="N13" s="396"/>
      <c r="O13" s="396"/>
      <c r="P13" s="396"/>
      <c r="Q13" s="396"/>
      <c r="R13" s="396"/>
      <c r="S13" s="396"/>
      <c r="T13" s="396"/>
      <c r="U13" s="396"/>
      <c r="V13" s="812"/>
      <c r="W13" s="1225" t="s">
        <v>4</v>
      </c>
      <c r="Y13" s="1277"/>
      <c r="Z13" s="1640" t="s">
        <v>4</v>
      </c>
      <c r="AA13" s="211">
        <v>106.37036993466666</v>
      </c>
      <c r="AB13" s="211">
        <v>109.30570706871087</v>
      </c>
      <c r="AC13" s="211">
        <v>110.60489173748417</v>
      </c>
      <c r="AD13" s="211">
        <v>116.8857781200735</v>
      </c>
      <c r="AE13" s="211">
        <v>119.60632862087226</v>
      </c>
      <c r="AF13" s="211">
        <v>121.92002304213867</v>
      </c>
      <c r="AG13" s="211">
        <v>124.07519541367461</v>
      </c>
      <c r="AH13" s="211">
        <v>119.61332689136566</v>
      </c>
      <c r="AI13" s="211">
        <v>123.94840283298296</v>
      </c>
      <c r="AJ13" s="211">
        <v>124.46348376832921</v>
      </c>
      <c r="AK13" s="211">
        <v>124.92935300550182</v>
      </c>
      <c r="AL13" s="211">
        <v>119.90509207802231</v>
      </c>
      <c r="AM13" s="211">
        <v>120.35777945448145</v>
      </c>
      <c r="AN13" s="211">
        <v>126.26858112909314</v>
      </c>
      <c r="AO13" s="211">
        <v>116.24626011963173</v>
      </c>
      <c r="AP13" s="211">
        <v>112.93544526455614</v>
      </c>
      <c r="AQ13" s="211">
        <v>112.32779281729565</v>
      </c>
      <c r="AR13" s="211">
        <v>114.16883728616278</v>
      </c>
      <c r="AS13" s="211">
        <v>107.55242751323536</v>
      </c>
      <c r="AT13" s="211">
        <v>105.08940197928956</v>
      </c>
      <c r="AU13" s="211">
        <v>110.83354043396102</v>
      </c>
      <c r="AV13" s="211">
        <v>101.9164892093209</v>
      </c>
      <c r="AW13" s="211">
        <v>108.00184372896963</v>
      </c>
      <c r="AX13" s="211">
        <v>105.66157046104871</v>
      </c>
      <c r="AY13" s="1592">
        <v>99.316716538921398</v>
      </c>
      <c r="AZ13" s="1593">
        <v>97.397555005295928</v>
      </c>
      <c r="BA13" s="1592">
        <v>92.380406649769512</v>
      </c>
      <c r="BB13" s="1592">
        <v>98.78853286350305</v>
      </c>
      <c r="BC13" s="1592">
        <v>88.779601873625012</v>
      </c>
      <c r="BD13" s="1592">
        <v>97.181727147158639</v>
      </c>
      <c r="BE13" s="211">
        <v>0</v>
      </c>
    </row>
    <row r="14" spans="1:60" s="209" customFormat="1" ht="15" customHeight="1">
      <c r="A14" s="396"/>
      <c r="B14" s="396"/>
      <c r="C14" s="396"/>
      <c r="D14" s="396"/>
      <c r="E14" s="396"/>
      <c r="F14" s="396"/>
      <c r="G14" s="396"/>
      <c r="H14" s="396"/>
      <c r="I14" s="396"/>
      <c r="J14" s="396"/>
      <c r="K14" s="396"/>
      <c r="L14" s="396"/>
      <c r="M14" s="396"/>
      <c r="N14" s="396"/>
      <c r="O14" s="396"/>
      <c r="P14" s="396"/>
      <c r="Q14" s="396"/>
      <c r="R14" s="396"/>
      <c r="S14" s="396"/>
      <c r="T14" s="396"/>
      <c r="U14" s="396"/>
      <c r="V14" s="812"/>
      <c r="W14" s="1226" t="s">
        <v>309</v>
      </c>
      <c r="Y14" s="1277"/>
      <c r="Z14" s="1641" t="s">
        <v>1353</v>
      </c>
      <c r="AA14" s="211">
        <v>147.78094949102078</v>
      </c>
      <c r="AB14" s="211">
        <v>154.86734289713604</v>
      </c>
      <c r="AC14" s="211">
        <v>160.45127565920251</v>
      </c>
      <c r="AD14" s="211">
        <v>168.85814255947261</v>
      </c>
      <c r="AE14" s="211">
        <v>157.52179755609498</v>
      </c>
      <c r="AF14" s="211">
        <v>168.89549857420857</v>
      </c>
      <c r="AG14" s="211">
        <v>170.66935160567974</v>
      </c>
      <c r="AH14" s="211">
        <v>167.61667805016432</v>
      </c>
      <c r="AI14" s="211">
        <v>166.24581241811379</v>
      </c>
      <c r="AJ14" s="211">
        <v>170.31226110943575</v>
      </c>
      <c r="AK14" s="211">
        <v>173.27012646307304</v>
      </c>
      <c r="AL14" s="211">
        <v>169.99371872857063</v>
      </c>
      <c r="AM14" s="211">
        <v>174.95060019024208</v>
      </c>
      <c r="AN14" s="211">
        <v>174.9330916059306</v>
      </c>
      <c r="AO14" s="211">
        <v>169.98895848506891</v>
      </c>
      <c r="AP14" s="211">
        <v>177.62813599330488</v>
      </c>
      <c r="AQ14" s="211">
        <v>173.6597848520795</v>
      </c>
      <c r="AR14" s="211">
        <v>174.95813774733119</v>
      </c>
      <c r="AS14" s="211">
        <v>170.67223705090399</v>
      </c>
      <c r="AT14" s="211">
        <v>170.24502184549954</v>
      </c>
      <c r="AU14" s="211">
        <v>172.61265592525723</v>
      </c>
      <c r="AV14" s="211">
        <v>172.79222784710976</v>
      </c>
      <c r="AW14" s="211">
        <v>173.10420664859109</v>
      </c>
      <c r="AX14" s="211">
        <v>169.27403043793922</v>
      </c>
      <c r="AY14" s="211">
        <v>169.80469668119221</v>
      </c>
      <c r="AZ14" s="215">
        <v>162.92696123314124</v>
      </c>
      <c r="BA14" s="211">
        <v>166.48619079843749</v>
      </c>
      <c r="BB14" s="211">
        <v>175.0502408111729</v>
      </c>
      <c r="BC14" s="211">
        <v>163.25305966674557</v>
      </c>
      <c r="BD14" s="211">
        <v>165.77210508790884</v>
      </c>
      <c r="BE14" s="211">
        <v>0</v>
      </c>
    </row>
    <row r="15" spans="1:60" s="209" customFormat="1" ht="15" customHeight="1">
      <c r="A15" s="396"/>
      <c r="B15" s="396"/>
      <c r="C15" s="396"/>
      <c r="D15" s="396"/>
      <c r="E15" s="396"/>
      <c r="F15" s="396"/>
      <c r="G15" s="396"/>
      <c r="H15" s="396"/>
      <c r="I15" s="396"/>
      <c r="J15" s="396"/>
      <c r="K15" s="396"/>
      <c r="L15" s="396"/>
      <c r="M15" s="396"/>
      <c r="N15" s="396"/>
      <c r="O15" s="396"/>
      <c r="P15" s="396"/>
      <c r="Q15" s="396"/>
      <c r="R15" s="396"/>
      <c r="S15" s="396"/>
      <c r="T15" s="396"/>
      <c r="U15" s="396"/>
      <c r="V15" s="812"/>
      <c r="W15" s="1225" t="s">
        <v>310</v>
      </c>
      <c r="Y15" s="1277"/>
      <c r="Z15" s="1640" t="s">
        <v>781</v>
      </c>
      <c r="AA15" s="211">
        <v>569.99317281328445</v>
      </c>
      <c r="AB15" s="211">
        <v>585.72984196081859</v>
      </c>
      <c r="AC15" s="211">
        <v>609.1201801188314</v>
      </c>
      <c r="AD15" s="211">
        <v>584.49921736577437</v>
      </c>
      <c r="AE15" s="211">
        <v>675.11500818573677</v>
      </c>
      <c r="AF15" s="211">
        <v>659.15391339881523</v>
      </c>
      <c r="AG15" s="211">
        <v>645.27054144864189</v>
      </c>
      <c r="AH15" s="211">
        <v>623.51433515501901</v>
      </c>
      <c r="AI15" s="211">
        <v>612.35707201549872</v>
      </c>
      <c r="AJ15" s="211">
        <v>660.29208664034195</v>
      </c>
      <c r="AK15" s="211">
        <v>657.86898720488216</v>
      </c>
      <c r="AL15" s="211">
        <v>658.80428768319848</v>
      </c>
      <c r="AM15" s="211">
        <v>721.55192386904127</v>
      </c>
      <c r="AN15" s="211">
        <v>766.47810932731807</v>
      </c>
      <c r="AO15" s="211">
        <v>752.03290140790887</v>
      </c>
      <c r="AP15" s="211">
        <v>783.10970057111945</v>
      </c>
      <c r="AQ15" s="211">
        <v>748.62273238105274</v>
      </c>
      <c r="AR15" s="211">
        <v>837.40202864556363</v>
      </c>
      <c r="AS15" s="211">
        <v>827.94319126177118</v>
      </c>
      <c r="AT15" s="211">
        <v>782.434776187426</v>
      </c>
      <c r="AU15" s="211">
        <v>891.27099148959826</v>
      </c>
      <c r="AV15" s="211">
        <v>1022.5139042367479</v>
      </c>
      <c r="AW15" s="211">
        <v>1165.9523263324713</v>
      </c>
      <c r="AX15" s="211">
        <v>1155.3123776771836</v>
      </c>
      <c r="AY15" s="211">
        <v>1063.3636793929659</v>
      </c>
      <c r="AZ15" s="215">
        <v>1032.8628327372755</v>
      </c>
      <c r="BA15" s="211">
        <v>1017.3278643076388</v>
      </c>
      <c r="BB15" s="211">
        <v>1005.410015454514</v>
      </c>
      <c r="BC15" s="211">
        <v>901.07750908963442</v>
      </c>
      <c r="BD15" s="211">
        <v>838.72651259457689</v>
      </c>
      <c r="BE15" s="211">
        <v>0</v>
      </c>
    </row>
    <row r="16" spans="1:60" s="209" customFormat="1" ht="15" customHeight="1">
      <c r="A16" s="396"/>
      <c r="B16" s="396"/>
      <c r="C16" s="396"/>
      <c r="D16" s="396"/>
      <c r="E16" s="396"/>
      <c r="F16" s="396"/>
      <c r="G16" s="396"/>
      <c r="H16" s="396"/>
      <c r="I16" s="396"/>
      <c r="J16" s="396"/>
      <c r="K16" s="396"/>
      <c r="L16" s="396"/>
      <c r="M16" s="396"/>
      <c r="N16" s="396"/>
      <c r="O16" s="396"/>
      <c r="P16" s="396"/>
      <c r="Q16" s="396"/>
      <c r="R16" s="396"/>
      <c r="S16" s="396"/>
      <c r="T16" s="396"/>
      <c r="U16" s="396"/>
      <c r="V16" s="812"/>
      <c r="W16" s="1225" t="s">
        <v>311</v>
      </c>
      <c r="Y16" s="1277"/>
      <c r="Z16" s="1640" t="s">
        <v>782</v>
      </c>
      <c r="AA16" s="1596">
        <v>0.88555985342628907</v>
      </c>
      <c r="AB16" s="1596">
        <v>0.79256527024086076</v>
      </c>
      <c r="AC16" s="1596">
        <v>0.81224656372680315</v>
      </c>
      <c r="AD16" s="1596">
        <v>0.77297965396919588</v>
      </c>
      <c r="AE16" s="1596">
        <v>0.72707420661173927</v>
      </c>
      <c r="AF16" s="1596">
        <v>0.69571949609014172</v>
      </c>
      <c r="AG16" s="1596">
        <v>0.66411027080200613</v>
      </c>
      <c r="AH16" s="1596">
        <v>0.61116197388519045</v>
      </c>
      <c r="AI16" s="1596">
        <v>0.59454469025182277</v>
      </c>
      <c r="AJ16" s="1596">
        <v>0.60793145012790284</v>
      </c>
      <c r="AK16" s="1596">
        <v>0.59067982152700671</v>
      </c>
      <c r="AL16" s="1596">
        <v>0.55443547602033505</v>
      </c>
      <c r="AM16" s="1596">
        <v>0.5788872060121879</v>
      </c>
      <c r="AN16" s="1596">
        <v>0.58954539130809569</v>
      </c>
      <c r="AO16" s="1596">
        <v>0.5699118931694831</v>
      </c>
      <c r="AP16" s="1596">
        <v>0.61216522840421761</v>
      </c>
      <c r="AQ16" s="1596">
        <v>0.57909570514199282</v>
      </c>
      <c r="AR16" s="1596">
        <v>0.62108809668098608</v>
      </c>
      <c r="AS16" s="1596">
        <v>0.59564563664658499</v>
      </c>
      <c r="AT16" s="1596">
        <v>0.56287536481078815</v>
      </c>
      <c r="AU16" s="1596">
        <v>0.56261190617233003</v>
      </c>
      <c r="AV16" s="1596">
        <v>0.58009173781535606</v>
      </c>
      <c r="AW16" s="1596">
        <v>0.58064804200970888</v>
      </c>
      <c r="AX16" s="1596">
        <v>0.56623800788721113</v>
      </c>
      <c r="AY16" s="1596">
        <v>0.5254237848413561</v>
      </c>
      <c r="AZ16" s="1597">
        <v>0.50363286307677235</v>
      </c>
      <c r="BA16" s="1596">
        <v>0.50733386622748433</v>
      </c>
      <c r="BB16" s="1596">
        <v>0.50566329209486671</v>
      </c>
      <c r="BC16" s="1596">
        <v>0.46209982536144284</v>
      </c>
      <c r="BD16" s="1596">
        <v>0.43616090925738493</v>
      </c>
      <c r="BE16" s="211">
        <v>0</v>
      </c>
    </row>
    <row r="17" spans="1:57" s="209" customFormat="1" ht="15" customHeight="1">
      <c r="A17" s="396"/>
      <c r="B17" s="396"/>
      <c r="C17" s="396"/>
      <c r="D17" s="396"/>
      <c r="E17" s="396"/>
      <c r="F17" s="396"/>
      <c r="G17" s="396"/>
      <c r="H17" s="396"/>
      <c r="I17" s="396"/>
      <c r="J17" s="396"/>
      <c r="K17" s="396"/>
      <c r="L17" s="396"/>
      <c r="M17" s="396"/>
      <c r="N17" s="396"/>
      <c r="O17" s="396"/>
      <c r="P17" s="396"/>
      <c r="Q17" s="396"/>
      <c r="R17" s="396"/>
      <c r="S17" s="396"/>
      <c r="T17" s="396"/>
      <c r="U17" s="396"/>
      <c r="V17" s="812"/>
      <c r="W17" s="1225" t="s">
        <v>312</v>
      </c>
      <c r="Y17" s="1277"/>
      <c r="Z17" s="1640" t="s">
        <v>783</v>
      </c>
      <c r="AA17" s="211">
        <v>345.09053474625057</v>
      </c>
      <c r="AB17" s="211">
        <v>337.44601457111969</v>
      </c>
      <c r="AC17" s="211">
        <v>383.76647859070914</v>
      </c>
      <c r="AD17" s="211">
        <v>403.81141402605749</v>
      </c>
      <c r="AE17" s="211">
        <v>437.68063058388168</v>
      </c>
      <c r="AF17" s="211">
        <v>435.33435567851063</v>
      </c>
      <c r="AG17" s="211">
        <v>469.18740126514672</v>
      </c>
      <c r="AH17" s="211">
        <v>431.55339700955238</v>
      </c>
      <c r="AI17" s="211">
        <v>464.8930231753605</v>
      </c>
      <c r="AJ17" s="211">
        <v>495.40057093586353</v>
      </c>
      <c r="AK17" s="211">
        <v>518.65255832092953</v>
      </c>
      <c r="AL17" s="211">
        <v>517.23572291971072</v>
      </c>
      <c r="AM17" s="211">
        <v>535.36514974049817</v>
      </c>
      <c r="AN17" s="211">
        <v>553.16066253405825</v>
      </c>
      <c r="AO17" s="211">
        <v>546.89696943417198</v>
      </c>
      <c r="AP17" s="211">
        <v>540.69445887728693</v>
      </c>
      <c r="AQ17" s="211">
        <v>536.40466558837977</v>
      </c>
      <c r="AR17" s="211">
        <v>533.16021785613373</v>
      </c>
      <c r="AS17" s="211">
        <v>541.2164748731102</v>
      </c>
      <c r="AT17" s="211">
        <v>517.04994238496965</v>
      </c>
      <c r="AU17" s="211">
        <v>516.11403424763284</v>
      </c>
      <c r="AV17" s="211">
        <v>502.08891896759883</v>
      </c>
      <c r="AW17" s="211">
        <v>516.2865903024333</v>
      </c>
      <c r="AX17" s="211">
        <v>497.02338107374027</v>
      </c>
      <c r="AY17" s="211">
        <v>466.83174114970353</v>
      </c>
      <c r="AZ17" s="215">
        <v>468.05638548487491</v>
      </c>
      <c r="BA17" s="211">
        <v>448.78694163332415</v>
      </c>
      <c r="BB17" s="211">
        <v>457.89059227724977</v>
      </c>
      <c r="BC17" s="211">
        <v>469.36439072582982</v>
      </c>
      <c r="BD17" s="211">
        <v>465.93829666093654</v>
      </c>
      <c r="BE17" s="211">
        <v>0</v>
      </c>
    </row>
    <row r="18" spans="1:57" s="209" customFormat="1" ht="15" customHeight="1">
      <c r="A18" s="396"/>
      <c r="B18" s="396"/>
      <c r="C18" s="396"/>
      <c r="D18" s="396"/>
      <c r="E18" s="396"/>
      <c r="F18" s="396"/>
      <c r="G18" s="396"/>
      <c r="H18" s="396"/>
      <c r="I18" s="396"/>
      <c r="J18" s="396"/>
      <c r="K18" s="396"/>
      <c r="L18" s="396"/>
      <c r="M18" s="396"/>
      <c r="N18" s="396"/>
      <c r="O18" s="396"/>
      <c r="P18" s="396"/>
      <c r="Q18" s="396"/>
      <c r="R18" s="396"/>
      <c r="S18" s="396"/>
      <c r="T18" s="396"/>
      <c r="U18" s="396"/>
      <c r="V18" s="812"/>
      <c r="W18" s="1225" t="s">
        <v>313</v>
      </c>
      <c r="Y18" s="1277"/>
      <c r="Z18" s="1640" t="s">
        <v>784</v>
      </c>
      <c r="AA18" s="1592">
        <v>55.389185997449651</v>
      </c>
      <c r="AB18" s="1592">
        <v>60.260141954498259</v>
      </c>
      <c r="AC18" s="1592">
        <v>73.921965506142186</v>
      </c>
      <c r="AD18" s="1592">
        <v>85.624418711503679</v>
      </c>
      <c r="AE18" s="211">
        <v>101.27135782224913</v>
      </c>
      <c r="AF18" s="211">
        <v>104.65592424296399</v>
      </c>
      <c r="AG18" s="211">
        <v>113.51484279991534</v>
      </c>
      <c r="AH18" s="211">
        <v>100.52718336222061</v>
      </c>
      <c r="AI18" s="211">
        <v>102.18900487000555</v>
      </c>
      <c r="AJ18" s="211">
        <v>101.34496499228945</v>
      </c>
      <c r="AK18" s="1592">
        <v>93.658205475556628</v>
      </c>
      <c r="AL18" s="1592">
        <v>87.20275605521546</v>
      </c>
      <c r="AM18" s="1592">
        <v>78.164119808301677</v>
      </c>
      <c r="AN18" s="1592">
        <v>70.964954818205229</v>
      </c>
      <c r="AO18" s="1592">
        <v>65.215364832173506</v>
      </c>
      <c r="AP18" s="1592">
        <v>56.226794407771486</v>
      </c>
      <c r="AQ18" s="1592">
        <v>45.028242335784036</v>
      </c>
      <c r="AR18" s="1592">
        <v>37.598662761209049</v>
      </c>
      <c r="AS18" s="1592">
        <v>31.727079174941437</v>
      </c>
      <c r="AT18" s="1592">
        <v>24.625978530344049</v>
      </c>
      <c r="AU18" s="1592">
        <v>22.674568963147792</v>
      </c>
      <c r="AV18" s="1592">
        <v>21.508933129708215</v>
      </c>
      <c r="AW18" s="1592">
        <v>20.21093443432839</v>
      </c>
      <c r="AX18" s="1592">
        <v>20.362912710772072</v>
      </c>
      <c r="AY18" s="1592">
        <v>19.369713961218881</v>
      </c>
      <c r="AZ18" s="1593">
        <v>20.495730596742064</v>
      </c>
      <c r="BA18" s="1592">
        <v>19.848327524601928</v>
      </c>
      <c r="BB18" s="1592">
        <v>21.209387643935788</v>
      </c>
      <c r="BC18" s="1592">
        <v>22.995030039944336</v>
      </c>
      <c r="BD18" s="1592">
        <v>24.637071403161588</v>
      </c>
      <c r="BE18" s="211">
        <v>0</v>
      </c>
    </row>
    <row r="19" spans="1:57" s="209" customFormat="1" ht="15" customHeight="1">
      <c r="A19" s="396"/>
      <c r="B19" s="396"/>
      <c r="C19" s="396"/>
      <c r="D19" s="396"/>
      <c r="E19" s="396"/>
      <c r="F19" s="396"/>
      <c r="G19" s="396"/>
      <c r="H19" s="396"/>
      <c r="I19" s="396"/>
      <c r="J19" s="396"/>
      <c r="K19" s="396"/>
      <c r="L19" s="396"/>
      <c r="M19" s="396"/>
      <c r="N19" s="396"/>
      <c r="O19" s="396"/>
      <c r="P19" s="396"/>
      <c r="Q19" s="396"/>
      <c r="R19" s="396"/>
      <c r="S19" s="396"/>
      <c r="T19" s="396"/>
      <c r="U19" s="396"/>
      <c r="V19" s="812"/>
      <c r="W19" s="1226" t="s">
        <v>314</v>
      </c>
      <c r="Y19" s="1277"/>
      <c r="Z19" s="1641" t="s">
        <v>785</v>
      </c>
      <c r="AA19" s="1592">
        <v>91.113612073837714</v>
      </c>
      <c r="AB19" s="1592">
        <v>92.969067825151228</v>
      </c>
      <c r="AC19" s="1592">
        <v>94.076266767185857</v>
      </c>
      <c r="AD19" s="1592">
        <v>93.898673622506152</v>
      </c>
      <c r="AE19" s="1592">
        <v>97.532903717707285</v>
      </c>
      <c r="AF19" s="1592">
        <v>99.713729875537055</v>
      </c>
      <c r="AG19" s="1592">
        <v>102.79085102370551</v>
      </c>
      <c r="AH19" s="1592">
        <v>104.90408807870632</v>
      </c>
      <c r="AI19" s="1592">
        <v>105.50675009009096</v>
      </c>
      <c r="AJ19" s="1592">
        <v>108.12860837842796</v>
      </c>
      <c r="AK19" s="1592">
        <v>112.03171610978325</v>
      </c>
      <c r="AL19" s="211">
        <v>114.07127831478593</v>
      </c>
      <c r="AM19" s="211">
        <v>116.22963102457443</v>
      </c>
      <c r="AN19" s="211">
        <v>117.60636875402172</v>
      </c>
      <c r="AO19" s="1592">
        <v>111.88104142304465</v>
      </c>
      <c r="AP19" s="1592">
        <v>103.54076797238328</v>
      </c>
      <c r="AQ19" s="1592">
        <v>94.437521919956922</v>
      </c>
      <c r="AR19" s="1592">
        <v>92.367381383999302</v>
      </c>
      <c r="AS19" s="1592">
        <v>90.115838352087906</v>
      </c>
      <c r="AT19" s="1592">
        <v>75.609526624573633</v>
      </c>
      <c r="AU19" s="1592">
        <v>73.089308930033809</v>
      </c>
      <c r="AV19" s="1592">
        <v>80.15301649467844</v>
      </c>
      <c r="AW19" s="1592">
        <v>81.936760950400512</v>
      </c>
      <c r="AX19" s="1592">
        <v>76.444749836608679</v>
      </c>
      <c r="AY19" s="1592">
        <v>68.14251442047798</v>
      </c>
      <c r="AZ19" s="1593">
        <v>66.288258757722787</v>
      </c>
      <c r="BA19" s="1592">
        <v>66.550178369157223</v>
      </c>
      <c r="BB19" s="1592">
        <v>69.048570489143003</v>
      </c>
      <c r="BC19" s="1592">
        <v>69.601952909562257</v>
      </c>
      <c r="BD19" s="1592">
        <v>71.229977837169798</v>
      </c>
      <c r="BE19" s="211">
        <v>0</v>
      </c>
    </row>
    <row r="20" spans="1:57" s="209" customFormat="1" ht="15" customHeight="1">
      <c r="A20" s="396"/>
      <c r="B20" s="396"/>
      <c r="C20" s="396"/>
      <c r="D20" s="396"/>
      <c r="E20" s="396"/>
      <c r="F20" s="396"/>
      <c r="G20" s="396"/>
      <c r="H20" s="396"/>
      <c r="I20" s="396"/>
      <c r="J20" s="396"/>
      <c r="K20" s="396"/>
      <c r="L20" s="396"/>
      <c r="M20" s="396"/>
      <c r="N20" s="396"/>
      <c r="O20" s="396"/>
      <c r="P20" s="396"/>
      <c r="Q20" s="396"/>
      <c r="R20" s="396"/>
      <c r="S20" s="396"/>
      <c r="T20" s="396"/>
      <c r="U20" s="396"/>
      <c r="V20" s="816"/>
      <c r="W20" s="819" t="s">
        <v>315</v>
      </c>
      <c r="Y20" s="1281"/>
      <c r="Z20" s="1279" t="s">
        <v>786</v>
      </c>
      <c r="AA20" s="1592">
        <v>17.187990906799829</v>
      </c>
      <c r="AB20" s="1592">
        <v>21.469713401134069</v>
      </c>
      <c r="AC20" s="1592">
        <v>25.970082749414185</v>
      </c>
      <c r="AD20" s="1592">
        <v>27.917758916184585</v>
      </c>
      <c r="AE20" s="1592">
        <v>35.139329743286766</v>
      </c>
      <c r="AF20" s="1592">
        <v>37.064648830339046</v>
      </c>
      <c r="AG20" s="1592">
        <v>34.830860911989745</v>
      </c>
      <c r="AH20" s="1592">
        <v>32.059603864376982</v>
      </c>
      <c r="AI20" s="1592">
        <v>29.72536846269055</v>
      </c>
      <c r="AJ20" s="1592">
        <v>28.729628987964595</v>
      </c>
      <c r="AK20" s="1592">
        <v>27.741876203774225</v>
      </c>
      <c r="AL20" s="1592">
        <v>26.285389562232211</v>
      </c>
      <c r="AM20" s="1592">
        <v>27.052239040761005</v>
      </c>
      <c r="AN20" s="1592">
        <v>27.247545978259883</v>
      </c>
      <c r="AO20" s="1592">
        <v>26.146634880782507</v>
      </c>
      <c r="AP20" s="1592">
        <v>25.224966295303055</v>
      </c>
      <c r="AQ20" s="1592">
        <v>24.593570324109169</v>
      </c>
      <c r="AR20" s="1592">
        <v>27.473216022729154</v>
      </c>
      <c r="AS20" s="1592">
        <v>32.366291608835475</v>
      </c>
      <c r="AT20" s="1592">
        <v>35.044856372941418</v>
      </c>
      <c r="AU20" s="1592">
        <v>34.841330250835966</v>
      </c>
      <c r="AV20" s="1592">
        <v>38.050803942552847</v>
      </c>
      <c r="AW20" s="1592">
        <v>50.338195589731406</v>
      </c>
      <c r="AX20" s="1592">
        <v>43.90395713026512</v>
      </c>
      <c r="AY20" s="1592">
        <v>44.31030359962319</v>
      </c>
      <c r="AZ20" s="1593">
        <v>38.672009630888752</v>
      </c>
      <c r="BA20" s="1592">
        <v>35.594011316571091</v>
      </c>
      <c r="BB20" s="1592">
        <v>36.623324931693702</v>
      </c>
      <c r="BC20" s="1592">
        <v>37.693161006443177</v>
      </c>
      <c r="BD20" s="1592">
        <v>35.498302975334653</v>
      </c>
      <c r="BE20" s="211">
        <v>0</v>
      </c>
    </row>
    <row r="21" spans="1:57" ht="14.25" customHeight="1">
      <c r="AY21" s="103"/>
      <c r="AZ21" s="103"/>
      <c r="BC21" s="103"/>
      <c r="BD21" s="103"/>
    </row>
    <row r="22" spans="1:57" ht="18.75" customHeight="1">
      <c r="V22" s="103" t="s">
        <v>316</v>
      </c>
      <c r="Y22" s="1274" t="s">
        <v>910</v>
      </c>
      <c r="Z22" s="1274"/>
      <c r="AY22" s="103"/>
      <c r="AZ22" s="103"/>
      <c r="BC22" s="103"/>
      <c r="BD22" s="103"/>
    </row>
    <row r="23" spans="1:57" ht="14.25" customHeight="1">
      <c r="V23" s="807" t="s">
        <v>303</v>
      </c>
      <c r="W23" s="808"/>
      <c r="Y23" s="807" t="s">
        <v>860</v>
      </c>
      <c r="Z23" s="808"/>
      <c r="AA23" s="122">
        <v>1990</v>
      </c>
      <c r="AB23" s="122">
        <v>1991</v>
      </c>
      <c r="AC23" s="122">
        <v>1992</v>
      </c>
      <c r="AD23" s="122">
        <v>1993</v>
      </c>
      <c r="AE23" s="122">
        <v>1994</v>
      </c>
      <c r="AF23" s="122">
        <v>1995</v>
      </c>
      <c r="AG23" s="122">
        <v>1996</v>
      </c>
      <c r="AH23" s="122">
        <v>1997</v>
      </c>
      <c r="AI23" s="122">
        <v>1998</v>
      </c>
      <c r="AJ23" s="122">
        <v>1999</v>
      </c>
      <c r="AK23" s="122">
        <v>2000</v>
      </c>
      <c r="AL23" s="122">
        <v>2001</v>
      </c>
      <c r="AM23" s="122">
        <v>2002</v>
      </c>
      <c r="AN23" s="122">
        <v>2003</v>
      </c>
      <c r="AO23" s="122">
        <v>2004</v>
      </c>
      <c r="AP23" s="122">
        <v>2005</v>
      </c>
      <c r="AQ23" s="122">
        <f t="shared" ref="AQ23:AW23" si="8">AP23+1</f>
        <v>2006</v>
      </c>
      <c r="AR23" s="122">
        <f t="shared" si="8"/>
        <v>2007</v>
      </c>
      <c r="AS23" s="122">
        <f t="shared" si="8"/>
        <v>2008</v>
      </c>
      <c r="AT23" s="122">
        <f t="shared" si="8"/>
        <v>2009</v>
      </c>
      <c r="AU23" s="122">
        <f t="shared" si="8"/>
        <v>2010</v>
      </c>
      <c r="AV23" s="122">
        <f t="shared" si="8"/>
        <v>2011</v>
      </c>
      <c r="AW23" s="122">
        <f t="shared" si="8"/>
        <v>2012</v>
      </c>
      <c r="AX23" s="122">
        <f t="shared" ref="AX23:BE23" si="9">AW23+1</f>
        <v>2013</v>
      </c>
      <c r="AY23" s="122">
        <f t="shared" si="9"/>
        <v>2014</v>
      </c>
      <c r="AZ23" s="122">
        <f t="shared" si="9"/>
        <v>2015</v>
      </c>
      <c r="BA23" s="122">
        <f t="shared" si="9"/>
        <v>2016</v>
      </c>
      <c r="BB23" s="122">
        <f t="shared" si="9"/>
        <v>2017</v>
      </c>
      <c r="BC23" s="122">
        <f t="shared" si="9"/>
        <v>2018</v>
      </c>
      <c r="BD23" s="122">
        <f t="shared" si="9"/>
        <v>2019</v>
      </c>
      <c r="BE23" s="122">
        <f t="shared" si="9"/>
        <v>2020</v>
      </c>
    </row>
    <row r="24" spans="1:57" s="209" customFormat="1" ht="15" customHeight="1">
      <c r="A24" s="396"/>
      <c r="B24" s="396"/>
      <c r="C24" s="396"/>
      <c r="D24" s="396"/>
      <c r="E24" s="396"/>
      <c r="F24" s="396"/>
      <c r="G24" s="396"/>
      <c r="H24" s="396"/>
      <c r="I24" s="396"/>
      <c r="J24" s="396"/>
      <c r="K24" s="396"/>
      <c r="L24" s="396"/>
      <c r="M24" s="396"/>
      <c r="N24" s="396"/>
      <c r="O24" s="396"/>
      <c r="P24" s="396"/>
      <c r="Q24" s="396"/>
      <c r="R24" s="396"/>
      <c r="S24" s="396"/>
      <c r="T24" s="396"/>
      <c r="U24" s="396"/>
      <c r="V24" s="811" t="s">
        <v>306</v>
      </c>
      <c r="W24" s="1220"/>
      <c r="Y24" s="1275" t="s">
        <v>5</v>
      </c>
      <c r="Z24" s="1638"/>
      <c r="AA24" s="1594">
        <f t="shared" ref="AA24:AQ24" si="10">SUM(AA25:AA34)</f>
        <v>1.0000000000000002</v>
      </c>
      <c r="AB24" s="1594">
        <f t="shared" si="10"/>
        <v>1.0000000000000004</v>
      </c>
      <c r="AC24" s="1594">
        <f t="shared" si="10"/>
        <v>0.99999999999999989</v>
      </c>
      <c r="AD24" s="1594">
        <f t="shared" si="10"/>
        <v>1</v>
      </c>
      <c r="AE24" s="1594">
        <f t="shared" si="10"/>
        <v>1</v>
      </c>
      <c r="AF24" s="1594">
        <f t="shared" si="10"/>
        <v>1</v>
      </c>
      <c r="AG24" s="1594">
        <f t="shared" si="10"/>
        <v>1</v>
      </c>
      <c r="AH24" s="1594">
        <f t="shared" si="10"/>
        <v>1.0000000000000004</v>
      </c>
      <c r="AI24" s="1594">
        <f t="shared" si="10"/>
        <v>1.0000000000000002</v>
      </c>
      <c r="AJ24" s="1594">
        <f t="shared" si="10"/>
        <v>1</v>
      </c>
      <c r="AK24" s="1594">
        <f t="shared" si="10"/>
        <v>1.0000000000000002</v>
      </c>
      <c r="AL24" s="1594">
        <f t="shared" si="10"/>
        <v>0.99999999999999989</v>
      </c>
      <c r="AM24" s="1594">
        <f t="shared" si="10"/>
        <v>1</v>
      </c>
      <c r="AN24" s="1594">
        <f t="shared" si="10"/>
        <v>0.99999999999999989</v>
      </c>
      <c r="AO24" s="1594">
        <f t="shared" si="10"/>
        <v>0.99999999999999978</v>
      </c>
      <c r="AP24" s="1594">
        <f t="shared" si="10"/>
        <v>1</v>
      </c>
      <c r="AQ24" s="1594">
        <f t="shared" si="10"/>
        <v>1</v>
      </c>
      <c r="AR24" s="1594">
        <f t="shared" ref="AR24:AW24" si="11">SUM(AR25:AR34)</f>
        <v>1.0000000000000002</v>
      </c>
      <c r="AS24" s="1594">
        <f t="shared" si="11"/>
        <v>1</v>
      </c>
      <c r="AT24" s="1594">
        <f t="shared" si="11"/>
        <v>1</v>
      </c>
      <c r="AU24" s="1594">
        <f t="shared" si="11"/>
        <v>1</v>
      </c>
      <c r="AV24" s="1594">
        <f t="shared" si="11"/>
        <v>1.0000000000000002</v>
      </c>
      <c r="AW24" s="1594">
        <f t="shared" si="11"/>
        <v>1</v>
      </c>
      <c r="AX24" s="1594">
        <f t="shared" ref="AX24:BE24" si="12">SUM(AX25:AX34)</f>
        <v>1.0000000000000002</v>
      </c>
      <c r="AY24" s="1594">
        <f t="shared" si="12"/>
        <v>0.99999999999999989</v>
      </c>
      <c r="AZ24" s="1594">
        <f t="shared" si="12"/>
        <v>1.0000000000000002</v>
      </c>
      <c r="BA24" s="1594">
        <f t="shared" si="12"/>
        <v>1</v>
      </c>
      <c r="BB24" s="1594">
        <f t="shared" si="12"/>
        <v>0.99999999999999989</v>
      </c>
      <c r="BC24" s="213">
        <f t="shared" si="12"/>
        <v>0.99999999999999978</v>
      </c>
      <c r="BD24" s="213">
        <f t="shared" ref="BD24" si="13">SUM(BD25:BD34)</f>
        <v>1</v>
      </c>
      <c r="BE24" s="213" t="e">
        <f t="shared" si="12"/>
        <v>#DIV/0!</v>
      </c>
    </row>
    <row r="25" spans="1:57" s="209" customFormat="1" ht="15" customHeight="1">
      <c r="A25" s="396"/>
      <c r="B25" s="396"/>
      <c r="C25" s="396"/>
      <c r="D25" s="396"/>
      <c r="E25" s="396"/>
      <c r="F25" s="396"/>
      <c r="G25" s="396"/>
      <c r="H25" s="396"/>
      <c r="I25" s="396"/>
      <c r="J25" s="396"/>
      <c r="K25" s="396"/>
      <c r="L25" s="396"/>
      <c r="M25" s="396"/>
      <c r="N25" s="396"/>
      <c r="O25" s="396"/>
      <c r="P25" s="396"/>
      <c r="Q25" s="396"/>
      <c r="R25" s="396"/>
      <c r="S25" s="396"/>
      <c r="T25" s="396"/>
      <c r="U25" s="396"/>
      <c r="V25" s="812"/>
      <c r="W25" s="1221" t="s">
        <v>307</v>
      </c>
      <c r="Y25" s="1277"/>
      <c r="Z25" s="1639" t="s">
        <v>779</v>
      </c>
      <c r="AA25" s="353">
        <f>+AA11/AA$10</f>
        <v>1.6187856660251129E-3</v>
      </c>
      <c r="AB25" s="353">
        <f t="shared" ref="AA25:AQ34" si="14">+AB11/AB$10</f>
        <v>1.4077168836121035E-3</v>
      </c>
      <c r="AC25" s="353">
        <f t="shared" si="14"/>
        <v>1.7555454390187325E-3</v>
      </c>
      <c r="AD25" s="353">
        <f t="shared" si="14"/>
        <v>1.4289844394252758E-3</v>
      </c>
      <c r="AE25" s="353">
        <f t="shared" si="14"/>
        <v>9.6746439166302235E-4</v>
      </c>
      <c r="AF25" s="353">
        <f t="shared" si="14"/>
        <v>7.4924603041249974E-4</v>
      </c>
      <c r="AG25" s="353">
        <f t="shared" si="14"/>
        <v>1.0520568518279547E-3</v>
      </c>
      <c r="AH25" s="353">
        <f t="shared" si="14"/>
        <v>9.0494549617353834E-4</v>
      </c>
      <c r="AI25" s="353">
        <f t="shared" si="14"/>
        <v>5.7372428561662157E-4</v>
      </c>
      <c r="AJ25" s="214">
        <f t="shared" si="14"/>
        <v>0</v>
      </c>
      <c r="AK25" s="214">
        <f t="shared" si="14"/>
        <v>0</v>
      </c>
      <c r="AL25" s="214">
        <f t="shared" si="14"/>
        <v>0</v>
      </c>
      <c r="AM25" s="214">
        <f t="shared" si="14"/>
        <v>0</v>
      </c>
      <c r="AN25" s="214">
        <f t="shared" si="14"/>
        <v>0</v>
      </c>
      <c r="AO25" s="214">
        <f t="shared" si="14"/>
        <v>0</v>
      </c>
      <c r="AP25" s="214">
        <f t="shared" si="14"/>
        <v>0</v>
      </c>
      <c r="AQ25" s="214">
        <f t="shared" si="14"/>
        <v>0</v>
      </c>
      <c r="AR25" s="214">
        <f t="shared" ref="AR25:AY25" si="15">+AR11/AR$10</f>
        <v>0</v>
      </c>
      <c r="AS25" s="214">
        <f t="shared" si="15"/>
        <v>0</v>
      </c>
      <c r="AT25" s="214">
        <f t="shared" si="15"/>
        <v>0</v>
      </c>
      <c r="AU25" s="214">
        <f t="shared" si="15"/>
        <v>0</v>
      </c>
      <c r="AV25" s="214">
        <f t="shared" si="15"/>
        <v>0</v>
      </c>
      <c r="AW25" s="214">
        <f t="shared" si="15"/>
        <v>0</v>
      </c>
      <c r="AX25" s="214">
        <f t="shared" si="15"/>
        <v>0</v>
      </c>
      <c r="AY25" s="214">
        <f t="shared" si="15"/>
        <v>0</v>
      </c>
      <c r="AZ25" s="407">
        <f t="shared" ref="AZ25:BC34" si="16">+AZ11/AZ$10</f>
        <v>0</v>
      </c>
      <c r="BA25" s="214">
        <f t="shared" si="16"/>
        <v>0</v>
      </c>
      <c r="BB25" s="214">
        <f t="shared" si="16"/>
        <v>0</v>
      </c>
      <c r="BC25" s="214">
        <f t="shared" si="16"/>
        <v>0</v>
      </c>
      <c r="BD25" s="214">
        <f t="shared" ref="BD25" si="17">+BD11/BD$10</f>
        <v>0</v>
      </c>
      <c r="BE25" s="214" t="e">
        <f t="shared" ref="BE25" si="18">+BE11/BE$10</f>
        <v>#DIV/0!</v>
      </c>
    </row>
    <row r="26" spans="1:57" s="209" customFormat="1" ht="15" customHeight="1">
      <c r="A26" s="396"/>
      <c r="B26" s="396"/>
      <c r="C26" s="396"/>
      <c r="D26" s="396"/>
      <c r="E26" s="396"/>
      <c r="F26" s="396"/>
      <c r="G26" s="396"/>
      <c r="H26" s="396"/>
      <c r="I26" s="396"/>
      <c r="J26" s="396"/>
      <c r="K26" s="396"/>
      <c r="L26" s="396"/>
      <c r="M26" s="396"/>
      <c r="N26" s="396"/>
      <c r="O26" s="396"/>
      <c r="P26" s="396"/>
      <c r="Q26" s="396"/>
      <c r="R26" s="396"/>
      <c r="S26" s="396"/>
      <c r="T26" s="396"/>
      <c r="U26" s="396"/>
      <c r="V26" s="812"/>
      <c r="W26" s="819" t="s">
        <v>308</v>
      </c>
      <c r="Y26" s="1277"/>
      <c r="Z26" s="1640" t="s">
        <v>780</v>
      </c>
      <c r="AA26" s="214">
        <f t="shared" si="14"/>
        <v>0.13798338017948059</v>
      </c>
      <c r="AB26" s="214">
        <f t="shared" si="14"/>
        <v>0.13412815202160014</v>
      </c>
      <c r="AC26" s="214">
        <f t="shared" si="14"/>
        <v>0.13363226574981302</v>
      </c>
      <c r="AD26" s="214">
        <f t="shared" si="14"/>
        <v>0.1377535207047742</v>
      </c>
      <c r="AE26" s="214">
        <f t="shared" si="14"/>
        <v>0.12420872613427837</v>
      </c>
      <c r="AF26" s="214">
        <f t="shared" si="14"/>
        <v>0.13081627362326156</v>
      </c>
      <c r="AG26" s="214">
        <f t="shared" si="14"/>
        <v>0.13451118069929061</v>
      </c>
      <c r="AH26" s="214">
        <f t="shared" si="14"/>
        <v>0.13175169231173553</v>
      </c>
      <c r="AI26" s="214">
        <f t="shared" si="14"/>
        <v>0.12843227590881345</v>
      </c>
      <c r="AJ26" s="214">
        <f t="shared" si="14"/>
        <v>0.12743517640383348</v>
      </c>
      <c r="AK26" s="214">
        <f t="shared" si="14"/>
        <v>0.13681781632848275</v>
      </c>
      <c r="AL26" s="214">
        <f t="shared" si="14"/>
        <v>0.12794685862150301</v>
      </c>
      <c r="AM26" s="214">
        <f t="shared" si="14"/>
        <v>0.12962637202985591</v>
      </c>
      <c r="AN26" s="214">
        <f t="shared" si="14"/>
        <v>0.11154033779671908</v>
      </c>
      <c r="AO26" s="214">
        <f t="shared" si="14"/>
        <v>0.12086441834861157</v>
      </c>
      <c r="AP26" s="214">
        <f t="shared" si="14"/>
        <v>0.12638479695401222</v>
      </c>
      <c r="AQ26" s="214">
        <f t="shared" si="14"/>
        <v>0.11745786506126096</v>
      </c>
      <c r="AR26" s="214">
        <f t="shared" ref="AR26:AS34" si="19">+AR12/AR$10</f>
        <v>0.10870986996241828</v>
      </c>
      <c r="AS26" s="214">
        <f t="shared" si="19"/>
        <v>0.10147156378997928</v>
      </c>
      <c r="AT26" s="214">
        <f t="shared" ref="AT26:AU34" si="20">+AT12/AT$10</f>
        <v>0.1064760418676643</v>
      </c>
      <c r="AU26" s="214">
        <f t="shared" si="20"/>
        <v>0.1068732905478658</v>
      </c>
      <c r="AV26" s="214">
        <f t="shared" ref="AV26:AW34" si="21">+AV12/AV$10</f>
        <v>9.9588161899196004E-2</v>
      </c>
      <c r="AW26" s="214">
        <f t="shared" si="21"/>
        <v>9.0160230079409015E-2</v>
      </c>
      <c r="AX26" s="214">
        <f t="shared" ref="AX26:AY34" si="22">+AX12/AX$10</f>
        <v>8.7549287444044985E-2</v>
      </c>
      <c r="AY26" s="214">
        <f t="shared" si="22"/>
        <v>8.8189287715832745E-2</v>
      </c>
      <c r="AZ26" s="407">
        <f t="shared" si="16"/>
        <v>8.5084276176188953E-2</v>
      </c>
      <c r="BA26" s="214">
        <f t="shared" si="16"/>
        <v>8.8798471073708765E-2</v>
      </c>
      <c r="BB26" s="214">
        <f t="shared" si="16"/>
        <v>9.4179212893296574E-2</v>
      </c>
      <c r="BC26" s="214">
        <f t="shared" si="16"/>
        <v>8.384642982113949E-2</v>
      </c>
      <c r="BD26" s="214">
        <f t="shared" ref="BD26" si="23">+BD12/BD$10</f>
        <v>8.604287637511232E-2</v>
      </c>
      <c r="BE26" s="214" t="e">
        <f t="shared" ref="BE26" si="24">+BE12/BE$10</f>
        <v>#DIV/0!</v>
      </c>
    </row>
    <row r="27" spans="1:57" s="209" customFormat="1" ht="15" customHeight="1">
      <c r="A27" s="396"/>
      <c r="B27" s="396"/>
      <c r="C27" s="396"/>
      <c r="D27" s="396"/>
      <c r="E27" s="396"/>
      <c r="F27" s="396"/>
      <c r="G27" s="396"/>
      <c r="H27" s="396"/>
      <c r="I27" s="396"/>
      <c r="J27" s="396"/>
      <c r="K27" s="396"/>
      <c r="L27" s="396"/>
      <c r="M27" s="396"/>
      <c r="N27" s="396"/>
      <c r="O27" s="396"/>
      <c r="P27" s="396"/>
      <c r="Q27" s="396"/>
      <c r="R27" s="396"/>
      <c r="S27" s="396"/>
      <c r="T27" s="396"/>
      <c r="U27" s="396"/>
      <c r="V27" s="812"/>
      <c r="W27" s="819" t="s">
        <v>4</v>
      </c>
      <c r="Y27" s="1277"/>
      <c r="Z27" s="1640" t="s">
        <v>4</v>
      </c>
      <c r="AA27" s="214">
        <f t="shared" si="14"/>
        <v>6.8616025900932492E-2</v>
      </c>
      <c r="AB27" s="214">
        <f t="shared" si="14"/>
        <v>6.9333770436415476E-2</v>
      </c>
      <c r="AC27" s="214">
        <f t="shared" si="14"/>
        <v>6.5557554191017442E-2</v>
      </c>
      <c r="AD27" s="214">
        <f t="shared" si="14"/>
        <v>6.7880637448132664E-2</v>
      </c>
      <c r="AE27" s="214">
        <f t="shared" si="14"/>
        <v>6.4406514069611814E-2</v>
      </c>
      <c r="AF27" s="214">
        <f t="shared" si="14"/>
        <v>6.5059206094665534E-2</v>
      </c>
      <c r="AG27" s="214">
        <f t="shared" si="14"/>
        <v>6.4572520478100318E-2</v>
      </c>
      <c r="AH27" s="214">
        <f t="shared" si="14"/>
        <v>6.5645304935133611E-2</v>
      </c>
      <c r="AI27" s="214">
        <f t="shared" si="14"/>
        <v>6.7244476097236938E-2</v>
      </c>
      <c r="AJ27" s="214">
        <f t="shared" si="14"/>
        <v>6.4289216454216591E-2</v>
      </c>
      <c r="AK27" s="214">
        <f t="shared" si="14"/>
        <v>6.3108823277196774E-2</v>
      </c>
      <c r="AL27" s="214">
        <f t="shared" si="14"/>
        <v>6.1723943651765381E-2</v>
      </c>
      <c r="AM27" s="214">
        <f t="shared" si="14"/>
        <v>5.9042534960955857E-2</v>
      </c>
      <c r="AN27" s="214">
        <f t="shared" si="14"/>
        <v>6.1061156932784813E-2</v>
      </c>
      <c r="AO27" s="214">
        <f t="shared" si="14"/>
        <v>5.7125476712744393E-2</v>
      </c>
      <c r="AP27" s="214">
        <f t="shared" si="14"/>
        <v>5.4813129383980974E-2</v>
      </c>
      <c r="AQ27" s="214">
        <f t="shared" si="14"/>
        <v>5.71162478335751E-2</v>
      </c>
      <c r="AR27" s="214">
        <f t="shared" si="19"/>
        <v>5.597996529424578E-2</v>
      </c>
      <c r="AS27" s="214">
        <f t="shared" si="19"/>
        <v>5.3623068700622549E-2</v>
      </c>
      <c r="AT27" s="214">
        <f t="shared" si="20"/>
        <v>5.4890958935611529E-2</v>
      </c>
      <c r="AU27" s="214">
        <f t="shared" si="20"/>
        <v>5.4329553954149019E-2</v>
      </c>
      <c r="AV27" s="214">
        <f t="shared" si="21"/>
        <v>4.731212924896995E-2</v>
      </c>
      <c r="AW27" s="214">
        <f t="shared" si="21"/>
        <v>4.6429710086835017E-2</v>
      </c>
      <c r="AX27" s="214">
        <f t="shared" si="22"/>
        <v>4.6608016115350058E-2</v>
      </c>
      <c r="AY27" s="214">
        <f t="shared" si="22"/>
        <v>4.6880828671708681E-2</v>
      </c>
      <c r="AZ27" s="407">
        <f t="shared" si="16"/>
        <v>4.7218310504936051E-2</v>
      </c>
      <c r="BA27" s="214">
        <f t="shared" si="16"/>
        <v>4.5563205352492551E-2</v>
      </c>
      <c r="BB27" s="214">
        <f t="shared" si="16"/>
        <v>4.7993265240121853E-2</v>
      </c>
      <c r="BC27" s="214">
        <f t="shared" si="16"/>
        <v>4.6392029244166681E-2</v>
      </c>
      <c r="BD27" s="214">
        <f t="shared" ref="BD27" si="25">+BD13/BD$10</f>
        <v>5.2264845495145595E-2</v>
      </c>
      <c r="BE27" s="214" t="e">
        <f t="shared" ref="BE27" si="26">+BE13/BE$10</f>
        <v>#DIV/0!</v>
      </c>
    </row>
    <row r="28" spans="1:57" s="209" customFormat="1" ht="15" customHeight="1">
      <c r="A28" s="396"/>
      <c r="B28" s="396"/>
      <c r="C28" s="396"/>
      <c r="D28" s="396"/>
      <c r="E28" s="396"/>
      <c r="F28" s="396"/>
      <c r="G28" s="396"/>
      <c r="H28" s="396"/>
      <c r="I28" s="396"/>
      <c r="J28" s="396"/>
      <c r="K28" s="396"/>
      <c r="L28" s="396"/>
      <c r="M28" s="396"/>
      <c r="N28" s="396"/>
      <c r="O28" s="396"/>
      <c r="P28" s="396"/>
      <c r="Q28" s="396"/>
      <c r="R28" s="396"/>
      <c r="S28" s="396"/>
      <c r="T28" s="396"/>
      <c r="U28" s="396"/>
      <c r="V28" s="812"/>
      <c r="W28" s="1222" t="s">
        <v>309</v>
      </c>
      <c r="Y28" s="1277"/>
      <c r="Z28" s="1641" t="s">
        <v>1353</v>
      </c>
      <c r="AA28" s="214">
        <f t="shared" si="14"/>
        <v>9.5328628302866814E-2</v>
      </c>
      <c r="AB28" s="214">
        <f t="shared" si="14"/>
        <v>9.8233999746947576E-2</v>
      </c>
      <c r="AC28" s="214">
        <f t="shared" si="14"/>
        <v>9.5102422992392938E-2</v>
      </c>
      <c r="AD28" s="214">
        <f t="shared" si="14"/>
        <v>9.8063242077833151E-2</v>
      </c>
      <c r="AE28" s="214">
        <f t="shared" si="14"/>
        <v>8.4823520523952589E-2</v>
      </c>
      <c r="AF28" s="214">
        <f t="shared" si="14"/>
        <v>9.0126353129074785E-2</v>
      </c>
      <c r="AG28" s="214">
        <f t="shared" si="14"/>
        <v>8.8821542168832715E-2</v>
      </c>
      <c r="AH28" s="214">
        <f t="shared" si="14"/>
        <v>9.1990150502296822E-2</v>
      </c>
      <c r="AI28" s="214">
        <f t="shared" si="14"/>
        <v>9.0191662852478482E-2</v>
      </c>
      <c r="AJ28" s="214">
        <f t="shared" si="14"/>
        <v>8.7971519740295892E-2</v>
      </c>
      <c r="AK28" s="214">
        <f t="shared" si="14"/>
        <v>8.7528459302066874E-2</v>
      </c>
      <c r="AL28" s="214">
        <f t="shared" si="14"/>
        <v>8.7508232837424066E-2</v>
      </c>
      <c r="AM28" s="214">
        <f t="shared" si="14"/>
        <v>8.5823508667166301E-2</v>
      </c>
      <c r="AN28" s="214">
        <f t="shared" si="14"/>
        <v>8.4594416629790045E-2</v>
      </c>
      <c r="AO28" s="214">
        <f t="shared" si="14"/>
        <v>8.3535593139675804E-2</v>
      </c>
      <c r="AP28" s="214">
        <f t="shared" si="14"/>
        <v>8.6211675861626605E-2</v>
      </c>
      <c r="AQ28" s="214">
        <f t="shared" si="14"/>
        <v>8.830223635276005E-2</v>
      </c>
      <c r="AR28" s="214">
        <f t="shared" si="19"/>
        <v>8.5786548342369068E-2</v>
      </c>
      <c r="AS28" s="214">
        <f t="shared" si="19"/>
        <v>8.5093096495133261E-2</v>
      </c>
      <c r="AT28" s="214">
        <f t="shared" si="20"/>
        <v>8.8923453051481319E-2</v>
      </c>
      <c r="AU28" s="214">
        <f t="shared" si="20"/>
        <v>8.4613092449645114E-2</v>
      </c>
      <c r="AV28" s="214">
        <f t="shared" si="21"/>
        <v>8.0214382192162995E-2</v>
      </c>
      <c r="AW28" s="214">
        <f t="shared" si="21"/>
        <v>7.4417045598544992E-2</v>
      </c>
      <c r="AX28" s="214">
        <f t="shared" si="22"/>
        <v>7.466789206460013E-2</v>
      </c>
      <c r="AY28" s="214">
        <f t="shared" si="22"/>
        <v>8.0153524705407916E-2</v>
      </c>
      <c r="AZ28" s="407">
        <f t="shared" si="16"/>
        <v>7.8986950388167679E-2</v>
      </c>
      <c r="BA28" s="214">
        <f t="shared" si="16"/>
        <v>8.2113131721339841E-2</v>
      </c>
      <c r="BB28" s="214">
        <f t="shared" si="16"/>
        <v>8.504258939856793E-2</v>
      </c>
      <c r="BC28" s="214">
        <f t="shared" si="16"/>
        <v>8.5308342889847483E-2</v>
      </c>
      <c r="BD28" s="214">
        <f t="shared" ref="BD28" si="27">+BD14/BD$10</f>
        <v>8.9153112567190163E-2</v>
      </c>
      <c r="BE28" s="214" t="e">
        <f t="shared" ref="BE28" si="28">+BE14/BE$10</f>
        <v>#DIV/0!</v>
      </c>
    </row>
    <row r="29" spans="1:57" s="209" customFormat="1" ht="15" customHeight="1">
      <c r="A29" s="396"/>
      <c r="B29" s="396"/>
      <c r="C29" s="396"/>
      <c r="D29" s="396"/>
      <c r="E29" s="396"/>
      <c r="F29" s="396"/>
      <c r="G29" s="396"/>
      <c r="H29" s="396"/>
      <c r="I29" s="396"/>
      <c r="J29" s="396"/>
      <c r="K29" s="396"/>
      <c r="L29" s="396"/>
      <c r="M29" s="396"/>
      <c r="N29" s="396"/>
      <c r="O29" s="396"/>
      <c r="P29" s="396"/>
      <c r="Q29" s="396"/>
      <c r="R29" s="396"/>
      <c r="S29" s="396"/>
      <c r="T29" s="396"/>
      <c r="U29" s="396"/>
      <c r="V29" s="812"/>
      <c r="W29" s="819" t="s">
        <v>310</v>
      </c>
      <c r="Y29" s="1277"/>
      <c r="Z29" s="1640" t="s">
        <v>781</v>
      </c>
      <c r="AA29" s="214">
        <f t="shared" si="14"/>
        <v>0.36768384215579047</v>
      </c>
      <c r="AB29" s="214">
        <f t="shared" si="14"/>
        <v>0.37153465714961109</v>
      </c>
      <c r="AC29" s="214">
        <f t="shared" si="14"/>
        <v>0.36103673707091055</v>
      </c>
      <c r="AD29" s="214">
        <f t="shared" si="14"/>
        <v>0.3394440290414561</v>
      </c>
      <c r="AE29" s="214">
        <f t="shared" si="14"/>
        <v>0.36354099966690917</v>
      </c>
      <c r="AF29" s="214">
        <f t="shared" si="14"/>
        <v>0.35173902719077593</v>
      </c>
      <c r="AG29" s="214">
        <f t="shared" si="14"/>
        <v>0.33581849387935864</v>
      </c>
      <c r="AH29" s="214">
        <f t="shared" si="14"/>
        <v>0.3421925443128272</v>
      </c>
      <c r="AI29" s="214">
        <f t="shared" si="14"/>
        <v>0.33221590235096388</v>
      </c>
      <c r="AJ29" s="214">
        <f t="shared" si="14"/>
        <v>0.34106116586002999</v>
      </c>
      <c r="AK29" s="214">
        <f t="shared" si="14"/>
        <v>0.33232652418549652</v>
      </c>
      <c r="AL29" s="214">
        <f t="shared" si="14"/>
        <v>0.33913487764171923</v>
      </c>
      <c r="AM29" s="214">
        <f t="shared" si="14"/>
        <v>0.35396344868006419</v>
      </c>
      <c r="AN29" s="214">
        <f t="shared" si="14"/>
        <v>0.37065467672698871</v>
      </c>
      <c r="AO29" s="214">
        <f t="shared" si="14"/>
        <v>0.3695623235739689</v>
      </c>
      <c r="AP29" s="214">
        <f t="shared" si="14"/>
        <v>0.38008167620628253</v>
      </c>
      <c r="AQ29" s="214">
        <f t="shared" si="14"/>
        <v>0.38065843229086083</v>
      </c>
      <c r="AR29" s="214">
        <f t="shared" si="19"/>
        <v>0.41060010432979355</v>
      </c>
      <c r="AS29" s="214">
        <f t="shared" si="19"/>
        <v>0.41279267843377293</v>
      </c>
      <c r="AT29" s="214">
        <f t="shared" si="20"/>
        <v>0.40868626484298076</v>
      </c>
      <c r="AU29" s="214">
        <f t="shared" si="20"/>
        <v>0.43689261599248436</v>
      </c>
      <c r="AV29" s="214">
        <f t="shared" si="21"/>
        <v>0.4746759859119391</v>
      </c>
      <c r="AW29" s="214">
        <f t="shared" si="21"/>
        <v>0.50123985496524226</v>
      </c>
      <c r="AX29" s="214">
        <f t="shared" si="22"/>
        <v>0.50961591505865189</v>
      </c>
      <c r="AY29" s="214">
        <f t="shared" si="22"/>
        <v>0.50194340093596479</v>
      </c>
      <c r="AZ29" s="407">
        <f t="shared" si="16"/>
        <v>0.50073164508641588</v>
      </c>
      <c r="BA29" s="214">
        <f t="shared" si="16"/>
        <v>0.50175919411129022</v>
      </c>
      <c r="BB29" s="214">
        <f t="shared" si="16"/>
        <v>0.48844646385684215</v>
      </c>
      <c r="BC29" s="214">
        <f t="shared" si="16"/>
        <v>0.47086057236945245</v>
      </c>
      <c r="BD29" s="214">
        <f t="shared" ref="BD29" si="29">+BD15/BD$10</f>
        <v>0.45107154277119166</v>
      </c>
      <c r="BE29" s="214" t="e">
        <f t="shared" ref="BE29" si="30">+BE15/BE$10</f>
        <v>#DIV/0!</v>
      </c>
    </row>
    <row r="30" spans="1:57" s="209" customFormat="1" ht="15" customHeight="1">
      <c r="A30" s="396"/>
      <c r="B30" s="396"/>
      <c r="C30" s="396"/>
      <c r="D30" s="396"/>
      <c r="E30" s="396"/>
      <c r="F30" s="396"/>
      <c r="G30" s="396"/>
      <c r="H30" s="396"/>
      <c r="I30" s="396"/>
      <c r="J30" s="396"/>
      <c r="K30" s="396"/>
      <c r="L30" s="396"/>
      <c r="M30" s="396"/>
      <c r="N30" s="396"/>
      <c r="O30" s="396"/>
      <c r="P30" s="396"/>
      <c r="Q30" s="396"/>
      <c r="R30" s="396"/>
      <c r="S30" s="396"/>
      <c r="T30" s="396"/>
      <c r="U30" s="396"/>
      <c r="V30" s="812"/>
      <c r="W30" s="819" t="s">
        <v>311</v>
      </c>
      <c r="Y30" s="1277"/>
      <c r="Z30" s="1640" t="s">
        <v>782</v>
      </c>
      <c r="AA30" s="353">
        <f t="shared" si="14"/>
        <v>5.7124552520448706E-4</v>
      </c>
      <c r="AB30" s="353">
        <f t="shared" si="14"/>
        <v>5.0273256517349306E-4</v>
      </c>
      <c r="AC30" s="353">
        <f t="shared" si="14"/>
        <v>4.8143348166165666E-4</v>
      </c>
      <c r="AD30" s="353">
        <f t="shared" si="14"/>
        <v>4.4890278774518402E-4</v>
      </c>
      <c r="AE30" s="353">
        <f t="shared" si="14"/>
        <v>3.9152037904471653E-4</v>
      </c>
      <c r="AF30" s="353">
        <f t="shared" si="14"/>
        <v>3.712512264253867E-4</v>
      </c>
      <c r="AG30" s="353">
        <f t="shared" si="14"/>
        <v>3.4562326432856883E-4</v>
      </c>
      <c r="AH30" s="353">
        <f t="shared" si="14"/>
        <v>3.3541341239416332E-4</v>
      </c>
      <c r="AI30" s="353">
        <f t="shared" si="14"/>
        <v>3.2255233063591446E-4</v>
      </c>
      <c r="AJ30" s="353">
        <f t="shared" si="14"/>
        <v>3.1401528708088143E-4</v>
      </c>
      <c r="AK30" s="353">
        <f t="shared" si="14"/>
        <v>2.9838550807601103E-4</v>
      </c>
      <c r="AL30" s="353">
        <f t="shared" si="14"/>
        <v>2.8540859681047275E-4</v>
      </c>
      <c r="AM30" s="353">
        <f t="shared" si="14"/>
        <v>2.839780548822017E-4</v>
      </c>
      <c r="AN30" s="353">
        <f t="shared" si="14"/>
        <v>2.8509327764489632E-4</v>
      </c>
      <c r="AO30" s="353">
        <f t="shared" si="14"/>
        <v>2.8006482572484257E-4</v>
      </c>
      <c r="AP30" s="353">
        <f t="shared" si="14"/>
        <v>2.9711391131713639E-4</v>
      </c>
      <c r="AQ30" s="353">
        <f t="shared" si="14"/>
        <v>2.9445761360278558E-4</v>
      </c>
      <c r="AR30" s="353">
        <f t="shared" si="19"/>
        <v>3.0453572904245291E-4</v>
      </c>
      <c r="AS30" s="353">
        <f t="shared" si="19"/>
        <v>2.9697467210765949E-4</v>
      </c>
      <c r="AT30" s="353">
        <f t="shared" si="20"/>
        <v>2.9400460896889771E-4</v>
      </c>
      <c r="AU30" s="353">
        <f t="shared" si="20"/>
        <v>2.7578703876060805E-4</v>
      </c>
      <c r="AV30" s="353">
        <f t="shared" si="21"/>
        <v>2.6929278558066407E-4</v>
      </c>
      <c r="AW30" s="353">
        <f t="shared" si="21"/>
        <v>2.4961907428778287E-4</v>
      </c>
      <c r="AX30" s="353">
        <f t="shared" si="22"/>
        <v>2.4977132254966588E-4</v>
      </c>
      <c r="AY30" s="353">
        <f t="shared" si="22"/>
        <v>2.4801768821601289E-4</v>
      </c>
      <c r="AZ30" s="408">
        <f t="shared" si="16"/>
        <v>2.441610870822776E-4</v>
      </c>
      <c r="BA30" s="353">
        <f t="shared" si="16"/>
        <v>2.5022359142488714E-4</v>
      </c>
      <c r="BB30" s="353">
        <f t="shared" si="16"/>
        <v>2.4566042025580084E-4</v>
      </c>
      <c r="BC30" s="353">
        <f t="shared" si="16"/>
        <v>2.4147155607217452E-4</v>
      </c>
      <c r="BD30" s="353">
        <f t="shared" ref="BD30" si="31">+BD16/BD$10</f>
        <v>2.3456963775546498E-4</v>
      </c>
      <c r="BE30" s="353" t="e">
        <f t="shared" ref="BE30" si="32">+BE16/BE$10</f>
        <v>#DIV/0!</v>
      </c>
    </row>
    <row r="31" spans="1:57" s="209" customFormat="1" ht="15" customHeight="1">
      <c r="A31" s="396"/>
      <c r="B31" s="396"/>
      <c r="C31" s="396"/>
      <c r="D31" s="396"/>
      <c r="E31" s="396"/>
      <c r="F31" s="396"/>
      <c r="G31" s="396"/>
      <c r="H31" s="396"/>
      <c r="I31" s="396"/>
      <c r="J31" s="396"/>
      <c r="K31" s="396"/>
      <c r="L31" s="396"/>
      <c r="M31" s="396"/>
      <c r="N31" s="396"/>
      <c r="O31" s="396"/>
      <c r="P31" s="396"/>
      <c r="Q31" s="396"/>
      <c r="R31" s="396"/>
      <c r="S31" s="396"/>
      <c r="T31" s="396"/>
      <c r="U31" s="396"/>
      <c r="V31" s="812"/>
      <c r="W31" s="819" t="s">
        <v>312</v>
      </c>
      <c r="Y31" s="1277"/>
      <c r="Z31" s="1640" t="s">
        <v>783</v>
      </c>
      <c r="AA31" s="214">
        <f t="shared" si="14"/>
        <v>0.22260654997119031</v>
      </c>
      <c r="AB31" s="214">
        <f t="shared" si="14"/>
        <v>0.21404558953404021</v>
      </c>
      <c r="AC31" s="214">
        <f t="shared" si="14"/>
        <v>0.22746545222086229</v>
      </c>
      <c r="AD31" s="214">
        <f t="shared" si="14"/>
        <v>0.23451079022429977</v>
      </c>
      <c r="AE31" s="214">
        <f t="shared" si="14"/>
        <v>0.23568555290290932</v>
      </c>
      <c r="AF31" s="214">
        <f t="shared" si="14"/>
        <v>0.23230398797076732</v>
      </c>
      <c r="AG31" s="214">
        <f t="shared" si="14"/>
        <v>0.24417945081810688</v>
      </c>
      <c r="AH31" s="214">
        <f t="shared" si="14"/>
        <v>0.23684195631657345</v>
      </c>
      <c r="AI31" s="214">
        <f t="shared" si="14"/>
        <v>0.25221372014621063</v>
      </c>
      <c r="AJ31" s="214">
        <f t="shared" si="14"/>
        <v>0.25588962780216218</v>
      </c>
      <c r="AK31" s="214">
        <f t="shared" si="14"/>
        <v>0.26200049754440058</v>
      </c>
      <c r="AL31" s="214">
        <f t="shared" si="14"/>
        <v>0.26625915599482802</v>
      </c>
      <c r="AM31" s="214">
        <f t="shared" si="14"/>
        <v>0.26262793908045784</v>
      </c>
      <c r="AN31" s="214">
        <f t="shared" si="14"/>
        <v>0.26749829389072771</v>
      </c>
      <c r="AO31" s="214">
        <f t="shared" si="14"/>
        <v>0.26875488346490167</v>
      </c>
      <c r="AP31" s="214">
        <f t="shared" si="14"/>
        <v>0.26242562963484134</v>
      </c>
      <c r="AQ31" s="214">
        <f t="shared" si="14"/>
        <v>0.27275014535952391</v>
      </c>
      <c r="AR31" s="214">
        <f t="shared" si="19"/>
        <v>0.26142239162031161</v>
      </c>
      <c r="AS31" s="214">
        <f t="shared" si="19"/>
        <v>0.26983759348860953</v>
      </c>
      <c r="AT31" s="214">
        <f t="shared" si="20"/>
        <v>0.27006878543953383</v>
      </c>
      <c r="AU31" s="214">
        <f t="shared" si="20"/>
        <v>0.25299422142756295</v>
      </c>
      <c r="AV31" s="214">
        <f t="shared" si="21"/>
        <v>0.23308196753011881</v>
      </c>
      <c r="AW31" s="214">
        <f t="shared" si="21"/>
        <v>0.22195025456804057</v>
      </c>
      <c r="AX31" s="214">
        <f t="shared" si="22"/>
        <v>0.21924029383351207</v>
      </c>
      <c r="AY31" s="214">
        <f t="shared" si="22"/>
        <v>0.22036027406099332</v>
      </c>
      <c r="AZ31" s="407">
        <f t="shared" si="16"/>
        <v>0.22691361957126283</v>
      </c>
      <c r="BA31" s="214">
        <f t="shared" si="16"/>
        <v>0.22134749480676003</v>
      </c>
      <c r="BB31" s="214">
        <f t="shared" si="16"/>
        <v>0.2224515741769594</v>
      </c>
      <c r="BC31" s="214">
        <f t="shared" si="16"/>
        <v>0.24526767501975141</v>
      </c>
      <c r="BD31" s="214">
        <f t="shared" ref="BD31" si="33">+BD17/BD$10</f>
        <v>0.25058407377736297</v>
      </c>
      <c r="BE31" s="214" t="e">
        <f t="shared" ref="BE31" si="34">+BE17/BE$10</f>
        <v>#DIV/0!</v>
      </c>
    </row>
    <row r="32" spans="1:57" s="209" customFormat="1" ht="15" customHeight="1">
      <c r="A32" s="396"/>
      <c r="B32" s="396"/>
      <c r="C32" s="396"/>
      <c r="D32" s="396"/>
      <c r="E32" s="396"/>
      <c r="F32" s="396"/>
      <c r="G32" s="396"/>
      <c r="H32" s="396"/>
      <c r="I32" s="396"/>
      <c r="J32" s="396"/>
      <c r="K32" s="396"/>
      <c r="L32" s="396"/>
      <c r="M32" s="396"/>
      <c r="N32" s="396"/>
      <c r="O32" s="396"/>
      <c r="P32" s="396"/>
      <c r="Q32" s="396"/>
      <c r="R32" s="396"/>
      <c r="S32" s="396"/>
      <c r="T32" s="396"/>
      <c r="U32" s="396"/>
      <c r="V32" s="812"/>
      <c r="W32" s="819" t="s">
        <v>313</v>
      </c>
      <c r="Y32" s="1277"/>
      <c r="Z32" s="1640" t="s">
        <v>784</v>
      </c>
      <c r="AA32" s="214">
        <f t="shared" si="14"/>
        <v>3.5729741500071077E-2</v>
      </c>
      <c r="AB32" s="214">
        <f t="shared" si="14"/>
        <v>3.8223647792814799E-2</v>
      </c>
      <c r="AC32" s="214">
        <f t="shared" si="14"/>
        <v>4.3814908938002002E-2</v>
      </c>
      <c r="AD32" s="214">
        <f t="shared" si="14"/>
        <v>4.9725811101603276E-2</v>
      </c>
      <c r="AE32" s="214">
        <f t="shared" si="14"/>
        <v>5.4533361299822947E-2</v>
      </c>
      <c r="AF32" s="214">
        <f t="shared" si="14"/>
        <v>5.5846703227716683E-2</v>
      </c>
      <c r="AG32" s="214">
        <f t="shared" si="14"/>
        <v>5.9076590504873974E-2</v>
      </c>
      <c r="AH32" s="214">
        <f t="shared" si="14"/>
        <v>5.5170588241195591E-2</v>
      </c>
      <c r="AI32" s="214">
        <f t="shared" si="14"/>
        <v>5.5439569517009991E-2</v>
      </c>
      <c r="AJ32" s="214">
        <f t="shared" si="14"/>
        <v>5.234779064244862E-2</v>
      </c>
      <c r="AK32" s="214">
        <f t="shared" si="14"/>
        <v>4.7312012714545826E-2</v>
      </c>
      <c r="AL32" s="214">
        <f t="shared" si="14"/>
        <v>4.4889653206123786E-2</v>
      </c>
      <c r="AM32" s="214">
        <f t="shared" si="14"/>
        <v>3.8344075450638906E-2</v>
      </c>
      <c r="AN32" s="214">
        <f t="shared" si="14"/>
        <v>3.4317343270471062E-2</v>
      </c>
      <c r="AO32" s="214">
        <f t="shared" si="14"/>
        <v>3.2047988478936883E-2</v>
      </c>
      <c r="AP32" s="214">
        <f t="shared" si="14"/>
        <v>2.7289630368039344E-2</v>
      </c>
      <c r="AQ32" s="214">
        <f t="shared" si="14"/>
        <v>2.289588519685504E-2</v>
      </c>
      <c r="AR32" s="214">
        <f t="shared" si="19"/>
        <v>1.8435607180678812E-2</v>
      </c>
      <c r="AS32" s="214">
        <f t="shared" si="19"/>
        <v>1.5818363058877627E-2</v>
      </c>
      <c r="AT32" s="214">
        <f t="shared" si="20"/>
        <v>1.2862796350527912E-2</v>
      </c>
      <c r="AU32" s="214">
        <f t="shared" si="20"/>
        <v>1.1114859392265149E-2</v>
      </c>
      <c r="AV32" s="214">
        <f t="shared" si="21"/>
        <v>9.9849733064307517E-3</v>
      </c>
      <c r="AW32" s="353">
        <f t="shared" si="21"/>
        <v>8.6886278416207427E-3</v>
      </c>
      <c r="AX32" s="353">
        <f t="shared" si="22"/>
        <v>8.9822151955331764E-3</v>
      </c>
      <c r="AY32" s="353">
        <f t="shared" si="22"/>
        <v>9.1431560897408618E-3</v>
      </c>
      <c r="AZ32" s="408">
        <f t="shared" si="16"/>
        <v>9.9363251088783796E-3</v>
      </c>
      <c r="BA32" s="353">
        <f t="shared" si="16"/>
        <v>9.7894505523831669E-3</v>
      </c>
      <c r="BB32" s="214">
        <f t="shared" si="16"/>
        <v>1.0303906103985017E-2</v>
      </c>
      <c r="BC32" s="214">
        <f t="shared" si="16"/>
        <v>1.2016117256327929E-2</v>
      </c>
      <c r="BD32" s="214">
        <f t="shared" ref="BD32" si="35">+BD18/BD$10</f>
        <v>1.3249946961626501E-2</v>
      </c>
      <c r="BE32" s="214" t="e">
        <f t="shared" ref="BE32" si="36">+BE18/BE$10</f>
        <v>#DIV/0!</v>
      </c>
    </row>
    <row r="33" spans="1:57" s="209" customFormat="1" ht="15" customHeight="1">
      <c r="A33" s="396"/>
      <c r="B33" s="396"/>
      <c r="C33" s="396"/>
      <c r="D33" s="396"/>
      <c r="E33" s="396"/>
      <c r="F33" s="396"/>
      <c r="G33" s="396"/>
      <c r="H33" s="396"/>
      <c r="I33" s="396"/>
      <c r="J33" s="396"/>
      <c r="K33" s="396"/>
      <c r="L33" s="396"/>
      <c r="M33" s="396"/>
      <c r="N33" s="396"/>
      <c r="O33" s="396"/>
      <c r="P33" s="396"/>
      <c r="Q33" s="396"/>
      <c r="R33" s="396"/>
      <c r="S33" s="396"/>
      <c r="T33" s="396"/>
      <c r="U33" s="396"/>
      <c r="V33" s="812"/>
      <c r="W33" s="1222" t="s">
        <v>314</v>
      </c>
      <c r="Y33" s="1277"/>
      <c r="Z33" s="1641" t="s">
        <v>785</v>
      </c>
      <c r="AA33" s="214">
        <f t="shared" si="14"/>
        <v>5.8774393375014972E-2</v>
      </c>
      <c r="AB33" s="214">
        <f t="shared" si="14"/>
        <v>5.8971266726490397E-2</v>
      </c>
      <c r="AC33" s="214">
        <f t="shared" si="14"/>
        <v>5.5760734085039163E-2</v>
      </c>
      <c r="AD33" s="214">
        <f t="shared" si="14"/>
        <v>5.4531029553331514E-2</v>
      </c>
      <c r="AE33" s="214">
        <f t="shared" si="14"/>
        <v>5.2520250458121601E-2</v>
      </c>
      <c r="AF33" s="214">
        <f t="shared" si="14"/>
        <v>5.320943960286325E-2</v>
      </c>
      <c r="AG33" s="214">
        <f t="shared" si="14"/>
        <v>5.3495497714590369E-2</v>
      </c>
      <c r="AH33" s="214">
        <f t="shared" si="14"/>
        <v>5.7572688845308709E-2</v>
      </c>
      <c r="AI33" s="214">
        <f t="shared" si="14"/>
        <v>5.7239512348458789E-2</v>
      </c>
      <c r="AJ33" s="214">
        <f t="shared" si="14"/>
        <v>5.5851751039471077E-2</v>
      </c>
      <c r="AK33" s="214">
        <f t="shared" si="14"/>
        <v>5.6593503474736018E-2</v>
      </c>
      <c r="AL33" s="214">
        <f t="shared" si="14"/>
        <v>5.8720851908484063E-2</v>
      </c>
      <c r="AM33" s="214">
        <f t="shared" si="14"/>
        <v>5.70174365493573E-2</v>
      </c>
      <c r="AN33" s="214">
        <f t="shared" si="14"/>
        <v>5.6872270794287777E-2</v>
      </c>
      <c r="AO33" s="214">
        <f t="shared" si="14"/>
        <v>5.4980330720595535E-2</v>
      </c>
      <c r="AP33" s="214">
        <f t="shared" si="14"/>
        <v>5.0253430161736598E-2</v>
      </c>
      <c r="AQ33" s="214">
        <f t="shared" si="14"/>
        <v>4.8019432871277905E-2</v>
      </c>
      <c r="AR33" s="214">
        <f t="shared" si="19"/>
        <v>4.5290141575465917E-2</v>
      </c>
      <c r="AS33" s="214">
        <f t="shared" si="19"/>
        <v>4.492960226651832E-2</v>
      </c>
      <c r="AT33" s="214">
        <f t="shared" si="20"/>
        <v>3.9492844596341045E-2</v>
      </c>
      <c r="AU33" s="214">
        <f t="shared" si="20"/>
        <v>3.5827688418487012E-2</v>
      </c>
      <c r="AV33" s="214">
        <f t="shared" si="21"/>
        <v>3.7208992435977924E-2</v>
      </c>
      <c r="AW33" s="214">
        <f t="shared" si="21"/>
        <v>3.5224399186446133E-2</v>
      </c>
      <c r="AX33" s="214">
        <f t="shared" si="22"/>
        <v>3.3720283701745749E-2</v>
      </c>
      <c r="AY33" s="214">
        <f t="shared" si="22"/>
        <v>3.2165557371743536E-2</v>
      </c>
      <c r="AZ33" s="407">
        <f t="shared" si="16"/>
        <v>3.2136531401465961E-2</v>
      </c>
      <c r="BA33" s="214">
        <f t="shared" si="16"/>
        <v>3.2823404369442484E-2</v>
      </c>
      <c r="BB33" s="214">
        <f t="shared" si="16"/>
        <v>3.3545050846290912E-2</v>
      </c>
      <c r="BC33" s="214">
        <f t="shared" si="16"/>
        <v>3.6370695144903563E-2</v>
      </c>
      <c r="BD33" s="214">
        <f t="shared" ref="BD33" si="37">+BD19/BD$10</f>
        <v>3.830785782027718E-2</v>
      </c>
      <c r="BE33" s="214" t="e">
        <f t="shared" ref="BE33" si="38">+BE19/BE$10</f>
        <v>#DIV/0!</v>
      </c>
    </row>
    <row r="34" spans="1:57" s="209" customFormat="1" ht="15" customHeight="1">
      <c r="A34" s="396"/>
      <c r="B34" s="396"/>
      <c r="C34" s="396"/>
      <c r="D34" s="396"/>
      <c r="E34" s="396"/>
      <c r="F34" s="396"/>
      <c r="G34" s="396"/>
      <c r="H34" s="396"/>
      <c r="I34" s="396"/>
      <c r="J34" s="396"/>
      <c r="K34" s="396"/>
      <c r="L34" s="396"/>
      <c r="M34" s="396"/>
      <c r="N34" s="396"/>
      <c r="O34" s="396"/>
      <c r="P34" s="396"/>
      <c r="Q34" s="396"/>
      <c r="R34" s="396"/>
      <c r="S34" s="396"/>
      <c r="T34" s="396"/>
      <c r="U34" s="396"/>
      <c r="V34" s="816"/>
      <c r="W34" s="819" t="s">
        <v>315</v>
      </c>
      <c r="Y34" s="1281"/>
      <c r="Z34" s="1279" t="s">
        <v>786</v>
      </c>
      <c r="AA34" s="214">
        <f t="shared" si="14"/>
        <v>1.1087407423423897E-2</v>
      </c>
      <c r="AB34" s="214">
        <f t="shared" si="14"/>
        <v>1.3618467143294958E-2</v>
      </c>
      <c r="AC34" s="214">
        <f t="shared" si="14"/>
        <v>1.5392945831282217E-2</v>
      </c>
      <c r="AD34" s="214">
        <f t="shared" si="14"/>
        <v>1.6213052621398823E-2</v>
      </c>
      <c r="AE34" s="214">
        <f t="shared" si="14"/>
        <v>1.8922090173686523E-2</v>
      </c>
      <c r="AF34" s="214">
        <f t="shared" si="14"/>
        <v>1.9778511904037222E-2</v>
      </c>
      <c r="AG34" s="214">
        <f t="shared" si="14"/>
        <v>1.812704362069005E-2</v>
      </c>
      <c r="AH34" s="214">
        <f t="shared" si="14"/>
        <v>1.7594715626361647E-2</v>
      </c>
      <c r="AI34" s="214">
        <f t="shared" si="14"/>
        <v>1.61266041625754E-2</v>
      </c>
      <c r="AJ34" s="214">
        <f t="shared" si="14"/>
        <v>1.4839736770461326E-2</v>
      </c>
      <c r="AK34" s="214">
        <f t="shared" si="14"/>
        <v>1.4013977664998839E-2</v>
      </c>
      <c r="AL34" s="214">
        <f t="shared" si="14"/>
        <v>1.3531017541341795E-2</v>
      </c>
      <c r="AM34" s="214">
        <f t="shared" si="14"/>
        <v>1.3270706526621571E-2</v>
      </c>
      <c r="AN34" s="214">
        <f t="shared" si="14"/>
        <v>1.3176410680585792E-2</v>
      </c>
      <c r="AO34" s="214">
        <f t="shared" si="14"/>
        <v>1.2848920734840268E-2</v>
      </c>
      <c r="AP34" s="214">
        <f t="shared" si="14"/>
        <v>1.2242917518163289E-2</v>
      </c>
      <c r="AQ34" s="214">
        <f t="shared" si="14"/>
        <v>1.2505297420283593E-2</v>
      </c>
      <c r="AR34" s="214">
        <f t="shared" si="19"/>
        <v>1.3470835965674619E-2</v>
      </c>
      <c r="AS34" s="214">
        <f t="shared" si="19"/>
        <v>1.6137059094378767E-2</v>
      </c>
      <c r="AT34" s="214">
        <f t="shared" si="20"/>
        <v>1.8304850306890441E-2</v>
      </c>
      <c r="AU34" s="214">
        <f t="shared" si="20"/>
        <v>1.7078890778779998E-2</v>
      </c>
      <c r="AV34" s="214">
        <f t="shared" si="21"/>
        <v>1.7664114689624043E-2</v>
      </c>
      <c r="AW34" s="214">
        <f t="shared" si="21"/>
        <v>2.164025859957348E-2</v>
      </c>
      <c r="AX34" s="214">
        <f t="shared" si="22"/>
        <v>1.9366325264012406E-2</v>
      </c>
      <c r="AY34" s="214">
        <f t="shared" si="22"/>
        <v>2.0915952760392084E-2</v>
      </c>
      <c r="AZ34" s="407">
        <f t="shared" si="16"/>
        <v>1.8748180675602109E-2</v>
      </c>
      <c r="BA34" s="214">
        <f t="shared" si="16"/>
        <v>1.7555424421158018E-2</v>
      </c>
      <c r="BB34" s="214">
        <f t="shared" si="16"/>
        <v>1.7792277063680407E-2</v>
      </c>
      <c r="BC34" s="214">
        <f t="shared" si="16"/>
        <v>1.9696666698338666E-2</v>
      </c>
      <c r="BD34" s="214">
        <f t="shared" ref="BD34" si="39">+BD20/BD$10</f>
        <v>1.9091174594338105E-2</v>
      </c>
      <c r="BE34" s="214" t="e">
        <f t="shared" ref="BE34" si="40">+BE20/BE$10</f>
        <v>#DIV/0!</v>
      </c>
    </row>
    <row r="35" spans="1:57" ht="14.25" customHeight="1">
      <c r="V35" s="823"/>
      <c r="W35" s="823"/>
      <c r="Y35" s="823"/>
      <c r="Z35" s="823"/>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B35" s="120"/>
      <c r="BC35" s="120"/>
      <c r="BD35" s="120"/>
    </row>
    <row r="36" spans="1:57" ht="18.75">
      <c r="V36" s="103" t="s">
        <v>326</v>
      </c>
      <c r="Y36" s="1274" t="s">
        <v>1155</v>
      </c>
      <c r="Z36" s="1274"/>
      <c r="AY36" s="103"/>
      <c r="AZ36" s="103"/>
      <c r="BC36" s="103"/>
      <c r="BD36" s="103"/>
    </row>
    <row r="37" spans="1:57">
      <c r="V37" s="807" t="s">
        <v>303</v>
      </c>
      <c r="W37" s="808"/>
      <c r="Y37" s="807" t="s">
        <v>860</v>
      </c>
      <c r="Z37" s="808"/>
      <c r="AA37" s="122">
        <v>1990</v>
      </c>
      <c r="AB37" s="122">
        <v>1991</v>
      </c>
      <c r="AC37" s="122">
        <v>1992</v>
      </c>
      <c r="AD37" s="122">
        <v>1993</v>
      </c>
      <c r="AE37" s="122">
        <v>1994</v>
      </c>
      <c r="AF37" s="122">
        <v>1995</v>
      </c>
      <c r="AG37" s="122">
        <v>1996</v>
      </c>
      <c r="AH37" s="122">
        <v>1997</v>
      </c>
      <c r="AI37" s="122">
        <v>1998</v>
      </c>
      <c r="AJ37" s="122">
        <v>1999</v>
      </c>
      <c r="AK37" s="122">
        <v>2000</v>
      </c>
      <c r="AL37" s="122">
        <v>2001</v>
      </c>
      <c r="AM37" s="122">
        <v>2002</v>
      </c>
      <c r="AN37" s="122">
        <v>2003</v>
      </c>
      <c r="AO37" s="122">
        <v>2004</v>
      </c>
      <c r="AP37" s="122">
        <v>2005</v>
      </c>
      <c r="AQ37" s="122">
        <f t="shared" ref="AQ37:AW37" si="41">AP37+1</f>
        <v>2006</v>
      </c>
      <c r="AR37" s="122">
        <f t="shared" si="41"/>
        <v>2007</v>
      </c>
      <c r="AS37" s="122">
        <f t="shared" si="41"/>
        <v>2008</v>
      </c>
      <c r="AT37" s="122">
        <f t="shared" si="41"/>
        <v>2009</v>
      </c>
      <c r="AU37" s="122">
        <f t="shared" si="41"/>
        <v>2010</v>
      </c>
      <c r="AV37" s="122">
        <f t="shared" si="41"/>
        <v>2011</v>
      </c>
      <c r="AW37" s="122">
        <f t="shared" si="41"/>
        <v>2012</v>
      </c>
      <c r="AX37" s="122">
        <f t="shared" ref="AX37:BE37" si="42">AW37+1</f>
        <v>2013</v>
      </c>
      <c r="AY37" s="122">
        <f t="shared" si="42"/>
        <v>2014</v>
      </c>
      <c r="AZ37" s="122">
        <f t="shared" si="42"/>
        <v>2015</v>
      </c>
      <c r="BA37" s="122">
        <f t="shared" si="42"/>
        <v>2016</v>
      </c>
      <c r="BB37" s="122">
        <f t="shared" si="42"/>
        <v>2017</v>
      </c>
      <c r="BC37" s="122">
        <f t="shared" si="42"/>
        <v>2018</v>
      </c>
      <c r="BD37" s="122">
        <f t="shared" si="42"/>
        <v>2019</v>
      </c>
      <c r="BE37" s="122">
        <f t="shared" si="42"/>
        <v>2020</v>
      </c>
    </row>
    <row r="38" spans="1:57" s="209" customFormat="1" ht="15" customHeight="1">
      <c r="A38" s="396"/>
      <c r="B38" s="396"/>
      <c r="C38" s="396"/>
      <c r="D38" s="396"/>
      <c r="E38" s="396"/>
      <c r="F38" s="396"/>
      <c r="G38" s="396"/>
      <c r="H38" s="396"/>
      <c r="I38" s="396"/>
      <c r="J38" s="396"/>
      <c r="K38" s="396"/>
      <c r="L38" s="396"/>
      <c r="M38" s="396"/>
      <c r="N38" s="396"/>
      <c r="O38" s="396"/>
      <c r="P38" s="396"/>
      <c r="Q38" s="396"/>
      <c r="R38" s="396"/>
      <c r="S38" s="396"/>
      <c r="T38" s="396"/>
      <c r="U38" s="396"/>
      <c r="V38" s="811" t="s">
        <v>306</v>
      </c>
      <c r="W38" s="1220"/>
      <c r="Y38" s="1275" t="s">
        <v>0</v>
      </c>
      <c r="Z38" s="1276"/>
      <c r="AA38" s="210">
        <f t="shared" ref="AA38:AQ38" si="43">SUM(AA39:AA46)</f>
        <v>1550.2263288789668</v>
      </c>
      <c r="AB38" s="210">
        <f t="shared" si="43"/>
        <v>1576.514682249292</v>
      </c>
      <c r="AC38" s="210">
        <f t="shared" si="43"/>
        <v>1687.1418267864394</v>
      </c>
      <c r="AD38" s="210">
        <f t="shared" si="43"/>
        <v>1721.931061849345</v>
      </c>
      <c r="AE38" s="210">
        <f t="shared" si="43"/>
        <v>1857.0532864362046</v>
      </c>
      <c r="AF38" s="210">
        <f t="shared" si="43"/>
        <v>1873.9857179433889</v>
      </c>
      <c r="AG38" s="210">
        <f t="shared" si="43"/>
        <v>1921.4860206015119</v>
      </c>
      <c r="AH38" s="210">
        <f t="shared" si="43"/>
        <v>1822.1154888313754</v>
      </c>
      <c r="AI38" s="210">
        <f t="shared" si="43"/>
        <v>1843.250331131303</v>
      </c>
      <c r="AJ38" s="210">
        <f t="shared" si="43"/>
        <v>1935.9931670183846</v>
      </c>
      <c r="AK38" s="210">
        <f t="shared" si="43"/>
        <v>1979.5861579729815</v>
      </c>
      <c r="AL38" s="210">
        <f t="shared" si="43"/>
        <v>1942.6025782555914</v>
      </c>
      <c r="AM38" s="210">
        <f t="shared" si="43"/>
        <v>2038.4927499144922</v>
      </c>
      <c r="AN38" s="210">
        <f t="shared" si="43"/>
        <v>2067.9035162744731</v>
      </c>
      <c r="AO38" s="210">
        <f t="shared" si="43"/>
        <v>2034.9284909109178</v>
      </c>
      <c r="AP38" s="210">
        <f t="shared" si="43"/>
        <v>2060.3721505008853</v>
      </c>
      <c r="AQ38" s="210">
        <f t="shared" si="43"/>
        <v>1966.6521712805006</v>
      </c>
      <c r="AR38" s="210">
        <f t="shared" ref="AR38:AW38" si="44">SUM(AR39:AR46)</f>
        <v>2039.4588793698006</v>
      </c>
      <c r="AS38" s="210">
        <f t="shared" si="44"/>
        <v>2005.7119094339837</v>
      </c>
      <c r="AT38" s="210">
        <f t="shared" si="44"/>
        <v>1914.5120438242313</v>
      </c>
      <c r="AU38" s="210">
        <f t="shared" si="44"/>
        <v>2040.0230144995869</v>
      </c>
      <c r="AV38" s="210">
        <f t="shared" si="44"/>
        <v>2154.1302585010963</v>
      </c>
      <c r="AW38" s="210">
        <f t="shared" si="44"/>
        <v>2326.1365088642492</v>
      </c>
      <c r="AX38" s="210">
        <f t="shared" ref="AX38:BE38" si="45">SUM(AX39:AX46)</f>
        <v>2267.0257021785087</v>
      </c>
      <c r="AY38" s="210">
        <f t="shared" si="45"/>
        <v>2118.493195468116</v>
      </c>
      <c r="AZ38" s="210">
        <f t="shared" si="45"/>
        <v>2062.7073261148194</v>
      </c>
      <c r="BA38" s="210">
        <f t="shared" si="45"/>
        <v>2027.5221186719211</v>
      </c>
      <c r="BB38" s="210">
        <f t="shared" si="45"/>
        <v>2058.3832412577108</v>
      </c>
      <c r="BC38" s="210">
        <f t="shared" si="45"/>
        <v>1913.6822277457959</v>
      </c>
      <c r="BD38" s="210">
        <f t="shared" ref="BD38" si="46">SUM(BD39:BD46)</f>
        <v>1859.4090583542427</v>
      </c>
      <c r="BE38" s="210">
        <f t="shared" si="45"/>
        <v>0</v>
      </c>
    </row>
    <row r="39" spans="1:57" s="209" customFormat="1" ht="15" customHeight="1">
      <c r="A39" s="396"/>
      <c r="B39" s="396"/>
      <c r="C39" s="396"/>
      <c r="D39" s="396"/>
      <c r="E39" s="396"/>
      <c r="F39" s="396"/>
      <c r="G39" s="396"/>
      <c r="H39" s="396"/>
      <c r="I39" s="396"/>
      <c r="J39" s="396"/>
      <c r="K39" s="396"/>
      <c r="L39" s="396"/>
      <c r="M39" s="396"/>
      <c r="N39" s="396"/>
      <c r="O39" s="396"/>
      <c r="P39" s="396"/>
      <c r="Q39" s="396"/>
      <c r="R39" s="396"/>
      <c r="S39" s="396"/>
      <c r="T39" s="396"/>
      <c r="U39" s="396"/>
      <c r="V39" s="812"/>
      <c r="W39" s="1221" t="s">
        <v>317</v>
      </c>
      <c r="Y39" s="1277"/>
      <c r="Z39" s="1642" t="s">
        <v>787</v>
      </c>
      <c r="AA39" s="215">
        <v>228.176666746243</v>
      </c>
      <c r="AB39" s="215">
        <v>215.91318853474496</v>
      </c>
      <c r="AC39" s="215">
        <v>226.34142805619237</v>
      </c>
      <c r="AD39" s="215">
        <v>242.02179543271629</v>
      </c>
      <c r="AE39" s="215">
        <v>252.85506474571196</v>
      </c>
      <c r="AF39" s="215">
        <v>269.56507001928065</v>
      </c>
      <c r="AG39" s="215">
        <v>265.29713592796315</v>
      </c>
      <c r="AH39" s="215">
        <v>233.70651329938804</v>
      </c>
      <c r="AI39" s="215">
        <v>249.72764282509701</v>
      </c>
      <c r="AJ39" s="215">
        <v>268.14916355502532</v>
      </c>
      <c r="AK39" s="215">
        <v>307.8648611316641</v>
      </c>
      <c r="AL39" s="215">
        <v>255.61395672235929</v>
      </c>
      <c r="AM39" s="215">
        <v>290.12493888182127</v>
      </c>
      <c r="AN39" s="215">
        <v>255.50924205017631</v>
      </c>
      <c r="AO39" s="215">
        <v>276.0302851588479</v>
      </c>
      <c r="AP39" s="215">
        <v>306.47991366358929</v>
      </c>
      <c r="AQ39" s="215">
        <v>255.99239471527235</v>
      </c>
      <c r="AR39" s="215">
        <v>277.1593401327649</v>
      </c>
      <c r="AS39" s="215">
        <v>260.77244625325727</v>
      </c>
      <c r="AT39" s="215">
        <v>260.46037735612748</v>
      </c>
      <c r="AU39" s="215">
        <v>330.34531685548978</v>
      </c>
      <c r="AV39" s="215">
        <v>308.84003394158168</v>
      </c>
      <c r="AW39" s="215">
        <v>317.01677369350739</v>
      </c>
      <c r="AX39" s="215">
        <v>301.92861519504879</v>
      </c>
      <c r="AY39" s="215">
        <v>283.79900055382683</v>
      </c>
      <c r="AZ39" s="215">
        <v>270.50122836899448</v>
      </c>
      <c r="BA39" s="215">
        <v>281.72053608896704</v>
      </c>
      <c r="BB39" s="215">
        <v>323.24351870304383</v>
      </c>
      <c r="BC39" s="215">
        <v>300.92321113359776</v>
      </c>
      <c r="BD39" s="215">
        <v>292.28331469887058</v>
      </c>
      <c r="BE39" s="215">
        <v>0</v>
      </c>
    </row>
    <row r="40" spans="1:57" s="209" customFormat="1" ht="15" customHeight="1">
      <c r="A40" s="396"/>
      <c r="B40" s="396"/>
      <c r="C40" s="396"/>
      <c r="D40" s="396"/>
      <c r="E40" s="396"/>
      <c r="F40" s="396"/>
      <c r="G40" s="396"/>
      <c r="H40" s="396"/>
      <c r="I40" s="396"/>
      <c r="J40" s="396"/>
      <c r="K40" s="396"/>
      <c r="L40" s="396"/>
      <c r="M40" s="396"/>
      <c r="N40" s="396"/>
      <c r="O40" s="396"/>
      <c r="P40" s="396"/>
      <c r="Q40" s="396"/>
      <c r="R40" s="396"/>
      <c r="S40" s="396"/>
      <c r="T40" s="396"/>
      <c r="U40" s="396"/>
      <c r="V40" s="812"/>
      <c r="W40" s="819" t="s">
        <v>318</v>
      </c>
      <c r="Y40" s="1277"/>
      <c r="Z40" s="1643" t="s">
        <v>798</v>
      </c>
      <c r="AA40" s="1593">
        <v>34.494829961480484</v>
      </c>
      <c r="AB40" s="1593">
        <v>26.573193750337772</v>
      </c>
      <c r="AC40" s="1593">
        <v>29.870307593544933</v>
      </c>
      <c r="AD40" s="1593">
        <v>17.458572527876971</v>
      </c>
      <c r="AE40" s="1593">
        <v>52.599472298066424</v>
      </c>
      <c r="AF40" s="1593">
        <v>40.08418879247759</v>
      </c>
      <c r="AG40" s="1593">
        <v>31.290619605065181</v>
      </c>
      <c r="AH40" s="1593">
        <v>32.546337777787592</v>
      </c>
      <c r="AI40" s="1593">
        <v>35.943868982421364</v>
      </c>
      <c r="AJ40" s="1593">
        <v>40.671588208404273</v>
      </c>
      <c r="AK40" s="1593">
        <v>39.160569735854374</v>
      </c>
      <c r="AL40" s="1593">
        <v>36.964714288932988</v>
      </c>
      <c r="AM40" s="1593">
        <v>40.811769122248776</v>
      </c>
      <c r="AN40" s="1593">
        <v>32.700311200965174</v>
      </c>
      <c r="AO40" s="1593">
        <v>46.778248074397801</v>
      </c>
      <c r="AP40" s="1593">
        <v>43.424774673414099</v>
      </c>
      <c r="AQ40" s="1593">
        <v>37.806006301791925</v>
      </c>
      <c r="AR40" s="1593">
        <v>47.062619195965944</v>
      </c>
      <c r="AS40" s="1593">
        <v>38.155692193843088</v>
      </c>
      <c r="AT40" s="1593">
        <v>29.391979934501755</v>
      </c>
      <c r="AU40" s="1593">
        <v>53.4987852937101</v>
      </c>
      <c r="AV40" s="1593">
        <v>48.543365494872702</v>
      </c>
      <c r="AW40" s="1593">
        <v>53.577678015277669</v>
      </c>
      <c r="AX40" s="1593">
        <v>58.104343757783461</v>
      </c>
      <c r="AY40" s="1593">
        <v>42.103487659207701</v>
      </c>
      <c r="AZ40" s="1593">
        <v>43.15093690328186</v>
      </c>
      <c r="BA40" s="1593">
        <v>45.606889072359799</v>
      </c>
      <c r="BB40" s="1593">
        <v>48.525495277524094</v>
      </c>
      <c r="BC40" s="215">
        <v>56.72210342224713</v>
      </c>
      <c r="BD40" s="215">
        <v>52.797158413636318</v>
      </c>
      <c r="BE40" s="215">
        <v>0</v>
      </c>
    </row>
    <row r="41" spans="1:57" s="209" customFormat="1" ht="15" customHeight="1">
      <c r="A41" s="396"/>
      <c r="B41" s="396"/>
      <c r="C41" s="396"/>
      <c r="D41" s="396"/>
      <c r="E41" s="396"/>
      <c r="F41" s="396"/>
      <c r="G41" s="396"/>
      <c r="H41" s="396"/>
      <c r="I41" s="396"/>
      <c r="J41" s="396"/>
      <c r="K41" s="396"/>
      <c r="L41" s="396"/>
      <c r="M41" s="396"/>
      <c r="N41" s="396"/>
      <c r="O41" s="396"/>
      <c r="P41" s="396"/>
      <c r="Q41" s="396"/>
      <c r="R41" s="396"/>
      <c r="S41" s="396"/>
      <c r="T41" s="396"/>
      <c r="U41" s="396"/>
      <c r="V41" s="812"/>
      <c r="W41" s="1222" t="s">
        <v>319</v>
      </c>
      <c r="Y41" s="1277"/>
      <c r="Z41" s="1644" t="s">
        <v>861</v>
      </c>
      <c r="AA41" s="215">
        <v>283.72071843455035</v>
      </c>
      <c r="AB41" s="215">
        <v>271.71963656453488</v>
      </c>
      <c r="AC41" s="215">
        <v>289.19237530229447</v>
      </c>
      <c r="AD41" s="215">
        <v>308.51078820132096</v>
      </c>
      <c r="AE41" s="215">
        <v>280.58937527321689</v>
      </c>
      <c r="AF41" s="215">
        <v>293.20617824598463</v>
      </c>
      <c r="AG41" s="215">
        <v>306.94372566254395</v>
      </c>
      <c r="AH41" s="215">
        <v>307.63700623648708</v>
      </c>
      <c r="AI41" s="215">
        <v>279.18824343848996</v>
      </c>
      <c r="AJ41" s="215">
        <v>280.24092806388603</v>
      </c>
      <c r="AK41" s="215">
        <v>301.46109604545751</v>
      </c>
      <c r="AL41" s="215">
        <v>295.41161524575887</v>
      </c>
      <c r="AM41" s="215">
        <v>294.21576081775021</v>
      </c>
      <c r="AN41" s="215">
        <v>307.30767928941208</v>
      </c>
      <c r="AO41" s="215">
        <v>293.87787719509419</v>
      </c>
      <c r="AP41" s="215">
        <v>302.69973993894996</v>
      </c>
      <c r="AQ41" s="215">
        <v>303.35399131738006</v>
      </c>
      <c r="AR41" s="215">
        <v>302.34974604042588</v>
      </c>
      <c r="AS41" s="215">
        <v>286.72951368742781</v>
      </c>
      <c r="AT41" s="215">
        <v>281.17144421850276</v>
      </c>
      <c r="AU41" s="215">
        <v>287.37497542618979</v>
      </c>
      <c r="AV41" s="215">
        <v>302.9655888259793</v>
      </c>
      <c r="AW41" s="215">
        <v>316.26261695797751</v>
      </c>
      <c r="AX41" s="215">
        <v>303.70190238475703</v>
      </c>
      <c r="AY41" s="215">
        <v>288.07518263217946</v>
      </c>
      <c r="AZ41" s="215">
        <v>296.39299365386898</v>
      </c>
      <c r="BA41" s="215">
        <v>295.81009752527228</v>
      </c>
      <c r="BB41" s="215">
        <v>309.93464953924615</v>
      </c>
      <c r="BC41" s="215">
        <v>262.95882460709129</v>
      </c>
      <c r="BD41" s="215">
        <v>264.89825310863336</v>
      </c>
      <c r="BE41" s="215">
        <v>0</v>
      </c>
    </row>
    <row r="42" spans="1:57" s="209" customFormat="1" ht="15" customHeight="1">
      <c r="A42" s="396"/>
      <c r="B42" s="396"/>
      <c r="C42" s="396"/>
      <c r="D42" s="396"/>
      <c r="E42" s="396"/>
      <c r="F42" s="396"/>
      <c r="G42" s="396"/>
      <c r="H42" s="396"/>
      <c r="I42" s="396"/>
      <c r="J42" s="396"/>
      <c r="K42" s="396"/>
      <c r="L42" s="396"/>
      <c r="M42" s="396"/>
      <c r="N42" s="396"/>
      <c r="O42" s="396"/>
      <c r="P42" s="396"/>
      <c r="Q42" s="396"/>
      <c r="R42" s="396"/>
      <c r="S42" s="396"/>
      <c r="T42" s="396"/>
      <c r="U42" s="396"/>
      <c r="V42" s="812"/>
      <c r="W42" s="819" t="s">
        <v>320</v>
      </c>
      <c r="Y42" s="1277"/>
      <c r="Z42" s="1643" t="s">
        <v>799</v>
      </c>
      <c r="AA42" s="1593">
        <v>81.566727810329411</v>
      </c>
      <c r="AB42" s="1593">
        <v>76.319146059391869</v>
      </c>
      <c r="AC42" s="1593">
        <v>76.809747467464064</v>
      </c>
      <c r="AD42" s="1593">
        <v>77.252670804452208</v>
      </c>
      <c r="AE42" s="1593">
        <v>82.585732281548701</v>
      </c>
      <c r="AF42" s="1593">
        <v>81.060243526709598</v>
      </c>
      <c r="AG42" s="1593">
        <v>77.826440558572344</v>
      </c>
      <c r="AH42" s="1593">
        <v>78.257841690977884</v>
      </c>
      <c r="AI42" s="1593">
        <v>87.122520620085837</v>
      </c>
      <c r="AJ42" s="1593">
        <v>91.291965029199446</v>
      </c>
      <c r="AK42" s="1593">
        <v>90.794449337996639</v>
      </c>
      <c r="AL42" s="1593">
        <v>84.123681801697217</v>
      </c>
      <c r="AM42" s="1593">
        <v>85.225275864084466</v>
      </c>
      <c r="AN42" s="1593">
        <v>91.486964570116129</v>
      </c>
      <c r="AO42" s="1593">
        <v>88.572382231148396</v>
      </c>
      <c r="AP42" s="1593">
        <v>85.518661630678224</v>
      </c>
      <c r="AQ42" s="1593">
        <v>86.791377927444501</v>
      </c>
      <c r="AR42" s="1593">
        <v>89.286784650757383</v>
      </c>
      <c r="AS42" s="1593">
        <v>91.703364352796271</v>
      </c>
      <c r="AT42" s="1593">
        <v>89.635866294449912</v>
      </c>
      <c r="AU42" s="1593">
        <v>93.990183680778188</v>
      </c>
      <c r="AV42" s="215">
        <v>100.33323974470275</v>
      </c>
      <c r="AW42" s="215">
        <v>109.18200187498633</v>
      </c>
      <c r="AX42" s="215">
        <v>110.66636982366992</v>
      </c>
      <c r="AY42" s="215">
        <v>109.4036099385328</v>
      </c>
      <c r="AZ42" s="215">
        <v>110.78208049466804</v>
      </c>
      <c r="BA42" s="215">
        <v>110.76046517759924</v>
      </c>
      <c r="BB42" s="215">
        <v>114.94118699711471</v>
      </c>
      <c r="BC42" s="215">
        <v>98.28809870309351</v>
      </c>
      <c r="BD42" s="215">
        <v>98.172245570118548</v>
      </c>
      <c r="BE42" s="215">
        <v>0</v>
      </c>
    </row>
    <row r="43" spans="1:57" s="209" customFormat="1" ht="15" customHeight="1">
      <c r="A43" s="396"/>
      <c r="B43" s="396"/>
      <c r="C43" s="396"/>
      <c r="D43" s="396"/>
      <c r="E43" s="396"/>
      <c r="F43" s="396"/>
      <c r="G43" s="396"/>
      <c r="H43" s="396"/>
      <c r="I43" s="396"/>
      <c r="J43" s="396"/>
      <c r="K43" s="396"/>
      <c r="L43" s="396"/>
      <c r="M43" s="396"/>
      <c r="N43" s="396"/>
      <c r="O43" s="396"/>
      <c r="P43" s="396"/>
      <c r="Q43" s="396"/>
      <c r="R43" s="396"/>
      <c r="S43" s="396"/>
      <c r="T43" s="396"/>
      <c r="U43" s="396"/>
      <c r="V43" s="812"/>
      <c r="W43" s="1813" t="s">
        <v>327</v>
      </c>
      <c r="Y43" s="1277"/>
      <c r="Z43" s="1644" t="s">
        <v>1294</v>
      </c>
      <c r="AA43" s="215">
        <v>413.48606220202595</v>
      </c>
      <c r="AB43" s="215">
        <v>473.84457958837919</v>
      </c>
      <c r="AC43" s="215">
        <v>487.19317475349231</v>
      </c>
      <c r="AD43" s="215">
        <v>465.43496960672672</v>
      </c>
      <c r="AE43" s="215">
        <v>516.79941997053595</v>
      </c>
      <c r="AF43" s="215">
        <v>513.3013787315856</v>
      </c>
      <c r="AG43" s="215">
        <v>519.80414284660981</v>
      </c>
      <c r="AH43" s="215">
        <v>500.92351751187852</v>
      </c>
      <c r="AI43" s="215">
        <v>488.95390866706123</v>
      </c>
      <c r="AJ43" s="215">
        <v>522.03574886732372</v>
      </c>
      <c r="AK43" s="215">
        <v>488.22082561196555</v>
      </c>
      <c r="AL43" s="215">
        <v>525.69346334489887</v>
      </c>
      <c r="AM43" s="215">
        <v>571.30386561445232</v>
      </c>
      <c r="AN43" s="215">
        <v>611.91978707925807</v>
      </c>
      <c r="AO43" s="215">
        <v>579.52968768125663</v>
      </c>
      <c r="AP43" s="215">
        <v>596.56207304150905</v>
      </c>
      <c r="AQ43" s="215">
        <v>582.24440085038191</v>
      </c>
      <c r="AR43" s="215">
        <v>633.00091132581497</v>
      </c>
      <c r="AS43" s="215">
        <v>632.92520893768415</v>
      </c>
      <c r="AT43" s="215">
        <v>601.52207210782046</v>
      </c>
      <c r="AU43" s="215">
        <v>628.09451085176829</v>
      </c>
      <c r="AV43" s="215">
        <v>751.64635795942161</v>
      </c>
      <c r="AW43" s="215">
        <v>861.32495704560665</v>
      </c>
      <c r="AX43" s="215">
        <v>854.88947026586345</v>
      </c>
      <c r="AY43" s="215">
        <v>796.45764155334564</v>
      </c>
      <c r="AZ43" s="215">
        <v>748.36770222377777</v>
      </c>
      <c r="BA43" s="215">
        <v>722.8446719640682</v>
      </c>
      <c r="BB43" s="215">
        <v>676.96651539875973</v>
      </c>
      <c r="BC43" s="215">
        <v>595.13545519798652</v>
      </c>
      <c r="BD43" s="215">
        <v>553.95443768638108</v>
      </c>
      <c r="BE43" s="215">
        <v>0</v>
      </c>
    </row>
    <row r="44" spans="1:57" s="209" customFormat="1" ht="15" customHeight="1">
      <c r="A44" s="396"/>
      <c r="B44" s="396"/>
      <c r="C44" s="396"/>
      <c r="D44" s="396"/>
      <c r="E44" s="396"/>
      <c r="F44" s="396"/>
      <c r="G44" s="396"/>
      <c r="H44" s="396"/>
      <c r="I44" s="396"/>
      <c r="J44" s="396"/>
      <c r="K44" s="396"/>
      <c r="L44" s="396"/>
      <c r="M44" s="396"/>
      <c r="N44" s="396"/>
      <c r="O44" s="396"/>
      <c r="P44" s="396"/>
      <c r="Q44" s="396"/>
      <c r="R44" s="396"/>
      <c r="S44" s="396"/>
      <c r="T44" s="396"/>
      <c r="U44" s="396"/>
      <c r="V44" s="812"/>
      <c r="W44" s="819" t="s">
        <v>321</v>
      </c>
      <c r="Y44" s="1277"/>
      <c r="Z44" s="1643" t="s">
        <v>796</v>
      </c>
      <c r="AA44" s="215">
        <v>400.47972074370023</v>
      </c>
      <c r="AB44" s="215">
        <v>397.70615652561798</v>
      </c>
      <c r="AC44" s="215">
        <v>457.68844409685136</v>
      </c>
      <c r="AD44" s="215">
        <v>489.43583273756116</v>
      </c>
      <c r="AE44" s="215">
        <v>538.95198840613079</v>
      </c>
      <c r="AF44" s="215">
        <v>539.99027992147467</v>
      </c>
      <c r="AG44" s="215">
        <v>582.70224406506202</v>
      </c>
      <c r="AH44" s="215">
        <v>532.08058037177295</v>
      </c>
      <c r="AI44" s="215">
        <v>567.08202804536609</v>
      </c>
      <c r="AJ44" s="215">
        <v>596.74553592815312</v>
      </c>
      <c r="AK44" s="215">
        <v>612.31076379648607</v>
      </c>
      <c r="AL44" s="215">
        <v>604.43847897492617</v>
      </c>
      <c r="AM44" s="215">
        <v>613.52926954879979</v>
      </c>
      <c r="AN44" s="215">
        <v>624.12561735226359</v>
      </c>
      <c r="AO44" s="215">
        <v>612.11233426634544</v>
      </c>
      <c r="AP44" s="215">
        <v>596.92125328505847</v>
      </c>
      <c r="AQ44" s="215">
        <v>581.43290792416383</v>
      </c>
      <c r="AR44" s="215">
        <v>570.75888061734292</v>
      </c>
      <c r="AS44" s="215">
        <v>572.94355404805162</v>
      </c>
      <c r="AT44" s="215">
        <v>541.67592091531378</v>
      </c>
      <c r="AU44" s="215">
        <v>538.78860321078071</v>
      </c>
      <c r="AV44" s="215">
        <v>523.59785209730705</v>
      </c>
      <c r="AW44" s="215">
        <v>536.49752473676165</v>
      </c>
      <c r="AX44" s="215">
        <v>517.3862937845123</v>
      </c>
      <c r="AY44" s="215">
        <v>486.20145511092244</v>
      </c>
      <c r="AZ44" s="215">
        <v>488.55211608161687</v>
      </c>
      <c r="BA44" s="215">
        <v>468.63526915792607</v>
      </c>
      <c r="BB44" s="215">
        <v>479.09997992118559</v>
      </c>
      <c r="BC44" s="215">
        <v>492.35942076577419</v>
      </c>
      <c r="BD44" s="215">
        <v>490.57536806409814</v>
      </c>
      <c r="BE44" s="215">
        <v>0</v>
      </c>
    </row>
    <row r="45" spans="1:57" s="209" customFormat="1" ht="15" customHeight="1">
      <c r="A45" s="396"/>
      <c r="B45" s="396"/>
      <c r="C45" s="396"/>
      <c r="D45" s="396"/>
      <c r="E45" s="396"/>
      <c r="F45" s="396"/>
      <c r="G45" s="396"/>
      <c r="H45" s="396"/>
      <c r="I45" s="396"/>
      <c r="J45" s="396"/>
      <c r="K45" s="396"/>
      <c r="L45" s="396"/>
      <c r="M45" s="396"/>
      <c r="N45" s="396"/>
      <c r="O45" s="396"/>
      <c r="P45" s="396"/>
      <c r="Q45" s="396"/>
      <c r="R45" s="396"/>
      <c r="S45" s="396"/>
      <c r="T45" s="396"/>
      <c r="U45" s="396"/>
      <c r="V45" s="812"/>
      <c r="W45" s="1222" t="s">
        <v>314</v>
      </c>
      <c r="Y45" s="1277"/>
      <c r="Z45" s="1645" t="s">
        <v>800</v>
      </c>
      <c r="AA45" s="1593">
        <v>91.113612073837714</v>
      </c>
      <c r="AB45" s="1593">
        <v>92.969067825151228</v>
      </c>
      <c r="AC45" s="1593">
        <v>94.076266767185857</v>
      </c>
      <c r="AD45" s="1593">
        <v>93.898673622506152</v>
      </c>
      <c r="AE45" s="1593">
        <v>97.532903717707271</v>
      </c>
      <c r="AF45" s="1593">
        <v>99.713729875537055</v>
      </c>
      <c r="AG45" s="1593">
        <v>102.79085102370551</v>
      </c>
      <c r="AH45" s="1593">
        <v>104.90408807870632</v>
      </c>
      <c r="AI45" s="1593">
        <v>105.50675009009096</v>
      </c>
      <c r="AJ45" s="1593">
        <v>108.12860837842794</v>
      </c>
      <c r="AK45" s="1593">
        <v>112.03171610978325</v>
      </c>
      <c r="AL45" s="215">
        <v>114.07127831478593</v>
      </c>
      <c r="AM45" s="215">
        <v>116.22963102457445</v>
      </c>
      <c r="AN45" s="215">
        <v>117.6063687540217</v>
      </c>
      <c r="AO45" s="1593">
        <v>111.88104142304465</v>
      </c>
      <c r="AP45" s="1593">
        <v>103.54076797238328</v>
      </c>
      <c r="AQ45" s="1593">
        <v>94.437521919956907</v>
      </c>
      <c r="AR45" s="1593">
        <v>92.367381383999316</v>
      </c>
      <c r="AS45" s="1593">
        <v>90.115838352087906</v>
      </c>
      <c r="AT45" s="1593">
        <v>75.609526624573633</v>
      </c>
      <c r="AU45" s="1593">
        <v>73.089308930033823</v>
      </c>
      <c r="AV45" s="1593">
        <v>80.15301649467844</v>
      </c>
      <c r="AW45" s="1593">
        <v>81.936760950400512</v>
      </c>
      <c r="AX45" s="1593">
        <v>76.444749836608679</v>
      </c>
      <c r="AY45" s="1593">
        <v>68.142514420477994</v>
      </c>
      <c r="AZ45" s="1593">
        <v>66.288258757722801</v>
      </c>
      <c r="BA45" s="1593">
        <v>66.550178369157223</v>
      </c>
      <c r="BB45" s="1593">
        <v>69.048570489142989</v>
      </c>
      <c r="BC45" s="215">
        <v>69.601952909562257</v>
      </c>
      <c r="BD45" s="215">
        <v>71.229977837169784</v>
      </c>
      <c r="BE45" s="215">
        <v>0</v>
      </c>
    </row>
    <row r="46" spans="1:57" s="209" customFormat="1" ht="15" customHeight="1">
      <c r="A46" s="396"/>
      <c r="B46" s="396"/>
      <c r="C46" s="396"/>
      <c r="D46" s="396"/>
      <c r="E46" s="396"/>
      <c r="F46" s="396"/>
      <c r="G46" s="396"/>
      <c r="H46" s="396"/>
      <c r="I46" s="396"/>
      <c r="J46" s="396"/>
      <c r="K46" s="396"/>
      <c r="L46" s="396"/>
      <c r="M46" s="396"/>
      <c r="N46" s="396"/>
      <c r="O46" s="396"/>
      <c r="P46" s="396"/>
      <c r="Q46" s="396"/>
      <c r="R46" s="396"/>
      <c r="S46" s="396"/>
      <c r="T46" s="396"/>
      <c r="U46" s="396"/>
      <c r="V46" s="816"/>
      <c r="W46" s="819" t="s">
        <v>315</v>
      </c>
      <c r="Y46" s="1281"/>
      <c r="Z46" s="1646" t="s">
        <v>797</v>
      </c>
      <c r="AA46" s="1593">
        <v>17.187990906799829</v>
      </c>
      <c r="AB46" s="1593">
        <v>21.469713401134069</v>
      </c>
      <c r="AC46" s="1593">
        <v>25.970082749414185</v>
      </c>
      <c r="AD46" s="1593">
        <v>27.917758916184585</v>
      </c>
      <c r="AE46" s="1593">
        <v>35.139329743286773</v>
      </c>
      <c r="AF46" s="1593">
        <v>37.064648830339053</v>
      </c>
      <c r="AG46" s="1593">
        <v>34.830860911989745</v>
      </c>
      <c r="AH46" s="1593">
        <v>32.059603864376982</v>
      </c>
      <c r="AI46" s="1593">
        <v>29.725368462690554</v>
      </c>
      <c r="AJ46" s="1593">
        <v>28.729628987964595</v>
      </c>
      <c r="AK46" s="1593">
        <v>27.741876203774225</v>
      </c>
      <c r="AL46" s="1593">
        <v>26.285389562232208</v>
      </c>
      <c r="AM46" s="1593">
        <v>27.052239040761009</v>
      </c>
      <c r="AN46" s="1593">
        <v>27.247545978259883</v>
      </c>
      <c r="AO46" s="1593">
        <v>26.146634880782507</v>
      </c>
      <c r="AP46" s="1593">
        <v>25.224966295303055</v>
      </c>
      <c r="AQ46" s="1593">
        <v>24.593570324109169</v>
      </c>
      <c r="AR46" s="1593">
        <v>27.473216022729154</v>
      </c>
      <c r="AS46" s="1593">
        <v>32.366291608835475</v>
      </c>
      <c r="AT46" s="1593">
        <v>35.044856372941418</v>
      </c>
      <c r="AU46" s="1593">
        <v>34.841330250835966</v>
      </c>
      <c r="AV46" s="1593">
        <v>38.050803942552847</v>
      </c>
      <c r="AW46" s="1593">
        <v>50.338195589731406</v>
      </c>
      <c r="AX46" s="1593">
        <v>43.90395713026512</v>
      </c>
      <c r="AY46" s="1593">
        <v>44.31030359962319</v>
      </c>
      <c r="AZ46" s="1593">
        <v>38.672009630888752</v>
      </c>
      <c r="BA46" s="1593">
        <v>35.594011316571084</v>
      </c>
      <c r="BB46" s="1593">
        <v>36.623324931693702</v>
      </c>
      <c r="BC46" s="215">
        <v>37.693161006443177</v>
      </c>
      <c r="BD46" s="215">
        <v>35.498302975334646</v>
      </c>
      <c r="BE46" s="215">
        <v>0</v>
      </c>
    </row>
    <row r="47" spans="1:57">
      <c r="AY47" s="103"/>
      <c r="AZ47" s="103"/>
      <c r="BC47" s="103"/>
      <c r="BD47" s="103"/>
    </row>
    <row r="48" spans="1:57">
      <c r="V48" s="103" t="s">
        <v>322</v>
      </c>
      <c r="Y48" s="1274" t="s">
        <v>912</v>
      </c>
      <c r="Z48" s="1274"/>
      <c r="AY48" s="103"/>
      <c r="AZ48" s="103"/>
      <c r="BC48" s="103"/>
      <c r="BD48" s="103"/>
    </row>
    <row r="49" spans="1:57">
      <c r="V49" s="807" t="s">
        <v>303</v>
      </c>
      <c r="W49" s="808"/>
      <c r="Y49" s="807" t="s">
        <v>795</v>
      </c>
      <c r="Z49" s="808"/>
      <c r="AA49" s="122">
        <v>1990</v>
      </c>
      <c r="AB49" s="122">
        <v>1991</v>
      </c>
      <c r="AC49" s="122">
        <v>1992</v>
      </c>
      <c r="AD49" s="122">
        <v>1993</v>
      </c>
      <c r="AE49" s="122">
        <v>1994</v>
      </c>
      <c r="AF49" s="122">
        <v>1995</v>
      </c>
      <c r="AG49" s="122">
        <v>1996</v>
      </c>
      <c r="AH49" s="122">
        <v>1997</v>
      </c>
      <c r="AI49" s="122">
        <v>1998</v>
      </c>
      <c r="AJ49" s="122">
        <v>1999</v>
      </c>
      <c r="AK49" s="122">
        <v>2000</v>
      </c>
      <c r="AL49" s="122">
        <v>2001</v>
      </c>
      <c r="AM49" s="122">
        <v>2002</v>
      </c>
      <c r="AN49" s="122">
        <v>2003</v>
      </c>
      <c r="AO49" s="122">
        <v>2004</v>
      </c>
      <c r="AP49" s="122">
        <v>2005</v>
      </c>
      <c r="AQ49" s="122">
        <f t="shared" ref="AQ49:AW49" si="47">AP49+1</f>
        <v>2006</v>
      </c>
      <c r="AR49" s="122">
        <f t="shared" si="47"/>
        <v>2007</v>
      </c>
      <c r="AS49" s="122">
        <f t="shared" si="47"/>
        <v>2008</v>
      </c>
      <c r="AT49" s="122">
        <f t="shared" si="47"/>
        <v>2009</v>
      </c>
      <c r="AU49" s="122">
        <f t="shared" si="47"/>
        <v>2010</v>
      </c>
      <c r="AV49" s="122">
        <f t="shared" si="47"/>
        <v>2011</v>
      </c>
      <c r="AW49" s="122">
        <f t="shared" si="47"/>
        <v>2012</v>
      </c>
      <c r="AX49" s="122">
        <f t="shared" ref="AX49:BE49" si="48">AW49+1</f>
        <v>2013</v>
      </c>
      <c r="AY49" s="122">
        <f t="shared" si="48"/>
        <v>2014</v>
      </c>
      <c r="AZ49" s="122">
        <f t="shared" si="48"/>
        <v>2015</v>
      </c>
      <c r="BA49" s="122">
        <f t="shared" si="48"/>
        <v>2016</v>
      </c>
      <c r="BB49" s="122">
        <f t="shared" si="48"/>
        <v>2017</v>
      </c>
      <c r="BC49" s="122">
        <f t="shared" si="48"/>
        <v>2018</v>
      </c>
      <c r="BD49" s="122">
        <f t="shared" si="48"/>
        <v>2019</v>
      </c>
      <c r="BE49" s="122">
        <f t="shared" si="48"/>
        <v>2020</v>
      </c>
    </row>
    <row r="50" spans="1:57" s="209" customFormat="1" ht="15" customHeight="1">
      <c r="A50" s="396"/>
      <c r="B50" s="396"/>
      <c r="C50" s="396"/>
      <c r="D50" s="396"/>
      <c r="E50" s="396"/>
      <c r="F50" s="396"/>
      <c r="G50" s="396"/>
      <c r="H50" s="396"/>
      <c r="I50" s="396"/>
      <c r="J50" s="396"/>
      <c r="K50" s="396"/>
      <c r="L50" s="396"/>
      <c r="M50" s="396"/>
      <c r="N50" s="396"/>
      <c r="O50" s="396"/>
      <c r="P50" s="396"/>
      <c r="Q50" s="396"/>
      <c r="R50" s="396"/>
      <c r="S50" s="396"/>
      <c r="T50" s="396"/>
      <c r="U50" s="396"/>
      <c r="V50" s="811" t="s">
        <v>306</v>
      </c>
      <c r="W50" s="1220"/>
      <c r="Y50" s="1275" t="s">
        <v>0</v>
      </c>
      <c r="Z50" s="1276"/>
      <c r="AA50" s="1595">
        <f t="shared" ref="AA50:AQ50" si="49">SUM(AA51:AA58)</f>
        <v>1.0000000000000002</v>
      </c>
      <c r="AB50" s="1595">
        <f t="shared" si="49"/>
        <v>1.0000000000000004</v>
      </c>
      <c r="AC50" s="1595">
        <f t="shared" si="49"/>
        <v>1</v>
      </c>
      <c r="AD50" s="1595">
        <f t="shared" si="49"/>
        <v>1</v>
      </c>
      <c r="AE50" s="1595">
        <f t="shared" si="49"/>
        <v>1.0000000000000002</v>
      </c>
      <c r="AF50" s="1595">
        <f t="shared" si="49"/>
        <v>1.0000000000000002</v>
      </c>
      <c r="AG50" s="1595">
        <f t="shared" si="49"/>
        <v>1</v>
      </c>
      <c r="AH50" s="1595">
        <f t="shared" si="49"/>
        <v>1.0000000000000002</v>
      </c>
      <c r="AI50" s="1595">
        <f t="shared" si="49"/>
        <v>1.0000000000000002</v>
      </c>
      <c r="AJ50" s="1595">
        <f t="shared" si="49"/>
        <v>1</v>
      </c>
      <c r="AK50" s="1595">
        <f t="shared" si="49"/>
        <v>1</v>
      </c>
      <c r="AL50" s="1595">
        <f t="shared" si="49"/>
        <v>0.99999999999999989</v>
      </c>
      <c r="AM50" s="1595">
        <f t="shared" si="49"/>
        <v>1</v>
      </c>
      <c r="AN50" s="1595">
        <f t="shared" si="49"/>
        <v>1</v>
      </c>
      <c r="AO50" s="1595">
        <f t="shared" si="49"/>
        <v>0.99999999999999978</v>
      </c>
      <c r="AP50" s="1595">
        <f t="shared" si="49"/>
        <v>1</v>
      </c>
      <c r="AQ50" s="1595">
        <f t="shared" si="49"/>
        <v>1</v>
      </c>
      <c r="AR50" s="1595">
        <f t="shared" ref="AR50:AW50" si="50">SUM(AR51:AR58)</f>
        <v>1.0000000000000002</v>
      </c>
      <c r="AS50" s="1595">
        <f t="shared" si="50"/>
        <v>0.99999999999999989</v>
      </c>
      <c r="AT50" s="1595">
        <f t="shared" si="50"/>
        <v>1.0000000000000002</v>
      </c>
      <c r="AU50" s="1595">
        <f t="shared" si="50"/>
        <v>0.99999999999999989</v>
      </c>
      <c r="AV50" s="1595">
        <f t="shared" si="50"/>
        <v>1.0000000000000004</v>
      </c>
      <c r="AW50" s="1595">
        <f t="shared" si="50"/>
        <v>1</v>
      </c>
      <c r="AX50" s="1595">
        <f t="shared" ref="AX50:BE50" si="51">SUM(AX51:AX58)</f>
        <v>0.99999999999999989</v>
      </c>
      <c r="AY50" s="1595">
        <f t="shared" si="51"/>
        <v>1</v>
      </c>
      <c r="AZ50" s="1595">
        <f t="shared" si="51"/>
        <v>1</v>
      </c>
      <c r="BA50" s="1595">
        <f t="shared" si="51"/>
        <v>0.99999999999999989</v>
      </c>
      <c r="BB50" s="1595">
        <f t="shared" si="51"/>
        <v>0.99999999999999989</v>
      </c>
      <c r="BC50" s="216">
        <f t="shared" si="51"/>
        <v>0.99999999999999989</v>
      </c>
      <c r="BD50" s="216">
        <f t="shared" ref="BD50" si="52">SUM(BD51:BD58)</f>
        <v>1</v>
      </c>
      <c r="BE50" s="216" t="e">
        <f t="shared" si="51"/>
        <v>#DIV/0!</v>
      </c>
    </row>
    <row r="51" spans="1:57" s="209" customFormat="1" ht="15" customHeight="1">
      <c r="A51" s="396"/>
      <c r="B51" s="396"/>
      <c r="C51" s="396"/>
      <c r="D51" s="396"/>
      <c r="E51" s="396"/>
      <c r="F51" s="396"/>
      <c r="G51" s="396"/>
      <c r="H51" s="396"/>
      <c r="I51" s="396"/>
      <c r="J51" s="396"/>
      <c r="K51" s="396"/>
      <c r="L51" s="396"/>
      <c r="M51" s="396"/>
      <c r="N51" s="396"/>
      <c r="O51" s="396"/>
      <c r="P51" s="396"/>
      <c r="Q51" s="396"/>
      <c r="R51" s="396"/>
      <c r="S51" s="396"/>
      <c r="T51" s="396"/>
      <c r="U51" s="396"/>
      <c r="V51" s="812"/>
      <c r="W51" s="1221" t="s">
        <v>317</v>
      </c>
      <c r="Y51" s="1277"/>
      <c r="Z51" s="1282" t="s">
        <v>787</v>
      </c>
      <c r="AA51" s="214">
        <f t="shared" ref="AA51:AQ58" si="53">+AA39/AA$10</f>
        <v>0.14718926036512817</v>
      </c>
      <c r="AB51" s="214">
        <f t="shared" si="53"/>
        <v>0.13695602772737323</v>
      </c>
      <c r="AC51" s="214">
        <f t="shared" si="53"/>
        <v>0.13415672853497632</v>
      </c>
      <c r="AD51" s="214">
        <f t="shared" si="53"/>
        <v>0.1405525463794039</v>
      </c>
      <c r="AE51" s="214">
        <f t="shared" si="53"/>
        <v>0.13615929418533587</v>
      </c>
      <c r="AF51" s="214">
        <f t="shared" si="53"/>
        <v>0.14384585081849807</v>
      </c>
      <c r="AG51" s="214">
        <f t="shared" si="53"/>
        <v>0.13806873070297601</v>
      </c>
      <c r="AH51" s="214">
        <f t="shared" si="53"/>
        <v>0.12826108703421271</v>
      </c>
      <c r="AI51" s="214">
        <f t="shared" si="53"/>
        <v>0.13548221780154276</v>
      </c>
      <c r="AJ51" s="214">
        <f t="shared" si="53"/>
        <v>0.1385072882090802</v>
      </c>
      <c r="AK51" s="214">
        <f t="shared" si="53"/>
        <v>0.15551980897204576</v>
      </c>
      <c r="AL51" s="214">
        <f t="shared" si="53"/>
        <v>0.13158324794971402</v>
      </c>
      <c r="AM51" s="214">
        <f t="shared" si="53"/>
        <v>0.14232326256445652</v>
      </c>
      <c r="AN51" s="214">
        <f t="shared" si="53"/>
        <v>0.12355955683585314</v>
      </c>
      <c r="AO51" s="214">
        <f t="shared" si="53"/>
        <v>0.13564618432133965</v>
      </c>
      <c r="AP51" s="214">
        <f t="shared" si="53"/>
        <v>0.14874978463918895</v>
      </c>
      <c r="AQ51" s="214">
        <f t="shared" si="53"/>
        <v>0.13016658382890045</v>
      </c>
      <c r="AR51" s="214">
        <f t="shared" ref="AR51:AW51" si="54">+AR39/AR$10</f>
        <v>0.13589846941087047</v>
      </c>
      <c r="AS51" s="214">
        <f t="shared" si="54"/>
        <v>0.13001490644129834</v>
      </c>
      <c r="AT51" s="214">
        <f t="shared" si="54"/>
        <v>0.13604530626814904</v>
      </c>
      <c r="AU51" s="214">
        <f t="shared" si="54"/>
        <v>0.16193215199413954</v>
      </c>
      <c r="AV51" s="214">
        <f t="shared" si="54"/>
        <v>0.14337110428803931</v>
      </c>
      <c r="AW51" s="214">
        <f t="shared" si="54"/>
        <v>0.13628468169664421</v>
      </c>
      <c r="AX51" s="214">
        <f t="shared" ref="AX51:AY58" si="55">+AX39/AX$10</f>
        <v>0.13318270494459286</v>
      </c>
      <c r="AY51" s="214">
        <f t="shared" si="55"/>
        <v>0.13396266797596051</v>
      </c>
      <c r="AZ51" s="407">
        <f t="shared" ref="AZ51:BC58" si="56">+AZ39/AZ$10</f>
        <v>0.13113892840943794</v>
      </c>
      <c r="BA51" s="214">
        <f t="shared" si="56"/>
        <v>0.13894819370626704</v>
      </c>
      <c r="BB51" s="214">
        <f t="shared" si="56"/>
        <v>0.15703757795148779</v>
      </c>
      <c r="BC51" s="214">
        <f t="shared" si="56"/>
        <v>0.15724826555350696</v>
      </c>
      <c r="BD51" s="214">
        <f t="shared" ref="BD51" si="57">+BD39/BD$10</f>
        <v>0.15719150844493018</v>
      </c>
      <c r="BE51" s="214" t="e">
        <f t="shared" ref="BE51" si="58">+BE39/BE$10</f>
        <v>#DIV/0!</v>
      </c>
    </row>
    <row r="52" spans="1:57" s="209" customFormat="1" ht="15" customHeight="1">
      <c r="A52" s="396"/>
      <c r="B52" s="396"/>
      <c r="C52" s="396"/>
      <c r="D52" s="396"/>
      <c r="E52" s="396"/>
      <c r="F52" s="396"/>
      <c r="G52" s="396"/>
      <c r="H52" s="396"/>
      <c r="I52" s="396"/>
      <c r="J52" s="396"/>
      <c r="K52" s="396"/>
      <c r="L52" s="396"/>
      <c r="M52" s="396"/>
      <c r="N52" s="396"/>
      <c r="O52" s="396"/>
      <c r="P52" s="396"/>
      <c r="Q52" s="396"/>
      <c r="R52" s="396"/>
      <c r="S52" s="396"/>
      <c r="T52" s="396"/>
      <c r="U52" s="396"/>
      <c r="V52" s="812"/>
      <c r="W52" s="819" t="s">
        <v>318</v>
      </c>
      <c r="Y52" s="1277"/>
      <c r="Z52" s="1283" t="s">
        <v>798</v>
      </c>
      <c r="AA52" s="214">
        <f t="shared" si="53"/>
        <v>2.2251479876764277E-2</v>
      </c>
      <c r="AB52" s="214">
        <f t="shared" si="53"/>
        <v>1.6855658909832975E-2</v>
      </c>
      <c r="AC52" s="214">
        <f t="shared" si="53"/>
        <v>1.7704680850951338E-2</v>
      </c>
      <c r="AD52" s="214">
        <f t="shared" si="53"/>
        <v>1.0138949760930936E-2</v>
      </c>
      <c r="AE52" s="214">
        <f t="shared" si="53"/>
        <v>2.8324158860841272E-2</v>
      </c>
      <c r="AF52" s="214">
        <f t="shared" si="53"/>
        <v>2.1389804846788325E-2</v>
      </c>
      <c r="AG52" s="214">
        <f t="shared" si="53"/>
        <v>1.6284593939054424E-2</v>
      </c>
      <c r="AH52" s="214">
        <f t="shared" si="53"/>
        <v>1.7861841347203183E-2</v>
      </c>
      <c r="AI52" s="214">
        <f t="shared" si="53"/>
        <v>1.9500264492213957E-2</v>
      </c>
      <c r="AJ52" s="214">
        <f t="shared" si="53"/>
        <v>2.1008125907304945E-2</v>
      </c>
      <c r="AK52" s="214">
        <f t="shared" si="53"/>
        <v>1.9782200223077563E-2</v>
      </c>
      <c r="AL52" s="214">
        <f t="shared" si="53"/>
        <v>1.9028449103638261E-2</v>
      </c>
      <c r="AM52" s="214">
        <f t="shared" si="53"/>
        <v>2.0020561330895432E-2</v>
      </c>
      <c r="AN52" s="214">
        <f t="shared" si="53"/>
        <v>1.581326737133168E-2</v>
      </c>
      <c r="AO52" s="214">
        <f t="shared" si="53"/>
        <v>2.298766186789096E-2</v>
      </c>
      <c r="AP52" s="214">
        <f t="shared" si="53"/>
        <v>2.1076180175924698E-2</v>
      </c>
      <c r="AQ52" s="214">
        <f t="shared" si="53"/>
        <v>1.9223534722551464E-2</v>
      </c>
      <c r="AR52" s="214">
        <f t="shared" ref="AR52:AS58" si="59">+AR40/AR$10</f>
        <v>2.3076032408414365E-2</v>
      </c>
      <c r="AS52" s="214">
        <f t="shared" si="59"/>
        <v>1.9023515797246628E-2</v>
      </c>
      <c r="AT52" s="214">
        <f t="shared" ref="AT52:AU58" si="60">+AT40/AT$10</f>
        <v>1.5352204249282957E-2</v>
      </c>
      <c r="AU52" s="214">
        <f t="shared" si="60"/>
        <v>2.6224598895926297E-2</v>
      </c>
      <c r="AV52" s="214">
        <f t="shared" ref="AV52:AW58" si="61">+AV40/AV$10</f>
        <v>2.2535018624477491E-2</v>
      </c>
      <c r="AW52" s="214">
        <f t="shared" si="61"/>
        <v>2.3032903619847018E-2</v>
      </c>
      <c r="AX52" s="214">
        <f t="shared" si="55"/>
        <v>2.5630209530464444E-2</v>
      </c>
      <c r="AY52" s="214">
        <f t="shared" si="55"/>
        <v>1.9874261455866626E-2</v>
      </c>
      <c r="AZ52" s="407">
        <f t="shared" si="56"/>
        <v>2.0919563506160685E-2</v>
      </c>
      <c r="BA52" s="214">
        <f t="shared" si="56"/>
        <v>2.2493904580549524E-2</v>
      </c>
      <c r="BB52" s="214">
        <f t="shared" si="56"/>
        <v>2.3574567799082013E-2</v>
      </c>
      <c r="BC52" s="214">
        <f t="shared" si="56"/>
        <v>2.9640293774929601E-2</v>
      </c>
      <c r="BD52" s="214">
        <f t="shared" ref="BD52" si="62">+BD40/BD$10</f>
        <v>2.8394590300838338E-2</v>
      </c>
      <c r="BE52" s="214" t="e">
        <f t="shared" ref="BE52" si="63">+BE40/BE$10</f>
        <v>#DIV/0!</v>
      </c>
    </row>
    <row r="53" spans="1:57" s="209" customFormat="1" ht="15" customHeight="1">
      <c r="A53" s="396"/>
      <c r="B53" s="396"/>
      <c r="C53" s="396"/>
      <c r="D53" s="396"/>
      <c r="E53" s="396"/>
      <c r="F53" s="396"/>
      <c r="G53" s="396"/>
      <c r="H53" s="396"/>
      <c r="I53" s="396"/>
      <c r="J53" s="396"/>
      <c r="K53" s="396"/>
      <c r="L53" s="396"/>
      <c r="M53" s="396"/>
      <c r="N53" s="396"/>
      <c r="O53" s="396"/>
      <c r="P53" s="396"/>
      <c r="Q53" s="396"/>
      <c r="R53" s="396"/>
      <c r="S53" s="396"/>
      <c r="T53" s="396"/>
      <c r="U53" s="396"/>
      <c r="V53" s="812"/>
      <c r="W53" s="1222" t="s">
        <v>319</v>
      </c>
      <c r="Y53" s="1277"/>
      <c r="Z53" s="1284" t="s">
        <v>861</v>
      </c>
      <c r="AA53" s="214">
        <f t="shared" si="53"/>
        <v>0.18301890062705919</v>
      </c>
      <c r="AB53" s="214">
        <f t="shared" si="53"/>
        <v>0.17235465018115723</v>
      </c>
      <c r="AC53" s="214">
        <f t="shared" si="53"/>
        <v>0.17140964127072217</v>
      </c>
      <c r="AD53" s="214">
        <f t="shared" si="53"/>
        <v>0.17916558626335596</v>
      </c>
      <c r="AE53" s="214">
        <f t="shared" si="53"/>
        <v>0.15109387400061339</v>
      </c>
      <c r="AF53" s="214">
        <f t="shared" si="53"/>
        <v>0.1564612661871109</v>
      </c>
      <c r="AG53" s="214">
        <f t="shared" si="53"/>
        <v>0.15974288772939224</v>
      </c>
      <c r="AH53" s="214">
        <f t="shared" si="53"/>
        <v>0.16883507556032684</v>
      </c>
      <c r="AI53" s="214">
        <f t="shared" si="53"/>
        <v>0.15146518013488541</v>
      </c>
      <c r="AJ53" s="214">
        <f t="shared" si="53"/>
        <v>0.14475305638370822</v>
      </c>
      <c r="AK53" s="214">
        <f t="shared" si="53"/>
        <v>0.15228490805075232</v>
      </c>
      <c r="AL53" s="214">
        <f t="shared" si="53"/>
        <v>0.1520700211934399</v>
      </c>
      <c r="AM53" s="214">
        <f t="shared" si="53"/>
        <v>0.1443300501461639</v>
      </c>
      <c r="AN53" s="214">
        <f t="shared" si="53"/>
        <v>0.14860832571292126</v>
      </c>
      <c r="AO53" s="214">
        <f t="shared" si="53"/>
        <v>0.1444168080144882</v>
      </c>
      <c r="AP53" s="214">
        <f t="shared" si="53"/>
        <v>0.146915080300111</v>
      </c>
      <c r="AQ53" s="214">
        <f t="shared" si="53"/>
        <v>0.15424892909246085</v>
      </c>
      <c r="AR53" s="214">
        <f t="shared" si="59"/>
        <v>0.14824998390448207</v>
      </c>
      <c r="AS53" s="214">
        <f t="shared" si="59"/>
        <v>0.14295647961144303</v>
      </c>
      <c r="AT53" s="214">
        <f t="shared" si="60"/>
        <v>0.14686324127628042</v>
      </c>
      <c r="AU53" s="214">
        <f t="shared" si="60"/>
        <v>0.14086849676873978</v>
      </c>
      <c r="AV53" s="214">
        <f t="shared" si="61"/>
        <v>0.14064404305651937</v>
      </c>
      <c r="AW53" s="214">
        <f t="shared" si="61"/>
        <v>0.13596047168890993</v>
      </c>
      <c r="AX53" s="214">
        <f t="shared" si="55"/>
        <v>0.13396491362798105</v>
      </c>
      <c r="AY53" s="214">
        <f t="shared" si="55"/>
        <v>0.13598116965795801</v>
      </c>
      <c r="AZ53" s="407">
        <f t="shared" si="56"/>
        <v>0.14369124979651643</v>
      </c>
      <c r="BA53" s="214">
        <f t="shared" si="56"/>
        <v>0.14589734671749746</v>
      </c>
      <c r="BB53" s="214">
        <f t="shared" si="56"/>
        <v>0.1505718873565402</v>
      </c>
      <c r="BC53" s="214">
        <f t="shared" si="56"/>
        <v>0.13740986920113751</v>
      </c>
      <c r="BD53" s="214">
        <f t="shared" ref="BD53" si="64">+BD41/BD$10</f>
        <v>0.14246367786499547</v>
      </c>
      <c r="BE53" s="214" t="e">
        <f t="shared" ref="BE53" si="65">+BE41/BE$10</f>
        <v>#DIV/0!</v>
      </c>
    </row>
    <row r="54" spans="1:57" s="209" customFormat="1" ht="15" customHeight="1">
      <c r="A54" s="396"/>
      <c r="B54" s="396"/>
      <c r="C54" s="396"/>
      <c r="D54" s="396"/>
      <c r="E54" s="396"/>
      <c r="F54" s="396"/>
      <c r="G54" s="396"/>
      <c r="H54" s="396"/>
      <c r="I54" s="396"/>
      <c r="J54" s="396"/>
      <c r="K54" s="396"/>
      <c r="L54" s="396"/>
      <c r="M54" s="396"/>
      <c r="N54" s="396"/>
      <c r="O54" s="396"/>
      <c r="P54" s="396"/>
      <c r="Q54" s="396"/>
      <c r="R54" s="396"/>
      <c r="S54" s="396"/>
      <c r="T54" s="396"/>
      <c r="U54" s="396"/>
      <c r="V54" s="812"/>
      <c r="W54" s="819" t="s">
        <v>320</v>
      </c>
      <c r="Y54" s="1277"/>
      <c r="Z54" s="1283" t="s">
        <v>799</v>
      </c>
      <c r="AA54" s="214">
        <f t="shared" si="53"/>
        <v>5.261601244336607E-2</v>
      </c>
      <c r="AB54" s="214">
        <f t="shared" si="53"/>
        <v>4.8410044586773886E-2</v>
      </c>
      <c r="AC54" s="214">
        <f t="shared" si="53"/>
        <v>4.5526550434569213E-2</v>
      </c>
      <c r="AD54" s="214">
        <f t="shared" si="53"/>
        <v>4.4863974241502583E-2</v>
      </c>
      <c r="AE54" s="214">
        <f t="shared" si="53"/>
        <v>4.4471385331131576E-2</v>
      </c>
      <c r="AF54" s="214">
        <f t="shared" si="53"/>
        <v>4.3255528977920614E-2</v>
      </c>
      <c r="AG54" s="214">
        <f t="shared" si="53"/>
        <v>4.050325619033604E-2</v>
      </c>
      <c r="AH54" s="214">
        <f t="shared" si="53"/>
        <v>4.2948892191882436E-2</v>
      </c>
      <c r="AI54" s="214">
        <f t="shared" si="53"/>
        <v>4.7265701868402225E-2</v>
      </c>
      <c r="AJ54" s="214">
        <f t="shared" si="53"/>
        <v>4.715510704503046E-2</v>
      </c>
      <c r="AK54" s="214">
        <f t="shared" si="53"/>
        <v>4.5865368866271822E-2</v>
      </c>
      <c r="AL54" s="214">
        <f t="shared" si="53"/>
        <v>4.3304627896272103E-2</v>
      </c>
      <c r="AM54" s="214">
        <f t="shared" si="53"/>
        <v>4.1807985761862225E-2</v>
      </c>
      <c r="AN54" s="214">
        <f t="shared" si="53"/>
        <v>4.4241408677972889E-2</v>
      </c>
      <c r="AO54" s="214">
        <f t="shared" si="53"/>
        <v>4.3526041640657237E-2</v>
      </c>
      <c r="AP54" s="214">
        <f t="shared" si="53"/>
        <v>4.1506415047343884E-2</v>
      </c>
      <c r="AQ54" s="214">
        <f t="shared" si="53"/>
        <v>4.4131534388683509E-2</v>
      </c>
      <c r="AR54" s="214">
        <f t="shared" si="59"/>
        <v>4.3779644470374079E-2</v>
      </c>
      <c r="AS54" s="214">
        <f t="shared" si="59"/>
        <v>4.5721104771559717E-2</v>
      </c>
      <c r="AT54" s="214">
        <f t="shared" si="60"/>
        <v>4.6819170756117363E-2</v>
      </c>
      <c r="AU54" s="214">
        <f t="shared" si="60"/>
        <v>4.6073099672276872E-2</v>
      </c>
      <c r="AV54" s="214">
        <f t="shared" si="61"/>
        <v>4.6577146088889458E-2</v>
      </c>
      <c r="AW54" s="214">
        <f t="shared" si="61"/>
        <v>4.6937056986520162E-2</v>
      </c>
      <c r="AX54" s="214">
        <f t="shared" si="55"/>
        <v>4.8815666146759862E-2</v>
      </c>
      <c r="AY54" s="214">
        <f t="shared" si="55"/>
        <v>5.1642181420534734E-2</v>
      </c>
      <c r="AZ54" s="407">
        <f t="shared" si="56"/>
        <v>5.370712514185419E-2</v>
      </c>
      <c r="BA54" s="214">
        <f t="shared" si="56"/>
        <v>5.4628486741318601E-2</v>
      </c>
      <c r="BB54" s="214">
        <f t="shared" si="56"/>
        <v>5.584051827340155E-2</v>
      </c>
      <c r="BC54" s="214">
        <f t="shared" si="56"/>
        <v>5.1360720854303508E-2</v>
      </c>
      <c r="BD54" s="214">
        <f t="shared" ref="BD54" si="66">+BD42/BD$10</f>
        <v>5.2797551528016386E-2</v>
      </c>
      <c r="BE54" s="214" t="e">
        <f t="shared" ref="BE54" si="67">+BE42/BE$10</f>
        <v>#DIV/0!</v>
      </c>
    </row>
    <row r="55" spans="1:57" s="209" customFormat="1" ht="15" customHeight="1">
      <c r="A55" s="396"/>
      <c r="B55" s="396"/>
      <c r="C55" s="396"/>
      <c r="D55" s="396"/>
      <c r="E55" s="396"/>
      <c r="F55" s="396"/>
      <c r="G55" s="396"/>
      <c r="H55" s="396"/>
      <c r="I55" s="396"/>
      <c r="J55" s="396"/>
      <c r="K55" s="396"/>
      <c r="L55" s="396"/>
      <c r="M55" s="396"/>
      <c r="N55" s="396"/>
      <c r="O55" s="396"/>
      <c r="P55" s="396"/>
      <c r="Q55" s="396"/>
      <c r="R55" s="396"/>
      <c r="S55" s="396"/>
      <c r="T55" s="396"/>
      <c r="U55" s="396"/>
      <c r="V55" s="812"/>
      <c r="W55" s="1814" t="s">
        <v>1287</v>
      </c>
      <c r="Y55" s="1277"/>
      <c r="Z55" s="1284" t="s">
        <v>1294</v>
      </c>
      <c r="AA55" s="214">
        <f t="shared" si="53"/>
        <v>0.26672625441798231</v>
      </c>
      <c r="AB55" s="214">
        <f t="shared" si="53"/>
        <v>0.30056464739822253</v>
      </c>
      <c r="AC55" s="214">
        <f t="shared" si="53"/>
        <v>0.28876835783359539</v>
      </c>
      <c r="AD55" s="214">
        <f t="shared" si="53"/>
        <v>0.27029825985417322</v>
      </c>
      <c r="AE55" s="214">
        <f t="shared" si="53"/>
        <v>0.27829003278753767</v>
      </c>
      <c r="AF55" s="214">
        <f t="shared" si="53"/>
        <v>0.27390890646429783</v>
      </c>
      <c r="AG55" s="214">
        <f t="shared" si="53"/>
        <v>0.27052194877998004</v>
      </c>
      <c r="AH55" s="214">
        <f t="shared" si="53"/>
        <v>0.27491315483693568</v>
      </c>
      <c r="AI55" s="214">
        <f t="shared" si="53"/>
        <v>0.26526722952870091</v>
      </c>
      <c r="AJ55" s="214">
        <f t="shared" si="53"/>
        <v>0.26964751620033295</v>
      </c>
      <c r="AK55" s="214">
        <f t="shared" si="53"/>
        <v>0.24662772248917142</v>
      </c>
      <c r="AL55" s="214">
        <f t="shared" si="53"/>
        <v>0.2706129752061579</v>
      </c>
      <c r="AM55" s="214">
        <f t="shared" si="53"/>
        <v>0.28025798258954643</v>
      </c>
      <c r="AN55" s="214">
        <f t="shared" si="53"/>
        <v>0.29591312276584858</v>
      </c>
      <c r="AO55" s="214">
        <f t="shared" si="53"/>
        <v>0.28479118075634946</v>
      </c>
      <c r="AP55" s="214">
        <f t="shared" si="53"/>
        <v>0.28954093215465093</v>
      </c>
      <c r="AQ55" s="214">
        <f t="shared" si="53"/>
        <v>0.29605865711946344</v>
      </c>
      <c r="AR55" s="214">
        <f t="shared" si="59"/>
        <v>0.31037689346372827</v>
      </c>
      <c r="AS55" s="214">
        <f t="shared" si="59"/>
        <v>0.31556137547006785</v>
      </c>
      <c r="AT55" s="214">
        <f t="shared" si="60"/>
        <v>0.31419080075687711</v>
      </c>
      <c r="AU55" s="214">
        <f t="shared" si="60"/>
        <v>0.30788599265182237</v>
      </c>
      <c r="AV55" s="214">
        <f t="shared" si="61"/>
        <v>0.34893263997992313</v>
      </c>
      <c r="AW55" s="214">
        <f t="shared" si="61"/>
        <v>0.37028134581239774</v>
      </c>
      <c r="AX55" s="214">
        <f t="shared" si="55"/>
        <v>0.37709738775539842</v>
      </c>
      <c r="AY55" s="214">
        <f t="shared" si="55"/>
        <v>0.37595477920681031</v>
      </c>
      <c r="AZ55" s="407">
        <f t="shared" si="56"/>
        <v>0.36280847638882158</v>
      </c>
      <c r="BA55" s="214">
        <f t="shared" si="56"/>
        <v>0.3565162941046236</v>
      </c>
      <c r="BB55" s="214">
        <f t="shared" si="56"/>
        <v>0.32888264042857274</v>
      </c>
      <c r="BC55" s="214">
        <f t="shared" si="56"/>
        <v>0.31098969649680069</v>
      </c>
      <c r="BD55" s="214">
        <f t="shared" ref="BD55" si="68">+BD43/BD$10</f>
        <v>0.29791961870761485</v>
      </c>
      <c r="BE55" s="214" t="e">
        <f t="shared" ref="BE55" si="69">+BE43/BE$10</f>
        <v>#DIV/0!</v>
      </c>
    </row>
    <row r="56" spans="1:57" s="209" customFormat="1" ht="15" customHeight="1">
      <c r="A56" s="396"/>
      <c r="B56" s="396"/>
      <c r="C56" s="396"/>
      <c r="D56" s="396"/>
      <c r="E56" s="396"/>
      <c r="F56" s="396"/>
      <c r="G56" s="396"/>
      <c r="H56" s="396"/>
      <c r="I56" s="396"/>
      <c r="J56" s="396"/>
      <c r="K56" s="396"/>
      <c r="L56" s="396"/>
      <c r="M56" s="396"/>
      <c r="N56" s="396"/>
      <c r="O56" s="396"/>
      <c r="P56" s="396"/>
      <c r="Q56" s="396"/>
      <c r="R56" s="396"/>
      <c r="S56" s="396"/>
      <c r="T56" s="396"/>
      <c r="U56" s="396"/>
      <c r="V56" s="812"/>
      <c r="W56" s="819" t="s">
        <v>321</v>
      </c>
      <c r="Y56" s="1277"/>
      <c r="Z56" s="1283" t="s">
        <v>791</v>
      </c>
      <c r="AA56" s="214">
        <f t="shared" si="53"/>
        <v>0.25833629147126141</v>
      </c>
      <c r="AB56" s="214">
        <f t="shared" si="53"/>
        <v>0.25226923732685502</v>
      </c>
      <c r="AC56" s="214">
        <f t="shared" si="53"/>
        <v>0.27128036115886428</v>
      </c>
      <c r="AD56" s="214">
        <f t="shared" si="53"/>
        <v>0.284236601325903</v>
      </c>
      <c r="AE56" s="214">
        <f t="shared" si="53"/>
        <v>0.29021891420273227</v>
      </c>
      <c r="AF56" s="214">
        <f t="shared" si="53"/>
        <v>0.28815069119848402</v>
      </c>
      <c r="AG56" s="214">
        <f t="shared" si="53"/>
        <v>0.30325604132298084</v>
      </c>
      <c r="AH56" s="214">
        <f t="shared" si="53"/>
        <v>0.29201254455776904</v>
      </c>
      <c r="AI56" s="214">
        <f t="shared" si="53"/>
        <v>0.30765328966322064</v>
      </c>
      <c r="AJ56" s="214">
        <f t="shared" si="53"/>
        <v>0.30823741844461083</v>
      </c>
      <c r="AK56" s="214">
        <f t="shared" si="53"/>
        <v>0.30931251025894635</v>
      </c>
      <c r="AL56" s="214">
        <f t="shared" si="53"/>
        <v>0.31114880920095178</v>
      </c>
      <c r="AM56" s="214">
        <f t="shared" si="53"/>
        <v>0.30097201453109668</v>
      </c>
      <c r="AN56" s="214">
        <f t="shared" si="53"/>
        <v>0.30181563716119886</v>
      </c>
      <c r="AO56" s="214">
        <f t="shared" si="53"/>
        <v>0.30080287194383853</v>
      </c>
      <c r="AP56" s="214">
        <f t="shared" si="53"/>
        <v>0.28971526000288073</v>
      </c>
      <c r="AQ56" s="214">
        <f t="shared" si="53"/>
        <v>0.29564603055637895</v>
      </c>
      <c r="AR56" s="214">
        <f t="shared" si="59"/>
        <v>0.27985799880099049</v>
      </c>
      <c r="AS56" s="214">
        <f t="shared" si="59"/>
        <v>0.28565595654748716</v>
      </c>
      <c r="AT56" s="214">
        <f t="shared" si="60"/>
        <v>0.28293158179006184</v>
      </c>
      <c r="AU56" s="214">
        <f t="shared" si="60"/>
        <v>0.26410908081982809</v>
      </c>
      <c r="AV56" s="214">
        <f t="shared" si="61"/>
        <v>0.24306694083654956</v>
      </c>
      <c r="AW56" s="214">
        <f t="shared" si="61"/>
        <v>0.23063888240966129</v>
      </c>
      <c r="AX56" s="214">
        <f t="shared" si="55"/>
        <v>0.22822250902904523</v>
      </c>
      <c r="AY56" s="214">
        <f t="shared" si="55"/>
        <v>0.22950343015073418</v>
      </c>
      <c r="AZ56" s="407">
        <f t="shared" si="56"/>
        <v>0.23684994468014117</v>
      </c>
      <c r="BA56" s="214">
        <f t="shared" si="56"/>
        <v>0.2311369453591432</v>
      </c>
      <c r="BB56" s="214">
        <f t="shared" si="56"/>
        <v>0.23275548028094445</v>
      </c>
      <c r="BC56" s="214">
        <f t="shared" si="56"/>
        <v>0.25728379227607934</v>
      </c>
      <c r="BD56" s="214">
        <f t="shared" ref="BD56" si="70">+BD44/BD$10</f>
        <v>0.26383402073898948</v>
      </c>
      <c r="BE56" s="214" t="e">
        <f t="shared" ref="BE56" si="71">+BE44/BE$10</f>
        <v>#DIV/0!</v>
      </c>
    </row>
    <row r="57" spans="1:57" s="209" customFormat="1" ht="15" customHeight="1">
      <c r="A57" s="396"/>
      <c r="B57" s="396"/>
      <c r="C57" s="396"/>
      <c r="D57" s="396"/>
      <c r="E57" s="396"/>
      <c r="F57" s="396"/>
      <c r="G57" s="396"/>
      <c r="H57" s="396"/>
      <c r="I57" s="396"/>
      <c r="J57" s="396"/>
      <c r="K57" s="396"/>
      <c r="L57" s="396"/>
      <c r="M57" s="396"/>
      <c r="N57" s="396"/>
      <c r="O57" s="396"/>
      <c r="P57" s="396"/>
      <c r="Q57" s="396"/>
      <c r="R57" s="396"/>
      <c r="S57" s="396"/>
      <c r="T57" s="396"/>
      <c r="U57" s="396"/>
      <c r="V57" s="812"/>
      <c r="W57" s="1222" t="s">
        <v>314</v>
      </c>
      <c r="Y57" s="1277"/>
      <c r="Z57" s="1285" t="s">
        <v>800</v>
      </c>
      <c r="AA57" s="214">
        <f t="shared" si="53"/>
        <v>5.8774393375014972E-2</v>
      </c>
      <c r="AB57" s="214">
        <f t="shared" si="53"/>
        <v>5.8971266726490397E-2</v>
      </c>
      <c r="AC57" s="214">
        <f t="shared" si="53"/>
        <v>5.5760734085039163E-2</v>
      </c>
      <c r="AD57" s="214">
        <f t="shared" si="53"/>
        <v>5.4531029553331514E-2</v>
      </c>
      <c r="AE57" s="214">
        <f t="shared" si="53"/>
        <v>5.2520250458121594E-2</v>
      </c>
      <c r="AF57" s="214">
        <f t="shared" si="53"/>
        <v>5.320943960286325E-2</v>
      </c>
      <c r="AG57" s="214">
        <f t="shared" si="53"/>
        <v>5.3495497714590369E-2</v>
      </c>
      <c r="AH57" s="214">
        <f t="shared" si="53"/>
        <v>5.7572688845308709E-2</v>
      </c>
      <c r="AI57" s="214">
        <f t="shared" si="53"/>
        <v>5.7239512348458789E-2</v>
      </c>
      <c r="AJ57" s="214">
        <f t="shared" si="53"/>
        <v>5.585175103947107E-2</v>
      </c>
      <c r="AK57" s="214">
        <f t="shared" si="53"/>
        <v>5.6593503474736018E-2</v>
      </c>
      <c r="AL57" s="214">
        <f t="shared" si="53"/>
        <v>5.8720851908484063E-2</v>
      </c>
      <c r="AM57" s="214">
        <f t="shared" si="53"/>
        <v>5.7017436549357307E-2</v>
      </c>
      <c r="AN57" s="214">
        <f t="shared" si="53"/>
        <v>5.687227079428777E-2</v>
      </c>
      <c r="AO57" s="214">
        <f t="shared" si="53"/>
        <v>5.4980330720595535E-2</v>
      </c>
      <c r="AP57" s="214">
        <f t="shared" si="53"/>
        <v>5.0253430161736598E-2</v>
      </c>
      <c r="AQ57" s="214">
        <f t="shared" si="53"/>
        <v>4.8019432871277898E-2</v>
      </c>
      <c r="AR57" s="214">
        <f t="shared" si="59"/>
        <v>4.5290141575465924E-2</v>
      </c>
      <c r="AS57" s="214">
        <f t="shared" si="59"/>
        <v>4.492960226651832E-2</v>
      </c>
      <c r="AT57" s="214">
        <f t="shared" si="60"/>
        <v>3.9492844596341045E-2</v>
      </c>
      <c r="AU57" s="214">
        <f t="shared" si="60"/>
        <v>3.5827688418487019E-2</v>
      </c>
      <c r="AV57" s="214">
        <f t="shared" si="61"/>
        <v>3.7208992435977924E-2</v>
      </c>
      <c r="AW57" s="214">
        <f t="shared" si="61"/>
        <v>3.5224399186446133E-2</v>
      </c>
      <c r="AX57" s="214">
        <f t="shared" si="55"/>
        <v>3.3720283701745749E-2</v>
      </c>
      <c r="AY57" s="214">
        <f t="shared" si="55"/>
        <v>3.2165557371743543E-2</v>
      </c>
      <c r="AZ57" s="407">
        <f t="shared" si="56"/>
        <v>3.2136531401465968E-2</v>
      </c>
      <c r="BA57" s="214">
        <f t="shared" si="56"/>
        <v>3.2823404369442484E-2</v>
      </c>
      <c r="BB57" s="214">
        <f t="shared" si="56"/>
        <v>3.3545050846290905E-2</v>
      </c>
      <c r="BC57" s="214">
        <f t="shared" si="56"/>
        <v>3.6370695144903563E-2</v>
      </c>
      <c r="BD57" s="214">
        <f t="shared" ref="BD57" si="72">+BD45/BD$10</f>
        <v>3.8307857820277173E-2</v>
      </c>
      <c r="BE57" s="214" t="e">
        <f t="shared" ref="BE57" si="73">+BE45/BE$10</f>
        <v>#DIV/0!</v>
      </c>
    </row>
    <row r="58" spans="1:57" s="209" customFormat="1" ht="15" customHeight="1">
      <c r="A58" s="396"/>
      <c r="B58" s="396"/>
      <c r="C58" s="396"/>
      <c r="D58" s="396"/>
      <c r="E58" s="396"/>
      <c r="F58" s="396"/>
      <c r="G58" s="396"/>
      <c r="H58" s="396"/>
      <c r="I58" s="396"/>
      <c r="J58" s="396"/>
      <c r="K58" s="396"/>
      <c r="L58" s="396"/>
      <c r="M58" s="396"/>
      <c r="N58" s="396"/>
      <c r="O58" s="396"/>
      <c r="P58" s="396"/>
      <c r="Q58" s="396"/>
      <c r="R58" s="396"/>
      <c r="S58" s="396"/>
      <c r="T58" s="396"/>
      <c r="U58" s="396"/>
      <c r="V58" s="816"/>
      <c r="W58" s="819" t="s">
        <v>315</v>
      </c>
      <c r="Y58" s="1281"/>
      <c r="Z58" s="1279" t="s">
        <v>797</v>
      </c>
      <c r="AA58" s="214">
        <f t="shared" si="53"/>
        <v>1.1087407423423897E-2</v>
      </c>
      <c r="AB58" s="214">
        <f t="shared" si="53"/>
        <v>1.3618467143294958E-2</v>
      </c>
      <c r="AC58" s="214">
        <f t="shared" si="53"/>
        <v>1.5392945831282217E-2</v>
      </c>
      <c r="AD58" s="214">
        <f t="shared" si="53"/>
        <v>1.6213052621398823E-2</v>
      </c>
      <c r="AE58" s="214">
        <f t="shared" si="53"/>
        <v>1.8922090173686526E-2</v>
      </c>
      <c r="AF58" s="214">
        <f t="shared" si="53"/>
        <v>1.9778511904037226E-2</v>
      </c>
      <c r="AG58" s="214">
        <f t="shared" si="53"/>
        <v>1.812704362069005E-2</v>
      </c>
      <c r="AH58" s="214">
        <f t="shared" si="53"/>
        <v>1.7594715626361647E-2</v>
      </c>
      <c r="AI58" s="214">
        <f t="shared" si="53"/>
        <v>1.61266041625754E-2</v>
      </c>
      <c r="AJ58" s="214">
        <f t="shared" si="53"/>
        <v>1.4839736770461326E-2</v>
      </c>
      <c r="AK58" s="214">
        <f t="shared" si="53"/>
        <v>1.4013977664998839E-2</v>
      </c>
      <c r="AL58" s="214">
        <f t="shared" si="53"/>
        <v>1.3531017541341794E-2</v>
      </c>
      <c r="AM58" s="214">
        <f t="shared" si="53"/>
        <v>1.3270706526621573E-2</v>
      </c>
      <c r="AN58" s="214">
        <f t="shared" si="53"/>
        <v>1.3176410680585792E-2</v>
      </c>
      <c r="AO58" s="214">
        <f t="shared" si="53"/>
        <v>1.2848920734840268E-2</v>
      </c>
      <c r="AP58" s="214">
        <f t="shared" si="53"/>
        <v>1.2242917518163289E-2</v>
      </c>
      <c r="AQ58" s="214">
        <f t="shared" si="53"/>
        <v>1.2505297420283593E-2</v>
      </c>
      <c r="AR58" s="214">
        <f t="shared" si="59"/>
        <v>1.3470835965674619E-2</v>
      </c>
      <c r="AS58" s="214">
        <f t="shared" si="59"/>
        <v>1.6137059094378767E-2</v>
      </c>
      <c r="AT58" s="214">
        <f t="shared" si="60"/>
        <v>1.8304850306890441E-2</v>
      </c>
      <c r="AU58" s="214">
        <f t="shared" si="60"/>
        <v>1.7078890778779998E-2</v>
      </c>
      <c r="AV58" s="214">
        <f t="shared" si="61"/>
        <v>1.7664114689624043E-2</v>
      </c>
      <c r="AW58" s="214">
        <f t="shared" si="61"/>
        <v>2.164025859957348E-2</v>
      </c>
      <c r="AX58" s="214">
        <f t="shared" si="55"/>
        <v>1.9366325264012406E-2</v>
      </c>
      <c r="AY58" s="214">
        <f t="shared" si="55"/>
        <v>2.0915952760392084E-2</v>
      </c>
      <c r="AZ58" s="407">
        <f t="shared" si="56"/>
        <v>1.8748180675602109E-2</v>
      </c>
      <c r="BA58" s="214">
        <f t="shared" si="56"/>
        <v>1.7555424421158015E-2</v>
      </c>
      <c r="BB58" s="214">
        <f t="shared" si="56"/>
        <v>1.7792277063680407E-2</v>
      </c>
      <c r="BC58" s="214">
        <f t="shared" si="56"/>
        <v>1.9696666698338666E-2</v>
      </c>
      <c r="BD58" s="214">
        <f t="shared" ref="BD58" si="74">+BD46/BD$10</f>
        <v>1.9091174594338102E-2</v>
      </c>
      <c r="BE58" s="214" t="e">
        <f t="shared" ref="BE58" si="75">+BE46/BE$10</f>
        <v>#DIV/0!</v>
      </c>
    </row>
    <row r="60" spans="1:57">
      <c r="W60" s="261" t="s">
        <v>328</v>
      </c>
      <c r="Z60" s="103" t="s">
        <v>1296</v>
      </c>
    </row>
  </sheetData>
  <mergeCells count="4">
    <mergeCell ref="V1:W1"/>
    <mergeCell ref="Y1:Z2"/>
    <mergeCell ref="V6:W7"/>
    <mergeCell ref="Y6:Z7"/>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S34"/>
  <sheetViews>
    <sheetView zoomScale="85" zoomScaleNormal="85" workbookViewId="0">
      <selection activeCell="B1" sqref="B1"/>
    </sheetView>
  </sheetViews>
  <sheetFormatPr defaultColWidth="9" defaultRowHeight="14.25"/>
  <cols>
    <col min="1" max="1" width="9" style="202"/>
    <col min="2" max="2" width="4.5" style="202" customWidth="1"/>
    <col min="3" max="4" width="2" style="202" customWidth="1"/>
    <col min="5" max="5" width="56.625" style="202" customWidth="1"/>
    <col min="6" max="6" width="14.625" style="202" customWidth="1"/>
    <col min="7" max="7" width="3.5" style="202" customWidth="1"/>
    <col min="8" max="10" width="9.625" style="202" customWidth="1"/>
    <col min="11" max="11" width="17.75" style="202" customWidth="1"/>
    <col min="12" max="12" width="5.5" style="202" customWidth="1"/>
    <col min="13" max="14" width="2" style="202" customWidth="1"/>
    <col min="15" max="15" width="53.375" style="202" customWidth="1"/>
    <col min="16" max="16" width="14.625" style="202" customWidth="1"/>
    <col min="17" max="17" width="3.5" style="202" customWidth="1"/>
    <col min="18" max="25" width="9.625" style="202" customWidth="1"/>
    <col min="26" max="26" width="9.75" style="202" customWidth="1"/>
    <col min="27" max="34" width="10.625" style="202" customWidth="1"/>
    <col min="35" max="16384" width="9" style="202"/>
  </cols>
  <sheetData>
    <row r="1" spans="2:19" ht="18.75" customHeight="1">
      <c r="B1" s="1237" t="s">
        <v>862</v>
      </c>
      <c r="D1" s="824"/>
      <c r="L1" s="903" t="s">
        <v>858</v>
      </c>
      <c r="N1" s="824"/>
    </row>
    <row r="2" spans="2:19">
      <c r="D2" s="825"/>
      <c r="E2" s="825"/>
      <c r="F2" s="825"/>
      <c r="G2" s="825"/>
      <c r="H2" s="825"/>
      <c r="I2" s="825"/>
      <c r="J2" s="825"/>
      <c r="K2" s="825"/>
      <c r="N2" s="825"/>
      <c r="O2" s="825"/>
      <c r="P2" s="825"/>
      <c r="Q2" s="825"/>
      <c r="R2" s="825"/>
      <c r="S2" s="825"/>
    </row>
    <row r="4" spans="2:19" ht="28.5" customHeight="1">
      <c r="C4" s="2060" t="s">
        <v>863</v>
      </c>
      <c r="D4" s="2061"/>
      <c r="E4" s="2062"/>
      <c r="F4" s="2066" t="s">
        <v>1335</v>
      </c>
      <c r="H4" s="2068" t="s">
        <v>1134</v>
      </c>
      <c r="I4" s="2069"/>
      <c r="M4" s="2060" t="s">
        <v>1147</v>
      </c>
      <c r="N4" s="2061"/>
      <c r="O4" s="2062"/>
      <c r="P4" s="2066" t="s">
        <v>1336</v>
      </c>
      <c r="R4" s="2058" t="s">
        <v>1157</v>
      </c>
      <c r="S4" s="2059"/>
    </row>
    <row r="5" spans="2:19" ht="24.75" customHeight="1">
      <c r="C5" s="2063"/>
      <c r="D5" s="2064"/>
      <c r="E5" s="2065"/>
      <c r="F5" s="2067"/>
      <c r="H5" s="826" t="s">
        <v>398</v>
      </c>
      <c r="I5" s="826" t="s">
        <v>399</v>
      </c>
      <c r="M5" s="2063"/>
      <c r="N5" s="2064"/>
      <c r="O5" s="2065"/>
      <c r="P5" s="2067"/>
      <c r="R5" s="826" t="s">
        <v>609</v>
      </c>
      <c r="S5" s="826" t="s">
        <v>610</v>
      </c>
    </row>
    <row r="6" spans="2:19">
      <c r="C6" s="827" t="s">
        <v>329</v>
      </c>
      <c r="D6" s="828"/>
      <c r="E6" s="829"/>
      <c r="F6" s="830"/>
      <c r="H6" s="1622"/>
      <c r="I6" s="830"/>
      <c r="M6" s="827" t="s">
        <v>859</v>
      </c>
      <c r="N6" s="828"/>
      <c r="O6" s="829"/>
      <c r="P6" s="830"/>
      <c r="R6" s="1622"/>
      <c r="S6" s="830"/>
    </row>
    <row r="7" spans="2:19" ht="24.95" customHeight="1">
      <c r="C7" s="831"/>
      <c r="D7" s="832"/>
      <c r="E7" s="1623" t="s">
        <v>1133</v>
      </c>
      <c r="F7" s="400">
        <v>-1.378282622495786</v>
      </c>
      <c r="H7" s="1624">
        <f>F7/'1.Total'!AP15</f>
        <v>-9.9791312978703768E-4</v>
      </c>
      <c r="I7" s="1624">
        <f>F7/'1.Total'!AX15</f>
        <v>-9.7876097622931588E-4</v>
      </c>
      <c r="M7" s="831"/>
      <c r="N7" s="832"/>
      <c r="O7" s="833" t="s">
        <v>1367</v>
      </c>
      <c r="P7" s="400">
        <f>F7</f>
        <v>-1.378282622495786</v>
      </c>
      <c r="R7" s="1624">
        <f t="shared" ref="R7:S9" si="0">H7</f>
        <v>-9.9791312978703768E-4</v>
      </c>
      <c r="S7" s="1624">
        <f t="shared" si="0"/>
        <v>-9.7876097622931588E-4</v>
      </c>
    </row>
    <row r="8" spans="2:19" ht="24.95" customHeight="1">
      <c r="C8" s="831"/>
      <c r="D8" s="832"/>
      <c r="E8" s="833" t="s">
        <v>864</v>
      </c>
      <c r="F8" s="400">
        <v>2.0142548209873681</v>
      </c>
      <c r="H8" s="1624">
        <f>F8/'1.Total'!AP15</f>
        <v>1.4583738485800138E-3</v>
      </c>
      <c r="I8" s="1624">
        <f>F8/'1.Total'!AX15</f>
        <v>1.4303844384211048E-3</v>
      </c>
      <c r="M8" s="831"/>
      <c r="N8" s="832"/>
      <c r="O8" s="833" t="s">
        <v>852</v>
      </c>
      <c r="P8" s="400">
        <f>F8</f>
        <v>2.0142548209873681</v>
      </c>
      <c r="R8" s="1624">
        <f t="shared" si="0"/>
        <v>1.4583738485800138E-3</v>
      </c>
      <c r="S8" s="1624">
        <f t="shared" si="0"/>
        <v>1.4303844384211048E-3</v>
      </c>
    </row>
    <row r="9" spans="2:19" ht="24.95" customHeight="1" thickBot="1">
      <c r="C9" s="834"/>
      <c r="D9" s="835"/>
      <c r="E9" s="1631" t="s">
        <v>865</v>
      </c>
      <c r="F9" s="400">
        <v>-43.498037122821898</v>
      </c>
      <c r="H9" s="1624">
        <f>F9/'1.Total'!AP15</f>
        <v>-3.1493731152342573E-2</v>
      </c>
      <c r="I9" s="1624">
        <f>F9/'1.Total'!AX15</f>
        <v>-3.0889297001582383E-2</v>
      </c>
      <c r="M9" s="834"/>
      <c r="N9" s="835"/>
      <c r="O9" s="833" t="s">
        <v>1146</v>
      </c>
      <c r="P9" s="400">
        <f>F9</f>
        <v>-43.498037122821898</v>
      </c>
      <c r="R9" s="1624">
        <f t="shared" si="0"/>
        <v>-3.1493731152342573E-2</v>
      </c>
      <c r="S9" s="1624">
        <f t="shared" si="0"/>
        <v>-3.0889297001582383E-2</v>
      </c>
    </row>
    <row r="10" spans="2:19" ht="24.75" customHeight="1" thickTop="1">
      <c r="C10" s="836"/>
      <c r="D10" s="837" t="s">
        <v>866</v>
      </c>
      <c r="E10" s="838"/>
      <c r="F10" s="401">
        <f>SUM(F7:F9)</f>
        <v>-42.862064924330319</v>
      </c>
      <c r="H10" s="1625">
        <f>SUM(H7:H9)</f>
        <v>-3.1033270433549597E-2</v>
      </c>
      <c r="I10" s="1625">
        <f>SUM(I7:I9)</f>
        <v>-3.0437673539390593E-2</v>
      </c>
      <c r="M10" s="836"/>
      <c r="N10" s="837" t="s">
        <v>867</v>
      </c>
      <c r="O10" s="838"/>
      <c r="P10" s="1238">
        <f>F10</f>
        <v>-42.862064924330319</v>
      </c>
      <c r="R10" s="1625">
        <f>H10</f>
        <v>-3.1033270433549597E-2</v>
      </c>
      <c r="S10" s="1625">
        <f>I10</f>
        <v>-3.0437673539390593E-2</v>
      </c>
    </row>
    <row r="11" spans="2:19">
      <c r="C11" s="1648" t="s">
        <v>1159</v>
      </c>
      <c r="D11" s="828"/>
      <c r="E11" s="829"/>
      <c r="F11" s="830"/>
      <c r="H11" s="1626"/>
      <c r="I11" s="1626"/>
      <c r="M11" s="827" t="s">
        <v>1148</v>
      </c>
      <c r="N11" s="828"/>
      <c r="O11" s="829"/>
      <c r="P11" s="830"/>
      <c r="R11" s="1626"/>
      <c r="S11" s="1626"/>
    </row>
    <row r="12" spans="2:19" ht="24.95" customHeight="1">
      <c r="C12" s="839"/>
      <c r="D12" s="840"/>
      <c r="E12" s="1630" t="s">
        <v>1143</v>
      </c>
      <c r="F12" s="402">
        <v>-2.3511922599222799</v>
      </c>
      <c r="H12" s="1627">
        <f>F12/'1.Total'!AP15</f>
        <v>-1.7023254799378232E-3</v>
      </c>
      <c r="I12" s="1627">
        <f>F12/'1.Total'!AX15</f>
        <v>-1.6696541000112465E-3</v>
      </c>
      <c r="M12" s="839"/>
      <c r="N12" s="840"/>
      <c r="O12" s="840" t="s">
        <v>1149</v>
      </c>
      <c r="P12" s="402">
        <f>F12</f>
        <v>-2.3511922599222799</v>
      </c>
      <c r="R12" s="1624">
        <f t="shared" ref="R12:S15" si="1">H12</f>
        <v>-1.7023254799378232E-3</v>
      </c>
      <c r="S12" s="1624">
        <f t="shared" si="1"/>
        <v>-1.6696541000112465E-3</v>
      </c>
    </row>
    <row r="13" spans="2:19" ht="24.75" customHeight="1">
      <c r="C13" s="839"/>
      <c r="D13" s="840"/>
      <c r="E13" s="1630" t="s">
        <v>1144</v>
      </c>
      <c r="F13" s="402">
        <v>0.59535655971566714</v>
      </c>
      <c r="H13" s="1627">
        <f>F13/'1.Total'!AP15</f>
        <v>4.3105392039934916E-4</v>
      </c>
      <c r="I13" s="1627">
        <f>F13/'1.Total'!AX15</f>
        <v>4.2278104510718009E-4</v>
      </c>
      <c r="M13" s="839"/>
      <c r="N13" s="840"/>
      <c r="O13" s="840" t="s">
        <v>1150</v>
      </c>
      <c r="P13" s="402">
        <f>F13</f>
        <v>0.59535655971566714</v>
      </c>
      <c r="R13" s="1624">
        <f t="shared" si="1"/>
        <v>4.3105392039934916E-4</v>
      </c>
      <c r="S13" s="1624">
        <f t="shared" si="1"/>
        <v>4.2278104510718009E-4</v>
      </c>
    </row>
    <row r="14" spans="2:19" ht="24.95" customHeight="1" thickBot="1">
      <c r="C14" s="841"/>
      <c r="D14" s="842"/>
      <c r="E14" s="843" t="s">
        <v>1145</v>
      </c>
      <c r="F14" s="403">
        <v>-1.2681591256705236</v>
      </c>
      <c r="H14" s="1628">
        <f>F14/'1.Total'!AP15</f>
        <v>-9.1818080088268297E-4</v>
      </c>
      <c r="I14" s="1628">
        <f>F14/'1.Total'!AX15</f>
        <v>-9.0055888654229355E-4</v>
      </c>
      <c r="M14" s="841"/>
      <c r="N14" s="842"/>
      <c r="O14" s="843" t="s">
        <v>1151</v>
      </c>
      <c r="P14" s="403">
        <f>F14</f>
        <v>-1.2681591256705236</v>
      </c>
      <c r="R14" s="1628">
        <f t="shared" si="1"/>
        <v>-9.1818080088268297E-4</v>
      </c>
      <c r="S14" s="1628">
        <f t="shared" si="1"/>
        <v>-9.0055888654229355E-4</v>
      </c>
    </row>
    <row r="15" spans="2:19" ht="24.95" customHeight="1" thickTop="1">
      <c r="C15" s="844"/>
      <c r="D15" s="840" t="s">
        <v>330</v>
      </c>
      <c r="E15" s="845"/>
      <c r="F15" s="404">
        <f>SUM(F12:F14)</f>
        <v>-3.0239948258771365</v>
      </c>
      <c r="H15" s="1629">
        <f>SUM(H12:H14)</f>
        <v>-2.189452360421157E-3</v>
      </c>
      <c r="I15" s="1629">
        <f>SUM(I12:I14)</f>
        <v>-2.1474319414463601E-3</v>
      </c>
      <c r="M15" s="844"/>
      <c r="N15" s="840" t="s">
        <v>1158</v>
      </c>
      <c r="O15" s="845"/>
      <c r="P15" s="404">
        <f>F15</f>
        <v>-3.0239948258771365</v>
      </c>
      <c r="R15" s="1629">
        <f t="shared" si="1"/>
        <v>-2.189452360421157E-3</v>
      </c>
      <c r="S15" s="1629">
        <f t="shared" si="1"/>
        <v>-2.1474319414463601E-3</v>
      </c>
    </row>
    <row r="16" spans="2:19" ht="12" customHeight="1">
      <c r="H16" s="825"/>
      <c r="I16" s="825"/>
      <c r="R16" s="825"/>
      <c r="S16" s="825"/>
    </row>
    <row r="17" spans="3:19" ht="24.75" customHeight="1">
      <c r="C17" s="2055" t="s">
        <v>331</v>
      </c>
      <c r="D17" s="2056"/>
      <c r="E17" s="2057"/>
      <c r="F17" s="400">
        <f>SUM(F10,F15)</f>
        <v>-45.886059750207458</v>
      </c>
      <c r="H17" s="1624">
        <f>F17/'1.Total'!AP15</f>
        <v>-3.3222722793970753E-2</v>
      </c>
      <c r="I17" s="1624">
        <f>F17/'1.Total'!AX15</f>
        <v>-3.2585105480836957E-2</v>
      </c>
      <c r="M17" s="2055" t="s">
        <v>868</v>
      </c>
      <c r="N17" s="2056"/>
      <c r="O17" s="2057"/>
      <c r="P17" s="400">
        <f>F17</f>
        <v>-45.886059750207458</v>
      </c>
      <c r="R17" s="1624">
        <f>H17</f>
        <v>-3.3222722793970753E-2</v>
      </c>
      <c r="S17" s="1624">
        <f>I17</f>
        <v>-3.2585105480836957E-2</v>
      </c>
    </row>
    <row r="18" spans="3:19" ht="17.25" customHeight="1">
      <c r="F18" s="846" t="s">
        <v>332</v>
      </c>
      <c r="P18" s="846" t="s">
        <v>869</v>
      </c>
    </row>
    <row r="19" spans="3:19">
      <c r="S19" s="846"/>
    </row>
    <row r="20" spans="3:19" ht="17.25" customHeight="1">
      <c r="E20" s="1621"/>
      <c r="S20" s="846"/>
    </row>
    <row r="21" spans="3:19">
      <c r="E21" s="1621"/>
    </row>
    <row r="22" spans="3:19">
      <c r="C22" s="202" t="s">
        <v>333</v>
      </c>
      <c r="E22" s="1620" t="s">
        <v>1113</v>
      </c>
      <c r="M22" s="202" t="s">
        <v>853</v>
      </c>
      <c r="O22" s="825" t="s">
        <v>1115</v>
      </c>
    </row>
    <row r="23" spans="3:19">
      <c r="E23" s="202" t="s">
        <v>1114</v>
      </c>
      <c r="O23" s="202" t="s">
        <v>1116</v>
      </c>
    </row>
    <row r="24" spans="3:19">
      <c r="E24" s="202" t="s">
        <v>1112</v>
      </c>
      <c r="O24" s="202" t="s">
        <v>1117</v>
      </c>
    </row>
    <row r="25" spans="3:19" ht="17.25" customHeight="1">
      <c r="C25" s="202" t="s">
        <v>334</v>
      </c>
      <c r="E25" s="202" t="s">
        <v>335</v>
      </c>
      <c r="O25" s="202" t="s">
        <v>1118</v>
      </c>
    </row>
    <row r="26" spans="3:19">
      <c r="C26" s="202" t="s">
        <v>870</v>
      </c>
      <c r="E26" s="202" t="s">
        <v>871</v>
      </c>
      <c r="M26" s="202" t="s">
        <v>854</v>
      </c>
      <c r="O26" s="202" t="s">
        <v>855</v>
      </c>
    </row>
    <row r="27" spans="3:19" ht="17.25" customHeight="1">
      <c r="E27" s="1620" t="s">
        <v>1119</v>
      </c>
      <c r="M27" s="202" t="s">
        <v>856</v>
      </c>
      <c r="O27" s="202" t="s">
        <v>1121</v>
      </c>
      <c r="S27" s="846"/>
    </row>
    <row r="28" spans="3:19" ht="16.5" customHeight="1">
      <c r="E28" s="1620" t="s">
        <v>1120</v>
      </c>
      <c r="O28" s="202" t="s">
        <v>1122</v>
      </c>
      <c r="S28" s="846"/>
    </row>
    <row r="29" spans="3:19" ht="17.25" customHeight="1">
      <c r="C29" s="1621" t="s">
        <v>1376</v>
      </c>
      <c r="E29" s="202" t="s">
        <v>1124</v>
      </c>
      <c r="O29" s="202" t="s">
        <v>1123</v>
      </c>
      <c r="P29" s="1239"/>
      <c r="Q29" s="1239"/>
      <c r="S29" s="846"/>
    </row>
    <row r="30" spans="3:19">
      <c r="E30" s="202" t="s">
        <v>1125</v>
      </c>
      <c r="M30" s="202" t="s">
        <v>857</v>
      </c>
      <c r="O30" s="202" t="s">
        <v>1128</v>
      </c>
    </row>
    <row r="31" spans="3:19">
      <c r="C31" s="1621" t="s">
        <v>1377</v>
      </c>
      <c r="E31" s="202" t="s">
        <v>1127</v>
      </c>
      <c r="O31" s="202" t="s">
        <v>1129</v>
      </c>
    </row>
    <row r="32" spans="3:19" ht="16.5" customHeight="1">
      <c r="E32" s="1621" t="s">
        <v>1126</v>
      </c>
      <c r="O32" s="202" t="s">
        <v>1130</v>
      </c>
    </row>
    <row r="33" spans="13:19" ht="15">
      <c r="M33" s="202" t="s">
        <v>872</v>
      </c>
      <c r="O33" s="202" t="s">
        <v>1131</v>
      </c>
    </row>
    <row r="34" spans="13:19">
      <c r="O34" s="202" t="s">
        <v>1132</v>
      </c>
      <c r="S34" s="846"/>
    </row>
  </sheetData>
  <mergeCells count="8">
    <mergeCell ref="C17:E17"/>
    <mergeCell ref="M17:O17"/>
    <mergeCell ref="R4:S4"/>
    <mergeCell ref="M4:O5"/>
    <mergeCell ref="P4:P5"/>
    <mergeCell ref="H4:I4"/>
    <mergeCell ref="C4:E5"/>
    <mergeCell ref="F4:F5"/>
  </mergeCells>
  <phoneticPr fontId="9"/>
  <pageMargins left="0.7" right="0.7" top="0.75" bottom="0.75" header="0.3" footer="0.3"/>
  <pageSetup paperSize="9" scale="8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E15"/>
  <sheetViews>
    <sheetView zoomScale="85" zoomScaleNormal="85" workbookViewId="0">
      <pane xSplit="25" ySplit="4" topLeftCell="Z5" activePane="bottomRight" state="frozen"/>
      <selection pane="topRight" activeCell="Z1" sqref="Z1"/>
      <selection pane="bottomLeft" activeCell="A5" sqref="A5"/>
      <selection pane="bottomRight" activeCell="AA7" sqref="AA7"/>
    </sheetView>
  </sheetViews>
  <sheetFormatPr defaultColWidth="9" defaultRowHeight="15"/>
  <cols>
    <col min="1" max="1" width="1.25" style="397" customWidth="1"/>
    <col min="2" max="22" width="9" style="73" hidden="1" customWidth="1"/>
    <col min="23" max="23" width="1.5" style="73" customWidth="1"/>
    <col min="24" max="24" width="42.5" style="73" customWidth="1"/>
    <col min="25" max="25" width="1.5" style="1218" customWidth="1"/>
    <col min="26" max="26" width="39.25" style="1213" customWidth="1"/>
    <col min="27" max="56" width="10.625" style="73" customWidth="1"/>
    <col min="57" max="57" width="9" style="73" hidden="1" customWidth="1"/>
    <col min="58" max="16384" width="9" style="73"/>
  </cols>
  <sheetData>
    <row r="1" spans="1:57" s="185" customFormat="1" ht="66" customHeight="1">
      <c r="X1" s="1393" t="s">
        <v>336</v>
      </c>
      <c r="Z1" s="1394" t="s">
        <v>1318</v>
      </c>
    </row>
    <row r="3" spans="1:57" ht="18.75">
      <c r="X3" s="1" t="s">
        <v>337</v>
      </c>
      <c r="Z3" s="1214" t="s">
        <v>801</v>
      </c>
      <c r="AJ3" s="74"/>
      <c r="AK3" s="74"/>
      <c r="AR3" s="74"/>
      <c r="AU3" s="74"/>
      <c r="AV3" s="74"/>
    </row>
    <row r="4" spans="1:57">
      <c r="X4" s="75"/>
      <c r="Z4" s="1215"/>
      <c r="AA4" s="75">
        <v>1990</v>
      </c>
      <c r="AB4" s="75">
        <f t="shared" ref="AB4:AP4" si="0">AA4+1</f>
        <v>1991</v>
      </c>
      <c r="AC4" s="75">
        <f t="shared" si="0"/>
        <v>1992</v>
      </c>
      <c r="AD4" s="75">
        <f t="shared" si="0"/>
        <v>1993</v>
      </c>
      <c r="AE4" s="75">
        <f t="shared" si="0"/>
        <v>1994</v>
      </c>
      <c r="AF4" s="75">
        <f t="shared" si="0"/>
        <v>1995</v>
      </c>
      <c r="AG4" s="75">
        <f t="shared" si="0"/>
        <v>1996</v>
      </c>
      <c r="AH4" s="75">
        <f t="shared" si="0"/>
        <v>1997</v>
      </c>
      <c r="AI4" s="75">
        <f t="shared" si="0"/>
        <v>1998</v>
      </c>
      <c r="AJ4" s="75">
        <f t="shared" si="0"/>
        <v>1999</v>
      </c>
      <c r="AK4" s="75">
        <f t="shared" si="0"/>
        <v>2000</v>
      </c>
      <c r="AL4" s="75">
        <f t="shared" si="0"/>
        <v>2001</v>
      </c>
      <c r="AM4" s="75">
        <f t="shared" si="0"/>
        <v>2002</v>
      </c>
      <c r="AN4" s="75">
        <f t="shared" si="0"/>
        <v>2003</v>
      </c>
      <c r="AO4" s="75">
        <f t="shared" si="0"/>
        <v>2004</v>
      </c>
      <c r="AP4" s="75">
        <f t="shared" si="0"/>
        <v>2005</v>
      </c>
      <c r="AQ4" s="75">
        <f t="shared" ref="AQ4:BA4" si="1">AP4+1</f>
        <v>2006</v>
      </c>
      <c r="AR4" s="75">
        <f t="shared" si="1"/>
        <v>2007</v>
      </c>
      <c r="AS4" s="75">
        <f t="shared" si="1"/>
        <v>2008</v>
      </c>
      <c r="AT4" s="75">
        <f t="shared" si="1"/>
        <v>2009</v>
      </c>
      <c r="AU4" s="75">
        <f t="shared" si="1"/>
        <v>2010</v>
      </c>
      <c r="AV4" s="75">
        <f t="shared" si="1"/>
        <v>2011</v>
      </c>
      <c r="AW4" s="75">
        <f t="shared" si="1"/>
        <v>2012</v>
      </c>
      <c r="AX4" s="75">
        <f t="shared" si="1"/>
        <v>2013</v>
      </c>
      <c r="AY4" s="75">
        <f t="shared" si="1"/>
        <v>2014</v>
      </c>
      <c r="AZ4" s="75">
        <f t="shared" si="1"/>
        <v>2015</v>
      </c>
      <c r="BA4" s="75">
        <f t="shared" si="1"/>
        <v>2016</v>
      </c>
      <c r="BB4" s="75">
        <f t="shared" ref="BB4" si="2">BA4+1</f>
        <v>2017</v>
      </c>
      <c r="BC4" s="75">
        <f t="shared" ref="BC4:BD4" si="3">BB4+1</f>
        <v>2018</v>
      </c>
      <c r="BD4" s="75">
        <f t="shared" si="3"/>
        <v>2019</v>
      </c>
      <c r="BE4" s="75">
        <f t="shared" ref="BE4" si="4">BD4+1</f>
        <v>2020</v>
      </c>
    </row>
    <row r="5" spans="1:57" s="185" customFormat="1" ht="18" customHeight="1">
      <c r="A5" s="398"/>
      <c r="X5" s="847" t="s">
        <v>338</v>
      </c>
      <c r="Y5" s="1219"/>
      <c r="Z5" s="1216" t="s">
        <v>802</v>
      </c>
      <c r="AA5" s="383">
        <v>13302.887879356755</v>
      </c>
      <c r="AB5" s="383">
        <v>14038.970376594893</v>
      </c>
      <c r="AC5" s="383">
        <v>14339.173505872905</v>
      </c>
      <c r="AD5" s="383">
        <v>13975.495983090361</v>
      </c>
      <c r="AE5" s="383">
        <v>15196.217151617086</v>
      </c>
      <c r="AF5" s="383">
        <v>17068.708060883007</v>
      </c>
      <c r="AG5" s="383">
        <v>18600.700118820168</v>
      </c>
      <c r="AH5" s="383">
        <v>19299.120665803781</v>
      </c>
      <c r="AI5" s="383">
        <v>20173.772111758633</v>
      </c>
      <c r="AJ5" s="383">
        <v>19745.022176628918</v>
      </c>
      <c r="AK5" s="383">
        <v>19710.876321664877</v>
      </c>
      <c r="AL5" s="383">
        <v>18882.539905749301</v>
      </c>
      <c r="AM5" s="383">
        <v>21331.422803870406</v>
      </c>
      <c r="AN5" s="383">
        <v>20563.186796522346</v>
      </c>
      <c r="AO5" s="383">
        <v>21372.656097740415</v>
      </c>
      <c r="AP5" s="383">
        <v>21520.041763094134</v>
      </c>
      <c r="AQ5" s="383">
        <v>20136.517136972641</v>
      </c>
      <c r="AR5" s="383">
        <v>18516.659036059431</v>
      </c>
      <c r="AS5" s="383">
        <v>17668.826767298491</v>
      </c>
      <c r="AT5" s="383">
        <v>15505.10022797167</v>
      </c>
      <c r="AU5" s="383">
        <v>16435.640142181495</v>
      </c>
      <c r="AV5" s="383">
        <v>18406.831155798372</v>
      </c>
      <c r="AW5" s="383">
        <v>19304.902833242788</v>
      </c>
      <c r="AX5" s="383">
        <v>19662.03180042782</v>
      </c>
      <c r="AY5" s="383">
        <v>19183.930399152101</v>
      </c>
      <c r="AZ5" s="383">
        <v>19299.208935057784</v>
      </c>
      <c r="BA5" s="383">
        <v>20219.853147666181</v>
      </c>
      <c r="BB5" s="383">
        <v>21233.574142134898</v>
      </c>
      <c r="BC5" s="383">
        <v>21848.699693177448</v>
      </c>
      <c r="BD5" s="383">
        <v>21642.028650678156</v>
      </c>
      <c r="BE5" s="383">
        <v>0</v>
      </c>
    </row>
    <row r="6" spans="1:57" s="185" customFormat="1" ht="18" customHeight="1">
      <c r="A6" s="398"/>
      <c r="X6" s="847" t="s">
        <v>339</v>
      </c>
      <c r="Y6" s="1219"/>
      <c r="Z6" s="1216" t="s">
        <v>803</v>
      </c>
      <c r="AA6" s="383">
        <v>17640.974283340925</v>
      </c>
      <c r="AB6" s="383">
        <v>18669.937637447612</v>
      </c>
      <c r="AC6" s="383">
        <v>18733.255233020001</v>
      </c>
      <c r="AD6" s="383">
        <v>21066.302269748197</v>
      </c>
      <c r="AE6" s="383">
        <v>21024.507420683585</v>
      </c>
      <c r="AF6" s="383">
        <v>21214.753490526713</v>
      </c>
      <c r="AG6" s="383">
        <v>12531.687823388409</v>
      </c>
      <c r="AH6" s="383">
        <v>16317.311894458899</v>
      </c>
      <c r="AI6" s="383">
        <v>17329.696666914435</v>
      </c>
      <c r="AJ6" s="383">
        <v>16425.580421226423</v>
      </c>
      <c r="AK6" s="383">
        <v>16906.982283565227</v>
      </c>
      <c r="AL6" s="383">
        <v>14620.977472851275</v>
      </c>
      <c r="AM6" s="383">
        <v>15282.505494294022</v>
      </c>
      <c r="AN6" s="383">
        <v>16853.124174833698</v>
      </c>
      <c r="AO6" s="383">
        <v>17587.484710068231</v>
      </c>
      <c r="AP6" s="383">
        <v>19751.841562492882</v>
      </c>
      <c r="AQ6" s="383">
        <v>18611.686283922452</v>
      </c>
      <c r="AR6" s="383">
        <v>18482.648580695593</v>
      </c>
      <c r="AS6" s="383">
        <v>16917.00882327119</v>
      </c>
      <c r="AT6" s="383">
        <v>15016.513932624694</v>
      </c>
      <c r="AU6" s="383">
        <v>14588.32732832562</v>
      </c>
      <c r="AV6" s="383">
        <v>12980.026559532695</v>
      </c>
      <c r="AW6" s="383">
        <v>13022.336681919111</v>
      </c>
      <c r="AX6" s="383">
        <v>13628.344006053127</v>
      </c>
      <c r="AY6" s="383">
        <v>12806.637759466958</v>
      </c>
      <c r="AZ6" s="383">
        <v>14498.13034848942</v>
      </c>
      <c r="BA6" s="383">
        <v>15103.823635862949</v>
      </c>
      <c r="BB6" s="383">
        <v>14186.20362459703</v>
      </c>
      <c r="BC6" s="383">
        <v>14961.13830551952</v>
      </c>
      <c r="BD6" s="383">
        <v>15038.422803454692</v>
      </c>
      <c r="BE6" s="383">
        <v>0</v>
      </c>
    </row>
    <row r="7" spans="1:57" s="185" customFormat="1" ht="18" customHeight="1">
      <c r="A7" s="398"/>
      <c r="X7" s="847" t="s">
        <v>65</v>
      </c>
      <c r="Y7" s="1219"/>
      <c r="Z7" s="1216" t="s">
        <v>804</v>
      </c>
      <c r="AA7" s="186">
        <f t="shared" ref="AA7:AQ7" si="5">SUM(AA5:AA6)</f>
        <v>30943.862162697682</v>
      </c>
      <c r="AB7" s="186">
        <f>SUM(AB5:AB6)</f>
        <v>32708.908014042507</v>
      </c>
      <c r="AC7" s="186">
        <f>SUM(AC5:AC6)</f>
        <v>33072.428738892908</v>
      </c>
      <c r="AD7" s="186">
        <f t="shared" si="5"/>
        <v>35041.798252838562</v>
      </c>
      <c r="AE7" s="186">
        <f t="shared" si="5"/>
        <v>36220.724572300671</v>
      </c>
      <c r="AF7" s="186">
        <f t="shared" si="5"/>
        <v>38283.461551409724</v>
      </c>
      <c r="AG7" s="186">
        <f t="shared" si="5"/>
        <v>31132.387942208577</v>
      </c>
      <c r="AH7" s="186">
        <f t="shared" si="5"/>
        <v>35616.432560262678</v>
      </c>
      <c r="AI7" s="186">
        <f t="shared" si="5"/>
        <v>37503.468778673065</v>
      </c>
      <c r="AJ7" s="186">
        <f t="shared" si="5"/>
        <v>36170.602597855337</v>
      </c>
      <c r="AK7" s="186">
        <f t="shared" si="5"/>
        <v>36617.858605230103</v>
      </c>
      <c r="AL7" s="186">
        <f t="shared" si="5"/>
        <v>33503.517378600576</v>
      </c>
      <c r="AM7" s="186">
        <f t="shared" si="5"/>
        <v>36613.928298164428</v>
      </c>
      <c r="AN7" s="186">
        <f t="shared" si="5"/>
        <v>37416.310971356041</v>
      </c>
      <c r="AO7" s="186">
        <f t="shared" si="5"/>
        <v>38960.140807808646</v>
      </c>
      <c r="AP7" s="186">
        <f t="shared" si="5"/>
        <v>41271.883325587012</v>
      </c>
      <c r="AQ7" s="186">
        <f t="shared" si="5"/>
        <v>38748.203420895094</v>
      </c>
      <c r="AR7" s="186">
        <f t="shared" ref="AR7:AW7" si="6">SUM(AR5:AR6)</f>
        <v>36999.307616755024</v>
      </c>
      <c r="AS7" s="186">
        <f t="shared" si="6"/>
        <v>34585.835590569681</v>
      </c>
      <c r="AT7" s="186">
        <f t="shared" si="6"/>
        <v>30521.614160596364</v>
      </c>
      <c r="AU7" s="186">
        <f t="shared" si="6"/>
        <v>31023.967470507116</v>
      </c>
      <c r="AV7" s="186">
        <f t="shared" si="6"/>
        <v>31386.857715331069</v>
      </c>
      <c r="AW7" s="186">
        <f t="shared" si="6"/>
        <v>32327.239515161898</v>
      </c>
      <c r="AX7" s="186">
        <f t="shared" ref="AX7:BE7" si="7">SUM(AX5:AX6)</f>
        <v>33290.375806480944</v>
      </c>
      <c r="AY7" s="186">
        <f t="shared" si="7"/>
        <v>31990.568158619059</v>
      </c>
      <c r="AZ7" s="186">
        <f t="shared" si="7"/>
        <v>33797.339283547204</v>
      </c>
      <c r="BA7" s="186">
        <f t="shared" si="7"/>
        <v>35323.676783529132</v>
      </c>
      <c r="BB7" s="186">
        <f t="shared" si="7"/>
        <v>35419.777766731931</v>
      </c>
      <c r="BC7" s="186">
        <f t="shared" ref="BC7:BD7" si="8">SUM(BC5:BC6)</f>
        <v>36809.837998696967</v>
      </c>
      <c r="BD7" s="186">
        <f t="shared" si="8"/>
        <v>36680.451454132846</v>
      </c>
      <c r="BE7" s="186">
        <f t="shared" si="7"/>
        <v>0</v>
      </c>
    </row>
    <row r="8" spans="1:57" ht="9" customHeight="1">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B8" s="176"/>
      <c r="BC8" s="176"/>
      <c r="BD8" s="176"/>
    </row>
    <row r="9" spans="1:57" ht="18" customHeight="1">
      <c r="X9" s="848" t="s">
        <v>340</v>
      </c>
      <c r="Z9" s="1216" t="s">
        <v>805</v>
      </c>
      <c r="AA9" s="76">
        <f>'1.Total'!AA15*1000</f>
        <v>1274551.2992847057</v>
      </c>
      <c r="AB9" s="76">
        <f>'1.Total'!AB15*1000</f>
        <v>1288728.5811368995</v>
      </c>
      <c r="AC9" s="76">
        <f>'1.Total'!AC15*1000</f>
        <v>1300712.8454957476</v>
      </c>
      <c r="AD9" s="76">
        <f>'1.Total'!AD15*1000</f>
        <v>1296164.399299318</v>
      </c>
      <c r="AE9" s="76">
        <f>'1.Total'!AE15*1000</f>
        <v>1357039.2515824439</v>
      </c>
      <c r="AF9" s="76">
        <f>'1.Total'!AF15*1000</f>
        <v>1378513.6412097553</v>
      </c>
      <c r="AG9" s="76">
        <f>'1.Total'!AG15*1000</f>
        <v>1390997.6657555788</v>
      </c>
      <c r="AH9" s="76">
        <f>'1.Total'!AH15*1000</f>
        <v>1383553.7183011966</v>
      </c>
      <c r="AI9" s="76">
        <f>'1.Total'!AI15*1000</f>
        <v>1334775.4889905187</v>
      </c>
      <c r="AJ9" s="76">
        <f>'1.Total'!AJ15*1000</f>
        <v>1358188.3682554665</v>
      </c>
      <c r="AK9" s="76">
        <f>'1.Total'!AK15*1000</f>
        <v>1378053.041906307</v>
      </c>
      <c r="AL9" s="76">
        <f>'1.Total'!AL15*1000</f>
        <v>1351957.9461672299</v>
      </c>
      <c r="AM9" s="76">
        <f>'1.Total'!AM15*1000</f>
        <v>1375622.8210748071</v>
      </c>
      <c r="AN9" s="76">
        <f>'1.Total'!AN15*1000</f>
        <v>1382219.4970088361</v>
      </c>
      <c r="AO9" s="76">
        <f>'1.Total'!AO15*1000</f>
        <v>1373557.1396179034</v>
      </c>
      <c r="AP9" s="76">
        <f>'1.Total'!AP15*1000</f>
        <v>1381164.9344566918</v>
      </c>
      <c r="AQ9" s="76">
        <f>'1.Total'!AQ15*1000</f>
        <v>1359795.6943173104</v>
      </c>
      <c r="AR9" s="76">
        <f>'1.Total'!AR15*1000</f>
        <v>1394913.9787801013</v>
      </c>
      <c r="AS9" s="76">
        <f>'1.Total'!AS15*1000</f>
        <v>1322007.9588781125</v>
      </c>
      <c r="AT9" s="76">
        <f>'1.Total'!AT15*1000</f>
        <v>1249634.1690285229</v>
      </c>
      <c r="AU9" s="76">
        <f>'1.Total'!AU15*1000</f>
        <v>1302913.6471708131</v>
      </c>
      <c r="AV9" s="76">
        <f>'1.Total'!AV15*1000</f>
        <v>1353625.0733246866</v>
      </c>
      <c r="AW9" s="76">
        <f>'1.Total'!AW15*1000</f>
        <v>1396339.5847933549</v>
      </c>
      <c r="AX9" s="76">
        <f>'1.Total'!AX15*1000</f>
        <v>1408191.2294926492</v>
      </c>
      <c r="AY9" s="76">
        <f>'1.Total'!AY15*1000</f>
        <v>1358817.9748374955</v>
      </c>
      <c r="AZ9" s="76">
        <f>'1.Total'!AZ15*1000</f>
        <v>1320727.5289329272</v>
      </c>
      <c r="BA9" s="76">
        <f>'1.Total'!BA15*1000</f>
        <v>1304025.8932314606</v>
      </c>
      <c r="BB9" s="76">
        <f>'1.Total'!BB15*1000</f>
        <v>1290670.5910358583</v>
      </c>
      <c r="BC9" s="76">
        <f>'1.Total'!BC15*1000</f>
        <v>1247127.2339804887</v>
      </c>
      <c r="BD9" s="76">
        <f>'1.Total'!BD15*1000</f>
        <v>1211551.7394050111</v>
      </c>
      <c r="BE9" s="76">
        <f>'1.Total'!BE15*1000</f>
        <v>0</v>
      </c>
    </row>
    <row r="10" spans="1:57" ht="18" customHeight="1">
      <c r="X10" s="848" t="s">
        <v>341</v>
      </c>
      <c r="Z10" s="1216" t="s">
        <v>806</v>
      </c>
      <c r="AA10" s="77">
        <f>AA7/AA9</f>
        <v>2.4278239863757364E-2</v>
      </c>
      <c r="AB10" s="77">
        <f t="shared" ref="AB10:AO10" si="9">AB7/AB9</f>
        <v>2.538075782038382E-2</v>
      </c>
      <c r="AC10" s="77">
        <f t="shared" si="9"/>
        <v>2.5426387425495009E-2</v>
      </c>
      <c r="AD10" s="77">
        <f t="shared" si="9"/>
        <v>2.7034995153224002E-2</v>
      </c>
      <c r="AE10" s="77">
        <f t="shared" si="9"/>
        <v>2.6690992563452878E-2</v>
      </c>
      <c r="AF10" s="77">
        <f t="shared" si="9"/>
        <v>2.7771550753616731E-2</v>
      </c>
      <c r="AG10" s="77">
        <f t="shared" si="9"/>
        <v>2.2381337301021074E-2</v>
      </c>
      <c r="AH10" s="77">
        <f t="shared" si="9"/>
        <v>2.5742717531773537E-2</v>
      </c>
      <c r="AI10" s="77">
        <f t="shared" si="9"/>
        <v>2.8097211169974864E-2</v>
      </c>
      <c r="AJ10" s="77">
        <f t="shared" si="9"/>
        <v>2.6631506677026615E-2</v>
      </c>
      <c r="AK10" s="77">
        <f t="shared" si="9"/>
        <v>2.6572169206618774E-2</v>
      </c>
      <c r="AL10" s="77">
        <f t="shared" si="9"/>
        <v>2.4781478945837248E-2</v>
      </c>
      <c r="AM10" s="77">
        <f t="shared" si="9"/>
        <v>2.6616255369736514E-2</v>
      </c>
      <c r="AN10" s="77">
        <f t="shared" si="9"/>
        <v>2.7069731726636792E-2</v>
      </c>
      <c r="AO10" s="77">
        <f t="shared" si="9"/>
        <v>2.8364412141344619E-2</v>
      </c>
      <c r="AP10" s="77">
        <f t="shared" ref="AP10:AU10" si="10">AP7/AP9</f>
        <v>2.9881936831694985E-2</v>
      </c>
      <c r="AQ10" s="77">
        <f t="shared" si="10"/>
        <v>2.8495606790657439E-2</v>
      </c>
      <c r="AR10" s="77">
        <f t="shared" si="10"/>
        <v>2.6524436760689826E-2</v>
      </c>
      <c r="AS10" s="77">
        <f t="shared" si="10"/>
        <v>2.616159407990255E-2</v>
      </c>
      <c r="AT10" s="77">
        <f t="shared" si="10"/>
        <v>2.4424439501621622E-2</v>
      </c>
      <c r="AU10" s="77">
        <f t="shared" si="10"/>
        <v>2.3811223052175038E-2</v>
      </c>
      <c r="AV10" s="77">
        <f t="shared" ref="AV10:BA10" si="11">AV7/AV9</f>
        <v>2.3187260884759392E-2</v>
      </c>
      <c r="AW10" s="77">
        <f t="shared" si="11"/>
        <v>2.3151416651950054E-2</v>
      </c>
      <c r="AX10" s="77">
        <f t="shared" si="11"/>
        <v>2.3640522046480136E-2</v>
      </c>
      <c r="AY10" s="77">
        <f t="shared" si="11"/>
        <v>2.3542938606213898E-2</v>
      </c>
      <c r="AZ10" s="77">
        <f t="shared" si="11"/>
        <v>2.5589940803954873E-2</v>
      </c>
      <c r="BA10" s="77">
        <f t="shared" si="11"/>
        <v>2.7088171306165382E-2</v>
      </c>
      <c r="BB10" s="77">
        <f t="shared" ref="BB10:BE10" si="12">BB7/BB9</f>
        <v>2.7442926191031398E-2</v>
      </c>
      <c r="BC10" s="77">
        <f t="shared" si="12"/>
        <v>2.9515703767618032E-2</v>
      </c>
      <c r="BD10" s="77">
        <f t="shared" ref="BD10" si="13">BD7/BD9</f>
        <v>3.0275596378695716E-2</v>
      </c>
      <c r="BE10" s="77" t="e">
        <f t="shared" si="12"/>
        <v>#DIV/0!</v>
      </c>
    </row>
    <row r="11" spans="1:57" ht="45">
      <c r="X11" s="1396" t="s">
        <v>342</v>
      </c>
      <c r="Y11" s="1317"/>
      <c r="Z11" s="1397" t="s">
        <v>1325</v>
      </c>
    </row>
    <row r="15" spans="1:57" ht="20.25">
      <c r="Z15" s="1217"/>
    </row>
  </sheetData>
  <phoneticPr fontId="9"/>
  <pageMargins left="0.78740157480314965" right="0.78740157480314965" top="0.98425196850393704" bottom="0.98425196850393704" header="0.51181102362204722" footer="0.51181102362204722"/>
  <pageSetup paperSize="9" scale="49" orientation="landscape" r:id="rId1"/>
  <headerFooter alignWithMargins="0"/>
  <ignoredErrors>
    <ignoredError sqref="AA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48"/>
  <sheetViews>
    <sheetView zoomScale="85" zoomScaleNormal="85" workbookViewId="0"/>
  </sheetViews>
  <sheetFormatPr defaultColWidth="9" defaultRowHeight="14.25"/>
  <cols>
    <col min="1" max="1" width="2.75" style="909" customWidth="1"/>
    <col min="2" max="2" width="2.625" style="1021" customWidth="1"/>
    <col min="3" max="3" width="8.125" style="909" customWidth="1"/>
    <col min="4" max="4" width="21.625" style="909" customWidth="1"/>
    <col min="5" max="7" width="10.25" style="909" customWidth="1"/>
    <col min="8" max="8" width="9" style="909" customWidth="1"/>
    <col min="9" max="17" width="9" style="909"/>
    <col min="18" max="18" width="2.875" style="909" customWidth="1"/>
    <col min="19" max="19" width="4.25" style="909" customWidth="1"/>
    <col min="20" max="20" width="8.125" style="909" customWidth="1"/>
    <col min="21" max="21" width="21.625" style="909" customWidth="1"/>
    <col min="22" max="16384" width="9" style="909"/>
  </cols>
  <sheetData>
    <row r="1" spans="2:29" s="1293" customFormat="1" ht="9" customHeight="1">
      <c r="B1" s="1295"/>
    </row>
    <row r="2" spans="2:29" s="1293" customFormat="1" ht="6" customHeight="1">
      <c r="B2" s="1295"/>
    </row>
    <row r="3" spans="2:29" s="1293" customFormat="1" ht="16.5" customHeight="1">
      <c r="B3" s="1294" t="s">
        <v>81</v>
      </c>
      <c r="S3" s="1292" t="s">
        <v>943</v>
      </c>
      <c r="AC3" s="1296"/>
    </row>
    <row r="4" spans="2:29" s="1293" customFormat="1" ht="16.5" customHeight="1">
      <c r="B4" s="1294" t="s">
        <v>944</v>
      </c>
      <c r="C4" s="1658" t="s">
        <v>1184</v>
      </c>
      <c r="S4" s="919">
        <v>1</v>
      </c>
      <c r="T4" s="1293" t="s">
        <v>1261</v>
      </c>
      <c r="W4" s="1296"/>
    </row>
    <row r="5" spans="2:29" s="1293" customFormat="1" ht="16.5" customHeight="1">
      <c r="B5" s="1294"/>
      <c r="C5" s="1659" t="s">
        <v>1185</v>
      </c>
      <c r="T5" s="1293" t="s">
        <v>1262</v>
      </c>
      <c r="W5" s="1296"/>
    </row>
    <row r="6" spans="2:29" s="1293" customFormat="1" ht="16.5" customHeight="1">
      <c r="B6" s="1295"/>
      <c r="C6" s="1305" t="s">
        <v>1300</v>
      </c>
      <c r="T6" s="1293" t="s">
        <v>1264</v>
      </c>
      <c r="W6" s="1296"/>
    </row>
    <row r="7" spans="2:29" s="1293" customFormat="1" ht="17.25" customHeight="1">
      <c r="B7" s="1295"/>
      <c r="C7" s="1659" t="s">
        <v>1301</v>
      </c>
      <c r="T7" s="1293" t="s">
        <v>1263</v>
      </c>
      <c r="W7" s="1296"/>
    </row>
    <row r="8" spans="2:29" s="1293" customFormat="1" ht="17.25" customHeight="1">
      <c r="B8" s="1295"/>
      <c r="C8" s="1292" t="s">
        <v>945</v>
      </c>
    </row>
    <row r="9" spans="2:29" s="1293" customFormat="1" ht="17.25" customHeight="1">
      <c r="B9" s="1295"/>
      <c r="C9" s="1305" t="s">
        <v>1302</v>
      </c>
      <c r="T9" s="1292" t="s">
        <v>1201</v>
      </c>
      <c r="W9" s="1296"/>
    </row>
    <row r="10" spans="2:29" s="1293" customFormat="1" ht="17.25" customHeight="1">
      <c r="B10" s="1295"/>
      <c r="C10" s="1659" t="s">
        <v>1303</v>
      </c>
      <c r="R10" s="919"/>
      <c r="T10" s="1292" t="s">
        <v>1202</v>
      </c>
      <c r="W10" s="1296"/>
    </row>
    <row r="11" spans="2:29" s="1293" customFormat="1" ht="16.5" customHeight="1">
      <c r="B11" s="1295"/>
      <c r="C11" s="1293" t="s">
        <v>82</v>
      </c>
      <c r="T11" s="1711" t="s">
        <v>1203</v>
      </c>
      <c r="U11" s="919"/>
      <c r="V11" s="919"/>
      <c r="W11" s="1296"/>
    </row>
    <row r="12" spans="2:29" s="1293" customFormat="1" ht="16.5" customHeight="1">
      <c r="B12" s="1295"/>
      <c r="T12" s="1292"/>
      <c r="W12" s="1296"/>
    </row>
    <row r="13" spans="2:29" s="1293" customFormat="1" ht="16.5" customHeight="1">
      <c r="B13" s="1303" t="s">
        <v>946</v>
      </c>
      <c r="C13" s="1413" t="s">
        <v>1200</v>
      </c>
      <c r="T13" s="1292" t="s">
        <v>1204</v>
      </c>
      <c r="W13" s="1296"/>
    </row>
    <row r="14" spans="2:29" s="1293" customFormat="1" ht="16.5" customHeight="1">
      <c r="B14" s="1295"/>
      <c r="C14" s="1306" t="s">
        <v>964</v>
      </c>
    </row>
    <row r="15" spans="2:29" s="1293" customFormat="1" ht="16.5" customHeight="1">
      <c r="B15" s="1295"/>
      <c r="C15" s="1829" t="s">
        <v>1304</v>
      </c>
      <c r="S15" s="919">
        <v>2</v>
      </c>
      <c r="T15" s="919" t="s">
        <v>1196</v>
      </c>
    </row>
    <row r="16" spans="2:29" s="1293" customFormat="1" ht="16.5" customHeight="1">
      <c r="B16" s="1297"/>
      <c r="C16" s="1830" t="s">
        <v>1305</v>
      </c>
      <c r="T16" s="919" t="s">
        <v>1197</v>
      </c>
    </row>
    <row r="17" spans="1:29" s="1293" customFormat="1" ht="16.5" customHeight="1">
      <c r="B17" s="1660" t="s">
        <v>1186</v>
      </c>
      <c r="C17" s="1293" t="s">
        <v>947</v>
      </c>
      <c r="T17" s="919" t="s">
        <v>1198</v>
      </c>
    </row>
    <row r="18" spans="1:29" s="1293" customFormat="1" ht="16.5" customHeight="1">
      <c r="T18" s="919" t="s">
        <v>1199</v>
      </c>
    </row>
    <row r="19" spans="1:29" s="1293" customFormat="1" ht="16.5" customHeight="1">
      <c r="B19" s="1660" t="s">
        <v>1187</v>
      </c>
      <c r="C19" s="1658" t="s">
        <v>1188</v>
      </c>
      <c r="D19" s="1298"/>
    </row>
    <row r="20" spans="1:29" s="1293" customFormat="1" ht="16.5" customHeight="1">
      <c r="B20" s="1295"/>
      <c r="D20" s="1298"/>
      <c r="S20" s="1293">
        <v>3</v>
      </c>
      <c r="T20" s="1293" t="s">
        <v>1195</v>
      </c>
    </row>
    <row r="21" spans="1:29" s="1293" customFormat="1" ht="17.25" customHeight="1">
      <c r="B21" s="1295"/>
      <c r="D21" s="1298"/>
      <c r="AC21" s="1296"/>
    </row>
    <row r="22" spans="1:29" s="1293" customFormat="1" ht="16.5" customHeight="1">
      <c r="B22" s="1295"/>
      <c r="D22" s="1298"/>
      <c r="S22" s="1293">
        <v>4</v>
      </c>
      <c r="T22" s="1293" t="s">
        <v>492</v>
      </c>
    </row>
    <row r="23" spans="1:29">
      <c r="A23" s="1293"/>
      <c r="B23" s="1295" t="s">
        <v>83</v>
      </c>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row>
    <row r="24" spans="1:29" ht="18" customHeight="1">
      <c r="B24" s="1295"/>
      <c r="C24" s="1293"/>
      <c r="D24" s="1293"/>
      <c r="E24" s="1293"/>
      <c r="F24" s="1293"/>
      <c r="G24" s="1293"/>
      <c r="H24" s="1293"/>
      <c r="I24" s="1293"/>
      <c r="J24" s="1293"/>
      <c r="K24" s="1293"/>
      <c r="S24" s="1293" t="s">
        <v>948</v>
      </c>
      <c r="T24" s="1293"/>
      <c r="U24" s="1293"/>
      <c r="V24" s="1293"/>
      <c r="W24" s="1293"/>
      <c r="X24" s="1293"/>
    </row>
    <row r="25" spans="1:29" ht="18" customHeight="1">
      <c r="C25" s="911" t="s">
        <v>27</v>
      </c>
      <c r="D25" s="912" t="s">
        <v>10</v>
      </c>
      <c r="E25" s="913" t="s">
        <v>949</v>
      </c>
      <c r="F25" s="913" t="s">
        <v>11</v>
      </c>
      <c r="G25" s="913" t="s">
        <v>84</v>
      </c>
      <c r="S25" s="1197"/>
      <c r="U25" s="1197"/>
      <c r="V25" s="1197"/>
      <c r="W25" s="1197"/>
    </row>
    <row r="26" spans="1:29" ht="18" customHeight="1">
      <c r="C26" s="911" t="s">
        <v>28</v>
      </c>
      <c r="D26" s="912" t="s">
        <v>12</v>
      </c>
      <c r="E26" s="913" t="s">
        <v>950</v>
      </c>
      <c r="F26" s="913" t="s">
        <v>13</v>
      </c>
      <c r="G26" s="913" t="s">
        <v>85</v>
      </c>
      <c r="S26" s="1197"/>
      <c r="T26" s="911" t="s">
        <v>27</v>
      </c>
      <c r="U26" s="912" t="s">
        <v>10</v>
      </c>
      <c r="V26" s="913" t="s">
        <v>951</v>
      </c>
      <c r="W26" s="913" t="s">
        <v>11</v>
      </c>
    </row>
    <row r="27" spans="1:29" ht="18" customHeight="1">
      <c r="C27" s="911" t="s">
        <v>29</v>
      </c>
      <c r="D27" s="912" t="s">
        <v>14</v>
      </c>
      <c r="E27" s="913" t="s">
        <v>952</v>
      </c>
      <c r="F27" s="913" t="s">
        <v>15</v>
      </c>
      <c r="G27" s="913" t="s">
        <v>953</v>
      </c>
      <c r="S27" s="1197"/>
      <c r="T27" s="911" t="s">
        <v>28</v>
      </c>
      <c r="U27" s="912" t="s">
        <v>12</v>
      </c>
      <c r="V27" s="913" t="s">
        <v>950</v>
      </c>
      <c r="W27" s="913" t="s">
        <v>13</v>
      </c>
    </row>
    <row r="28" spans="1:29" s="1293" customFormat="1" ht="18" customHeight="1">
      <c r="A28" s="909"/>
      <c r="B28" s="1021"/>
      <c r="C28" s="911" t="s">
        <v>30</v>
      </c>
      <c r="D28" s="912" t="s">
        <v>16</v>
      </c>
      <c r="E28" s="913" t="s">
        <v>954</v>
      </c>
      <c r="F28" s="913" t="s">
        <v>17</v>
      </c>
      <c r="G28" s="913" t="s">
        <v>17</v>
      </c>
      <c r="H28" s="909"/>
      <c r="I28" s="909"/>
      <c r="J28" s="909"/>
      <c r="K28" s="909"/>
      <c r="L28" s="909"/>
      <c r="M28" s="909"/>
      <c r="N28" s="909"/>
      <c r="O28" s="909"/>
      <c r="P28" s="909"/>
      <c r="Q28" s="909"/>
      <c r="R28" s="909"/>
      <c r="S28" s="1197"/>
      <c r="T28" s="911" t="s">
        <v>29</v>
      </c>
      <c r="U28" s="912" t="s">
        <v>14</v>
      </c>
      <c r="V28" s="913" t="s">
        <v>952</v>
      </c>
      <c r="W28" s="913" t="s">
        <v>15</v>
      </c>
      <c r="X28" s="909"/>
      <c r="Y28" s="909"/>
      <c r="Z28" s="909"/>
      <c r="AA28" s="909"/>
      <c r="AB28" s="909"/>
      <c r="AC28" s="909"/>
    </row>
    <row r="29" spans="1:29" s="1293" customFormat="1" ht="18" customHeight="1">
      <c r="B29" s="1021"/>
      <c r="C29" s="911" t="s">
        <v>18</v>
      </c>
      <c r="D29" s="914" t="s">
        <v>18</v>
      </c>
      <c r="E29" s="913" t="s">
        <v>18</v>
      </c>
      <c r="F29" s="913" t="s">
        <v>17</v>
      </c>
      <c r="G29" s="913" t="s">
        <v>17</v>
      </c>
      <c r="H29" s="909"/>
      <c r="I29" s="909"/>
      <c r="J29" s="909"/>
      <c r="K29" s="909"/>
      <c r="S29" s="1197"/>
      <c r="T29" s="911" t="s">
        <v>30</v>
      </c>
      <c r="U29" s="912" t="s">
        <v>16</v>
      </c>
      <c r="V29" s="913" t="s">
        <v>954</v>
      </c>
      <c r="W29" s="913" t="s">
        <v>77</v>
      </c>
      <c r="X29" s="909"/>
    </row>
    <row r="30" spans="1:29" s="1293" customFormat="1" ht="17.25" customHeight="1">
      <c r="B30" s="1295"/>
      <c r="T30" s="1299" t="s">
        <v>18</v>
      </c>
      <c r="U30" s="1300" t="s">
        <v>18</v>
      </c>
      <c r="V30" s="1301" t="s">
        <v>18</v>
      </c>
      <c r="W30" s="1301" t="s">
        <v>77</v>
      </c>
    </row>
    <row r="31" spans="1:29" ht="17.25" customHeight="1">
      <c r="A31" s="1293"/>
      <c r="B31" s="1304" t="s">
        <v>962</v>
      </c>
      <c r="C31" s="1293"/>
      <c r="D31" s="1293"/>
      <c r="E31" s="1293"/>
      <c r="F31" s="1293"/>
      <c r="G31" s="1293"/>
      <c r="H31" s="1293"/>
      <c r="I31" s="1293"/>
      <c r="J31" s="1293"/>
      <c r="K31" s="1293"/>
      <c r="L31" s="1293"/>
      <c r="M31" s="1293"/>
      <c r="N31" s="1293"/>
      <c r="O31" s="1293"/>
      <c r="P31" s="1293"/>
      <c r="Q31" s="1293"/>
      <c r="R31" s="1293"/>
      <c r="S31" s="1293"/>
      <c r="T31" s="1293"/>
      <c r="U31" s="1293"/>
      <c r="V31" s="1293"/>
      <c r="W31" s="1293"/>
      <c r="X31" s="1293"/>
      <c r="Y31" s="1293"/>
      <c r="Z31" s="1293"/>
      <c r="AA31" s="1293"/>
      <c r="AB31" s="1293"/>
      <c r="AC31" s="1293"/>
    </row>
    <row r="32" spans="1:29" ht="18" customHeight="1">
      <c r="B32" s="1295"/>
      <c r="C32" s="1293"/>
      <c r="D32" s="1293"/>
      <c r="E32" s="1293"/>
      <c r="F32" s="1302"/>
      <c r="G32" s="1293"/>
      <c r="H32" s="1293"/>
      <c r="I32" s="1293"/>
      <c r="J32" s="1293"/>
      <c r="K32" s="1293"/>
      <c r="S32" s="1712" t="s">
        <v>1205</v>
      </c>
      <c r="T32" s="1293"/>
      <c r="U32" s="1293"/>
      <c r="V32" s="1293"/>
      <c r="W32" s="1293"/>
      <c r="X32" s="1293"/>
    </row>
    <row r="33" spans="3:24" ht="18" customHeight="1">
      <c r="C33" s="911" t="s">
        <v>955</v>
      </c>
      <c r="D33" s="915">
        <v>1</v>
      </c>
      <c r="E33" s="1073"/>
      <c r="F33" s="908"/>
      <c r="S33" s="908"/>
      <c r="T33" s="1198"/>
      <c r="U33" s="1199"/>
      <c r="V33" s="1765"/>
      <c r="W33" s="1765"/>
    </row>
    <row r="34" spans="3:24" ht="18" customHeight="1">
      <c r="C34" s="911" t="s">
        <v>956</v>
      </c>
      <c r="D34" s="915">
        <v>25</v>
      </c>
      <c r="E34" s="1073"/>
      <c r="F34" s="908"/>
      <c r="T34" s="911" t="s">
        <v>955</v>
      </c>
      <c r="U34" s="915">
        <v>1</v>
      </c>
      <c r="V34" s="1073"/>
      <c r="W34" s="908"/>
    </row>
    <row r="35" spans="3:24" ht="18" customHeight="1">
      <c r="C35" s="911" t="s">
        <v>957</v>
      </c>
      <c r="D35" s="915">
        <v>298</v>
      </c>
      <c r="E35" s="1073"/>
      <c r="F35" s="908"/>
      <c r="T35" s="911" t="s">
        <v>956</v>
      </c>
      <c r="U35" s="915">
        <v>25</v>
      </c>
      <c r="V35" s="1073"/>
      <c r="W35" s="908"/>
    </row>
    <row r="36" spans="3:24" ht="18" customHeight="1">
      <c r="C36" s="911" t="s">
        <v>19</v>
      </c>
      <c r="D36" s="916" t="s">
        <v>958</v>
      </c>
      <c r="E36" s="1073"/>
      <c r="F36" s="908"/>
      <c r="T36" s="911" t="s">
        <v>957</v>
      </c>
      <c r="U36" s="915">
        <v>298</v>
      </c>
      <c r="V36" s="1073"/>
      <c r="W36" s="908"/>
    </row>
    <row r="37" spans="3:24" ht="18" customHeight="1">
      <c r="C37" s="911" t="s">
        <v>20</v>
      </c>
      <c r="D37" s="913" t="s">
        <v>959</v>
      </c>
      <c r="E37" s="1073"/>
      <c r="F37" s="908"/>
      <c r="T37" s="911" t="s">
        <v>19</v>
      </c>
      <c r="U37" s="916" t="s">
        <v>493</v>
      </c>
      <c r="V37" s="1073"/>
      <c r="W37" s="908"/>
    </row>
    <row r="38" spans="3:24" ht="18" customHeight="1">
      <c r="C38" s="911" t="s">
        <v>960</v>
      </c>
      <c r="D38" s="917">
        <v>22800</v>
      </c>
      <c r="E38" s="1074"/>
      <c r="F38" s="1075"/>
      <c r="T38" s="911" t="s">
        <v>20</v>
      </c>
      <c r="U38" s="913" t="s">
        <v>494</v>
      </c>
      <c r="V38" s="1073"/>
      <c r="W38" s="908"/>
    </row>
    <row r="39" spans="3:24" ht="18.75">
      <c r="C39" s="911" t="s">
        <v>961</v>
      </c>
      <c r="D39" s="917">
        <v>17200</v>
      </c>
      <c r="E39" s="1073"/>
      <c r="F39" s="908"/>
      <c r="T39" s="911" t="s">
        <v>960</v>
      </c>
      <c r="U39" s="917">
        <v>22800</v>
      </c>
      <c r="V39" s="1200"/>
      <c r="W39" s="1201"/>
    </row>
    <row r="40" spans="3:24" ht="16.5" customHeight="1">
      <c r="C40" s="1844" t="s">
        <v>389</v>
      </c>
      <c r="D40" s="918"/>
      <c r="E40" s="1076"/>
      <c r="F40" s="1076"/>
      <c r="G40" s="1077"/>
      <c r="T40" s="911" t="s">
        <v>961</v>
      </c>
      <c r="U40" s="917">
        <v>17200</v>
      </c>
      <c r="V40" s="1073"/>
      <c r="W40" s="908"/>
    </row>
    <row r="41" spans="3:24" ht="16.5" customHeight="1">
      <c r="C41" s="919" t="s">
        <v>963</v>
      </c>
      <c r="S41" s="1077"/>
      <c r="T41" s="1202" t="s">
        <v>1206</v>
      </c>
      <c r="U41" s="1203"/>
      <c r="V41" s="908"/>
      <c r="W41" s="908"/>
      <c r="X41" s="908"/>
    </row>
    <row r="42" spans="3:24">
      <c r="C42" s="919"/>
      <c r="T42" s="1197" t="s">
        <v>495</v>
      </c>
    </row>
    <row r="43" spans="3:24">
      <c r="C43" s="908"/>
      <c r="D43" s="910"/>
    </row>
    <row r="46" spans="3:24">
      <c r="C46" s="910"/>
      <c r="D46" s="910"/>
    </row>
    <row r="47" spans="3:24">
      <c r="C47" s="910"/>
      <c r="D47" s="910"/>
    </row>
    <row r="48" spans="3:24">
      <c r="C48" s="910"/>
      <c r="D48" s="910"/>
    </row>
  </sheetData>
  <phoneticPr fontId="9"/>
  <pageMargins left="0.70866141732283472" right="0.70866141732283472" top="0.74803149606299213" bottom="0.74803149606299213" header="0.31496062992125984" footer="0.31496062992125984"/>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I100"/>
  <sheetViews>
    <sheetView zoomScale="85" zoomScaleNormal="85" workbookViewId="0">
      <pane xSplit="23" ySplit="4" topLeftCell="BB5" activePane="bottomRight" state="frozen"/>
      <selection pane="topRight" activeCell="X1" sqref="X1"/>
      <selection pane="bottomLeft" activeCell="A5" sqref="A5"/>
      <selection pane="bottomRight" activeCell="U24" sqref="U24"/>
    </sheetView>
  </sheetViews>
  <sheetFormatPr defaultColWidth="9" defaultRowHeight="14.25"/>
  <cols>
    <col min="1" max="1" width="1.625" style="193" customWidth="1"/>
    <col min="2" max="18" width="1.625" style="1" hidden="1" customWidth="1"/>
    <col min="19" max="21" width="1.625" style="1" customWidth="1"/>
    <col min="22" max="22" width="54" style="1" customWidth="1"/>
    <col min="23" max="23" width="1.625" style="193" customWidth="1"/>
    <col min="24" max="25" width="1.625" style="1" customWidth="1"/>
    <col min="26" max="26" width="60.875" style="1" bestFit="1" customWidth="1"/>
    <col min="27" max="56" width="11.875" style="1" bestFit="1" customWidth="1"/>
    <col min="57" max="57" width="10.625" style="1" hidden="1" customWidth="1"/>
    <col min="58" max="58" width="33.125" style="1" bestFit="1" customWidth="1"/>
    <col min="59" max="59" width="44.75" style="1" bestFit="1" customWidth="1"/>
    <col min="60" max="16384" width="9" style="1"/>
  </cols>
  <sheetData>
    <row r="1" spans="1:61" ht="62.25" customHeight="1">
      <c r="B1" s="193"/>
      <c r="C1" s="193"/>
      <c r="D1" s="193"/>
      <c r="E1" s="193"/>
      <c r="F1" s="193"/>
      <c r="G1" s="193"/>
      <c r="H1" s="193"/>
      <c r="I1" s="193"/>
      <c r="J1" s="193"/>
      <c r="K1" s="193"/>
      <c r="L1" s="193"/>
      <c r="M1" s="193"/>
      <c r="N1" s="193"/>
      <c r="O1" s="193"/>
      <c r="P1" s="193"/>
      <c r="Q1" s="193"/>
      <c r="R1" s="193"/>
      <c r="T1" s="2048" t="s">
        <v>343</v>
      </c>
      <c r="U1" s="2048"/>
      <c r="V1" s="2048"/>
      <c r="X1" s="2048" t="s">
        <v>873</v>
      </c>
      <c r="Y1" s="2048"/>
      <c r="Z1" s="2048"/>
      <c r="AA1" s="193"/>
      <c r="AB1" s="193"/>
      <c r="AC1" s="193"/>
      <c r="AD1" s="193"/>
      <c r="AE1" s="193"/>
      <c r="AF1" s="193"/>
      <c r="AG1" s="193"/>
      <c r="AH1" s="193"/>
      <c r="AI1" s="193"/>
      <c r="AJ1" s="193"/>
      <c r="AK1" s="193"/>
      <c r="AL1" s="193"/>
    </row>
    <row r="2" spans="1:61" s="193" customFormat="1" ht="15" customHeight="1">
      <c r="A2" s="602"/>
      <c r="X2" s="1"/>
      <c r="Y2" s="1"/>
      <c r="Z2" s="1"/>
      <c r="BG2" s="1"/>
    </row>
    <row r="3" spans="1:61" ht="19.5" thickBot="1">
      <c r="T3" s="1" t="s">
        <v>344</v>
      </c>
      <c r="X3" s="1" t="s">
        <v>874</v>
      </c>
    </row>
    <row r="4" spans="1:61" ht="15" thickBot="1">
      <c r="T4" s="754" t="s">
        <v>345</v>
      </c>
      <c r="U4" s="849"/>
      <c r="V4" s="850"/>
      <c r="X4" s="754" t="s">
        <v>807</v>
      </c>
      <c r="Y4" s="849"/>
      <c r="Z4" s="850"/>
      <c r="AA4" s="155">
        <v>1990</v>
      </c>
      <c r="AB4" s="155">
        <f t="shared" ref="AB4:BA4" si="0">AA4+1</f>
        <v>1991</v>
      </c>
      <c r="AC4" s="155">
        <f t="shared" si="0"/>
        <v>1992</v>
      </c>
      <c r="AD4" s="155">
        <f t="shared" si="0"/>
        <v>1993</v>
      </c>
      <c r="AE4" s="155">
        <f t="shared" si="0"/>
        <v>1994</v>
      </c>
      <c r="AF4" s="155">
        <f t="shared" si="0"/>
        <v>1995</v>
      </c>
      <c r="AG4" s="155">
        <f t="shared" si="0"/>
        <v>1996</v>
      </c>
      <c r="AH4" s="155">
        <f t="shared" si="0"/>
        <v>1997</v>
      </c>
      <c r="AI4" s="155">
        <f t="shared" si="0"/>
        <v>1998</v>
      </c>
      <c r="AJ4" s="155">
        <f t="shared" si="0"/>
        <v>1999</v>
      </c>
      <c r="AK4" s="155">
        <f t="shared" si="0"/>
        <v>2000</v>
      </c>
      <c r="AL4" s="155">
        <f t="shared" si="0"/>
        <v>2001</v>
      </c>
      <c r="AM4" s="155">
        <f t="shared" si="0"/>
        <v>2002</v>
      </c>
      <c r="AN4" s="155">
        <f t="shared" si="0"/>
        <v>2003</v>
      </c>
      <c r="AO4" s="155">
        <f t="shared" si="0"/>
        <v>2004</v>
      </c>
      <c r="AP4" s="155">
        <f t="shared" si="0"/>
        <v>2005</v>
      </c>
      <c r="AQ4" s="155">
        <f t="shared" si="0"/>
        <v>2006</v>
      </c>
      <c r="AR4" s="155">
        <f t="shared" si="0"/>
        <v>2007</v>
      </c>
      <c r="AS4" s="155">
        <f t="shared" si="0"/>
        <v>2008</v>
      </c>
      <c r="AT4" s="155">
        <f t="shared" si="0"/>
        <v>2009</v>
      </c>
      <c r="AU4" s="155">
        <f t="shared" si="0"/>
        <v>2010</v>
      </c>
      <c r="AV4" s="155">
        <f t="shared" si="0"/>
        <v>2011</v>
      </c>
      <c r="AW4" s="155">
        <f t="shared" si="0"/>
        <v>2012</v>
      </c>
      <c r="AX4" s="155">
        <f t="shared" si="0"/>
        <v>2013</v>
      </c>
      <c r="AY4" s="155">
        <f t="shared" si="0"/>
        <v>2014</v>
      </c>
      <c r="AZ4" s="155">
        <f t="shared" si="0"/>
        <v>2015</v>
      </c>
      <c r="BA4" s="155">
        <f t="shared" si="0"/>
        <v>2016</v>
      </c>
      <c r="BB4" s="155">
        <f t="shared" ref="BB4" si="1">BA4+1</f>
        <v>2017</v>
      </c>
      <c r="BC4" s="155">
        <f t="shared" ref="BC4:BD4" si="2">BB4+1</f>
        <v>2018</v>
      </c>
      <c r="BD4" s="155">
        <f t="shared" si="2"/>
        <v>2019</v>
      </c>
      <c r="BE4" s="155">
        <f t="shared" ref="BE4" si="3">BD4+1</f>
        <v>2020</v>
      </c>
      <c r="BF4" s="155" t="s">
        <v>22</v>
      </c>
      <c r="BG4" s="1240" t="s">
        <v>2</v>
      </c>
    </row>
    <row r="5" spans="1:61" ht="15" customHeight="1">
      <c r="T5" s="851" t="s">
        <v>346</v>
      </c>
      <c r="U5" s="852"/>
      <c r="V5" s="853"/>
      <c r="X5" s="851" t="s">
        <v>808</v>
      </c>
      <c r="Y5" s="852"/>
      <c r="Z5" s="853"/>
      <c r="AA5" s="317">
        <f>SUM(AA6,AA10,AA18,AA23)</f>
        <v>1078636.2222297976</v>
      </c>
      <c r="AB5" s="317">
        <f t="shared" ref="AB5:AZ5" si="4">SUM(AB6,AB10,AB18,AB23)</f>
        <v>1089102.0027294969</v>
      </c>
      <c r="AC5" s="317">
        <f t="shared" si="4"/>
        <v>1097898.9525104556</v>
      </c>
      <c r="AD5" s="317">
        <f t="shared" si="4"/>
        <v>1092353.3466632713</v>
      </c>
      <c r="AE5" s="317">
        <f t="shared" si="4"/>
        <v>1143254.792091721</v>
      </c>
      <c r="AF5" s="317">
        <f t="shared" si="4"/>
        <v>1154708.6459220245</v>
      </c>
      <c r="AG5" s="317">
        <f t="shared" si="4"/>
        <v>1165591.7918659057</v>
      </c>
      <c r="AH5" s="317">
        <f t="shared" si="4"/>
        <v>1160817.4658769008</v>
      </c>
      <c r="AI5" s="317">
        <f t="shared" si="4"/>
        <v>1127229.2667381722</v>
      </c>
      <c r="AJ5" s="317">
        <f t="shared" si="4"/>
        <v>1163691.952895893</v>
      </c>
      <c r="AK5" s="317">
        <f t="shared" si="4"/>
        <v>1185761.3166863297</v>
      </c>
      <c r="AL5" s="317">
        <f t="shared" si="4"/>
        <v>1173755.3266568447</v>
      </c>
      <c r="AM5" s="317">
        <f t="shared" si="4"/>
        <v>1206289.1049142326</v>
      </c>
      <c r="AN5" s="317">
        <f t="shared" si="4"/>
        <v>1215479.094935993</v>
      </c>
      <c r="AO5" s="317">
        <f t="shared" si="4"/>
        <v>1211466.8112761143</v>
      </c>
      <c r="AP5" s="317">
        <f t="shared" si="4"/>
        <v>1218303.5820864863</v>
      </c>
      <c r="AQ5" s="317">
        <f t="shared" si="4"/>
        <v>1195714.3790234905</v>
      </c>
      <c r="AR5" s="317">
        <f t="shared" si="4"/>
        <v>1231870.4579874894</v>
      </c>
      <c r="AS5" s="317">
        <f t="shared" si="4"/>
        <v>1164530.8943512687</v>
      </c>
      <c r="AT5" s="317">
        <f t="shared" si="4"/>
        <v>1103554.9684390412</v>
      </c>
      <c r="AU5" s="317">
        <f t="shared" si="4"/>
        <v>1153820.2746268534</v>
      </c>
      <c r="AV5" s="317">
        <f t="shared" si="4"/>
        <v>1204772.8617393542</v>
      </c>
      <c r="AW5" s="317">
        <f t="shared" si="4"/>
        <v>1245167.7054524121</v>
      </c>
      <c r="AX5" s="317">
        <f t="shared" si="4"/>
        <v>1252771.3126629579</v>
      </c>
      <c r="AY5" s="317">
        <f t="shared" si="4"/>
        <v>1202237.9503072726</v>
      </c>
      <c r="AZ5" s="317">
        <f t="shared" si="4"/>
        <v>1163459.4620013805</v>
      </c>
      <c r="BA5" s="317">
        <f>SUM(BA6,BA10,BA18,BA23)</f>
        <v>1144744.1234549307</v>
      </c>
      <c r="BB5" s="317">
        <f t="shared" ref="BB5" si="5">SUM(BB6,BB10,BB18,BB23)</f>
        <v>1128786.699805045</v>
      </c>
      <c r="BC5" s="317">
        <f t="shared" ref="BC5:BD5" si="6">SUM(BC6,BC10,BC18,BC23)</f>
        <v>1083991.5484945921</v>
      </c>
      <c r="BD5" s="317">
        <f t="shared" si="6"/>
        <v>1047757.0638053797</v>
      </c>
      <c r="BE5" s="317"/>
      <c r="BF5" s="151"/>
      <c r="BG5" s="1241"/>
      <c r="BH5" s="107"/>
      <c r="BI5" s="107"/>
    </row>
    <row r="6" spans="1:61" ht="15" customHeight="1">
      <c r="T6" s="854"/>
      <c r="U6" s="720" t="s">
        <v>347</v>
      </c>
      <c r="V6" s="705"/>
      <c r="X6" s="854"/>
      <c r="Y6" s="720" t="s">
        <v>809</v>
      </c>
      <c r="Z6" s="705"/>
      <c r="AA6" s="125">
        <f>SUM(AA7:AA9)</f>
        <v>368529.75974347471</v>
      </c>
      <c r="AB6" s="125">
        <f t="shared" ref="AB6:BA6" si="7">SUM(AB7:AB9)</f>
        <v>369427.99049398163</v>
      </c>
      <c r="AC6" s="125">
        <f t="shared" si="7"/>
        <v>374332.72843352793</v>
      </c>
      <c r="AD6" s="125">
        <f t="shared" si="7"/>
        <v>357045.62315416959</v>
      </c>
      <c r="AE6" s="125">
        <f t="shared" si="7"/>
        <v>391464.95035015995</v>
      </c>
      <c r="AF6" s="125">
        <f t="shared" si="7"/>
        <v>378904.67194885109</v>
      </c>
      <c r="AG6" s="125">
        <f t="shared" si="7"/>
        <v>381216.14995198237</v>
      </c>
      <c r="AH6" s="125">
        <f t="shared" si="7"/>
        <v>377451.53508740081</v>
      </c>
      <c r="AI6" s="125">
        <f t="shared" si="7"/>
        <v>364973.32350748085</v>
      </c>
      <c r="AJ6" s="125">
        <f t="shared" si="7"/>
        <v>386944.80088335078</v>
      </c>
      <c r="AK6" s="125">
        <f t="shared" si="7"/>
        <v>395495.77046604088</v>
      </c>
      <c r="AL6" s="125">
        <f t="shared" si="7"/>
        <v>386564.74053546839</v>
      </c>
      <c r="AM6" s="125">
        <f t="shared" si="7"/>
        <v>413440.83998695097</v>
      </c>
      <c r="AN6" s="125">
        <f t="shared" si="7"/>
        <v>432551.68498843833</v>
      </c>
      <c r="AO6" s="125">
        <f t="shared" si="7"/>
        <v>430230.06347069965</v>
      </c>
      <c r="AP6" s="125">
        <f t="shared" si="7"/>
        <v>449666.555683329</v>
      </c>
      <c r="AQ6" s="125">
        <f t="shared" si="7"/>
        <v>440700.05898347346</v>
      </c>
      <c r="AR6" s="125">
        <f t="shared" si="7"/>
        <v>490941.7165405241</v>
      </c>
      <c r="AS6" s="125">
        <f t="shared" si="7"/>
        <v>471730.89091345528</v>
      </c>
      <c r="AT6" s="125">
        <f t="shared" si="7"/>
        <v>441436.99975102558</v>
      </c>
      <c r="AU6" s="125">
        <f t="shared" si="7"/>
        <v>473855.36486367992</v>
      </c>
      <c r="AV6" s="125">
        <f t="shared" si="7"/>
        <v>534797.55759587954</v>
      </c>
      <c r="AW6" s="125">
        <f t="shared" si="7"/>
        <v>581488.70797317219</v>
      </c>
      <c r="AX6" s="125">
        <f t="shared" si="7"/>
        <v>583480.0993853549</v>
      </c>
      <c r="AY6" s="125">
        <f t="shared" si="7"/>
        <v>552885.53070224321</v>
      </c>
      <c r="AZ6" s="125">
        <f t="shared" si="7"/>
        <v>527319.07160602801</v>
      </c>
      <c r="BA6" s="125">
        <f t="shared" si="7"/>
        <v>522670.43662841339</v>
      </c>
      <c r="BB6" s="125">
        <f t="shared" ref="BB6" si="8">SUM(BB7:BB9)</f>
        <v>508648.10629913356</v>
      </c>
      <c r="BC6" s="125">
        <f t="shared" ref="BC6:BD6" si="9">SUM(BC7:BC9)</f>
        <v>471437.26154904556</v>
      </c>
      <c r="BD6" s="125">
        <f t="shared" si="9"/>
        <v>447922.13250793226</v>
      </c>
      <c r="BE6" s="125"/>
      <c r="BF6" s="33"/>
      <c r="BG6" s="1242"/>
      <c r="BH6" s="107"/>
      <c r="BI6" s="107"/>
    </row>
    <row r="7" spans="1:61" ht="15" customHeight="1">
      <c r="T7" s="854"/>
      <c r="U7" s="855"/>
      <c r="V7" s="1444" t="s">
        <v>1062</v>
      </c>
      <c r="X7" s="854"/>
      <c r="Y7" s="855"/>
      <c r="Z7" s="856" t="s">
        <v>810</v>
      </c>
      <c r="AA7" s="354">
        <v>303054.87201029487</v>
      </c>
      <c r="AB7" s="354">
        <v>305126.70778510533</v>
      </c>
      <c r="AC7" s="354">
        <v>311886.49732922507</v>
      </c>
      <c r="AD7" s="354">
        <v>292340.10844713263</v>
      </c>
      <c r="AE7" s="354">
        <v>330213.28435363708</v>
      </c>
      <c r="AF7" s="354">
        <v>317587.27964837581</v>
      </c>
      <c r="AG7" s="354">
        <v>318924.41609118576</v>
      </c>
      <c r="AH7" s="354">
        <v>312836.11915757239</v>
      </c>
      <c r="AI7" s="354">
        <v>302942.95220987737</v>
      </c>
      <c r="AJ7" s="354">
        <v>322518.16816820973</v>
      </c>
      <c r="AK7" s="354">
        <v>330117.86831714702</v>
      </c>
      <c r="AL7" s="354">
        <v>323028.71014203585</v>
      </c>
      <c r="AM7" s="354">
        <v>350095.46365998988</v>
      </c>
      <c r="AN7" s="354">
        <v>367664.92807051039</v>
      </c>
      <c r="AO7" s="354">
        <v>362723.91369648388</v>
      </c>
      <c r="AP7" s="354">
        <v>378044.38136876567</v>
      </c>
      <c r="AQ7" s="354">
        <v>369049.96214896941</v>
      </c>
      <c r="AR7" s="354">
        <v>419683.91899266781</v>
      </c>
      <c r="AS7" s="354">
        <v>402635.54410014593</v>
      </c>
      <c r="AT7" s="354">
        <v>373132.74633023591</v>
      </c>
      <c r="AU7" s="354">
        <v>404239.7557467767</v>
      </c>
      <c r="AV7" s="354">
        <v>468952.47187831951</v>
      </c>
      <c r="AW7" s="354">
        <v>516377.47375528514</v>
      </c>
      <c r="AX7" s="354">
        <v>521862.83988881327</v>
      </c>
      <c r="AY7" s="354">
        <v>493352.08314339886</v>
      </c>
      <c r="AZ7" s="354">
        <v>468475.01458273752</v>
      </c>
      <c r="BA7" s="354">
        <v>468838.99527875229</v>
      </c>
      <c r="BB7" s="354">
        <v>456596.2503885855</v>
      </c>
      <c r="BC7" s="354">
        <v>417321.8160478808</v>
      </c>
      <c r="BD7" s="354">
        <v>396430.91389545135</v>
      </c>
      <c r="BE7" s="354"/>
      <c r="BF7" s="355"/>
      <c r="BG7" s="1243"/>
      <c r="BH7" s="107"/>
      <c r="BI7" s="107"/>
    </row>
    <row r="8" spans="1:61" ht="15" customHeight="1">
      <c r="T8" s="854"/>
      <c r="U8" s="855"/>
      <c r="V8" s="1513" t="s">
        <v>1063</v>
      </c>
      <c r="X8" s="854"/>
      <c r="Y8" s="855"/>
      <c r="Z8" s="857" t="s">
        <v>811</v>
      </c>
      <c r="AA8" s="147">
        <v>36396.777499714619</v>
      </c>
      <c r="AB8" s="147">
        <v>37139.911822916838</v>
      </c>
      <c r="AC8" s="147">
        <v>37816.013461363917</v>
      </c>
      <c r="AD8" s="147">
        <v>40236.576391708644</v>
      </c>
      <c r="AE8" s="147">
        <v>40355.228432390562</v>
      </c>
      <c r="AF8" s="147">
        <v>41084.928158788913</v>
      </c>
      <c r="AG8" s="147">
        <v>42846.497085632989</v>
      </c>
      <c r="AH8" s="147">
        <v>46127.420843472821</v>
      </c>
      <c r="AI8" s="147">
        <v>45396.008884434152</v>
      </c>
      <c r="AJ8" s="147">
        <v>46657.118165971398</v>
      </c>
      <c r="AK8" s="147">
        <v>46977.999500703947</v>
      </c>
      <c r="AL8" s="147">
        <v>45715.681416174899</v>
      </c>
      <c r="AM8" s="147">
        <v>45396.999939722249</v>
      </c>
      <c r="AN8" s="147">
        <v>47811.14302474432</v>
      </c>
      <c r="AO8" s="147">
        <v>49608.224518860727</v>
      </c>
      <c r="AP8" s="147">
        <v>50888.346642738448</v>
      </c>
      <c r="AQ8" s="147">
        <v>50954.245061059803</v>
      </c>
      <c r="AR8" s="147">
        <v>49823.841853619379</v>
      </c>
      <c r="AS8" s="147">
        <v>47879.803261094603</v>
      </c>
      <c r="AT8" s="147">
        <v>47184.422239790889</v>
      </c>
      <c r="AU8" s="147">
        <v>47715.434443131642</v>
      </c>
      <c r="AV8" s="147">
        <v>44478.242476249739</v>
      </c>
      <c r="AW8" s="147">
        <v>43297.762115393445</v>
      </c>
      <c r="AX8" s="147">
        <v>42939.35770969023</v>
      </c>
      <c r="AY8" s="147">
        <v>41103.166782617722</v>
      </c>
      <c r="AZ8" s="147">
        <v>41663.626012895271</v>
      </c>
      <c r="BA8" s="147">
        <v>35980.566595332893</v>
      </c>
      <c r="BB8" s="147">
        <v>35251.06774766864</v>
      </c>
      <c r="BC8" s="147">
        <v>36213.107392661805</v>
      </c>
      <c r="BD8" s="147">
        <v>34640.991420481208</v>
      </c>
      <c r="BE8" s="147"/>
      <c r="BF8" s="148" t="s">
        <v>24</v>
      </c>
      <c r="BG8" s="1244" t="s">
        <v>848</v>
      </c>
      <c r="BH8" s="107"/>
      <c r="BI8" s="107"/>
    </row>
    <row r="9" spans="1:61" ht="15" customHeight="1">
      <c r="T9" s="854"/>
      <c r="U9" s="855"/>
      <c r="V9" s="858" t="s">
        <v>348</v>
      </c>
      <c r="X9" s="854"/>
      <c r="Y9" s="855"/>
      <c r="Z9" s="858" t="s">
        <v>812</v>
      </c>
      <c r="AA9" s="356">
        <v>29078.110233465206</v>
      </c>
      <c r="AB9" s="356">
        <v>27161.370885959506</v>
      </c>
      <c r="AC9" s="356">
        <v>24630.217642938947</v>
      </c>
      <c r="AD9" s="356">
        <v>24468.938315328302</v>
      </c>
      <c r="AE9" s="356">
        <v>20896.43756413232</v>
      </c>
      <c r="AF9" s="356">
        <v>20232.464141686309</v>
      </c>
      <c r="AG9" s="356">
        <v>19445.236775163616</v>
      </c>
      <c r="AH9" s="356">
        <v>18487.995086355571</v>
      </c>
      <c r="AI9" s="356">
        <v>16634.3624131693</v>
      </c>
      <c r="AJ9" s="356">
        <v>17769.514549169642</v>
      </c>
      <c r="AK9" s="356">
        <v>18399.90264818992</v>
      </c>
      <c r="AL9" s="356">
        <v>17820.348977257639</v>
      </c>
      <c r="AM9" s="356">
        <v>17948.376387238841</v>
      </c>
      <c r="AN9" s="356">
        <v>17075.61389318357</v>
      </c>
      <c r="AO9" s="356">
        <v>17897.925255354996</v>
      </c>
      <c r="AP9" s="356">
        <v>20733.827671824918</v>
      </c>
      <c r="AQ9" s="356">
        <v>20695.851773444214</v>
      </c>
      <c r="AR9" s="356">
        <v>21433.955694236902</v>
      </c>
      <c r="AS9" s="356">
        <v>21215.543552214724</v>
      </c>
      <c r="AT9" s="356">
        <v>21119.831180998775</v>
      </c>
      <c r="AU9" s="356">
        <v>21900.174673771558</v>
      </c>
      <c r="AV9" s="356">
        <v>21366.843241310267</v>
      </c>
      <c r="AW9" s="356">
        <v>21813.472102493648</v>
      </c>
      <c r="AX9" s="356">
        <v>18677.901786851471</v>
      </c>
      <c r="AY9" s="356">
        <v>18430.280776226646</v>
      </c>
      <c r="AZ9" s="356">
        <v>17180.43101039527</v>
      </c>
      <c r="BA9" s="356">
        <v>17850.874754328222</v>
      </c>
      <c r="BB9" s="356">
        <v>16800.788162879417</v>
      </c>
      <c r="BC9" s="356">
        <v>17902.33810850298</v>
      </c>
      <c r="BD9" s="356">
        <v>16850.227191999646</v>
      </c>
      <c r="BE9" s="356"/>
      <c r="BF9" s="218" t="s">
        <v>24</v>
      </c>
      <c r="BG9" s="1245" t="s">
        <v>848</v>
      </c>
      <c r="BH9" s="107"/>
      <c r="BI9" s="107"/>
    </row>
    <row r="10" spans="1:61" ht="15" customHeight="1">
      <c r="T10" s="854"/>
      <c r="U10" s="720" t="s">
        <v>349</v>
      </c>
      <c r="V10" s="859"/>
      <c r="X10" s="854"/>
      <c r="Y10" s="720" t="s">
        <v>813</v>
      </c>
      <c r="Z10" s="859"/>
      <c r="AA10" s="131">
        <f>SUM(AA11:AA17)</f>
        <v>349820.76632156846</v>
      </c>
      <c r="AB10" s="131">
        <f>SUM(AB11:AB17)</f>
        <v>346354.46269173571</v>
      </c>
      <c r="AC10" s="131">
        <f t="shared" ref="AC10:BA10" si="10">SUM(AC11:AC17)</f>
        <v>341232.475066668</v>
      </c>
      <c r="AD10" s="131">
        <f t="shared" si="10"/>
        <v>342142.5398346415</v>
      </c>
      <c r="AE10" s="131">
        <f t="shared" si="10"/>
        <v>350877.98172032682</v>
      </c>
      <c r="AF10" s="131">
        <f t="shared" si="10"/>
        <v>357626.76503508782</v>
      </c>
      <c r="AG10" s="131">
        <f t="shared" si="10"/>
        <v>360554.80789713317</v>
      </c>
      <c r="AH10" s="131">
        <f t="shared" si="10"/>
        <v>356868.10789581615</v>
      </c>
      <c r="AI10" s="131">
        <f t="shared" si="10"/>
        <v>332284.01580594527</v>
      </c>
      <c r="AJ10" s="131">
        <f t="shared" si="10"/>
        <v>336689.81169442233</v>
      </c>
      <c r="AK10" s="131">
        <f t="shared" si="10"/>
        <v>346700.117908329</v>
      </c>
      <c r="AL10" s="131">
        <f t="shared" si="10"/>
        <v>340627.04357286496</v>
      </c>
      <c r="AM10" s="131">
        <f t="shared" si="10"/>
        <v>346379.74881539657</v>
      </c>
      <c r="AN10" s="131">
        <f t="shared" si="10"/>
        <v>344298.91112081509</v>
      </c>
      <c r="AO10" s="131">
        <f t="shared" si="10"/>
        <v>343810.69530443265</v>
      </c>
      <c r="AP10" s="131">
        <f t="shared" si="10"/>
        <v>334315.06516857783</v>
      </c>
      <c r="AQ10" s="131">
        <f t="shared" si="10"/>
        <v>331678.44055702392</v>
      </c>
      <c r="AR10" s="131">
        <f t="shared" si="10"/>
        <v>329844.02623785863</v>
      </c>
      <c r="AS10" s="131">
        <f t="shared" si="10"/>
        <v>300884.02274367947</v>
      </c>
      <c r="AT10" s="131">
        <f t="shared" si="10"/>
        <v>283994.14036473865</v>
      </c>
      <c r="AU10" s="131">
        <f t="shared" si="10"/>
        <v>300555.49449032533</v>
      </c>
      <c r="AV10" s="131">
        <f t="shared" si="10"/>
        <v>299526.00950549549</v>
      </c>
      <c r="AW10" s="131">
        <f t="shared" si="10"/>
        <v>299193.13112111297</v>
      </c>
      <c r="AX10" s="131">
        <f t="shared" si="10"/>
        <v>304310.17493695091</v>
      </c>
      <c r="AY10" s="131">
        <f t="shared" si="10"/>
        <v>296748.5347140308</v>
      </c>
      <c r="AZ10" s="131">
        <f t="shared" si="10"/>
        <v>287684.14426031086</v>
      </c>
      <c r="BA10" s="131">
        <f t="shared" si="10"/>
        <v>273847.1868299027</v>
      </c>
      <c r="BB10" s="131">
        <f t="shared" ref="BB10" si="11">SUM(BB11:BB17)</f>
        <v>269644.45067211625</v>
      </c>
      <c r="BC10" s="131">
        <f t="shared" ref="BC10:BD10" si="12">SUM(BC11:BC17)</f>
        <v>267053.7228355254</v>
      </c>
      <c r="BD10" s="131">
        <f t="shared" si="12"/>
        <v>260341.4466343633</v>
      </c>
      <c r="BE10" s="131"/>
      <c r="BF10" s="118" t="s">
        <v>25</v>
      </c>
      <c r="BG10" s="1246" t="s">
        <v>849</v>
      </c>
      <c r="BH10" s="107"/>
      <c r="BI10" s="107"/>
    </row>
    <row r="11" spans="1:61" ht="15" customHeight="1">
      <c r="T11" s="854"/>
      <c r="U11" s="855"/>
      <c r="V11" s="857" t="s">
        <v>350</v>
      </c>
      <c r="X11" s="854"/>
      <c r="Y11" s="855"/>
      <c r="Z11" s="857" t="s">
        <v>423</v>
      </c>
      <c r="AA11" s="149">
        <v>150691.12235641567</v>
      </c>
      <c r="AB11" s="149">
        <v>146223.9181396908</v>
      </c>
      <c r="AC11" s="149">
        <v>139451.38135669439</v>
      </c>
      <c r="AD11" s="149">
        <v>139320.03964087434</v>
      </c>
      <c r="AE11" s="149">
        <v>141560.60854721762</v>
      </c>
      <c r="AF11" s="149">
        <v>143097.21441115136</v>
      </c>
      <c r="AG11" s="149">
        <v>145623.22236300193</v>
      </c>
      <c r="AH11" s="149">
        <v>148048.34965507389</v>
      </c>
      <c r="AI11" s="149">
        <v>140181.8069683862</v>
      </c>
      <c r="AJ11" s="149">
        <v>144274.25593910692</v>
      </c>
      <c r="AK11" s="149">
        <v>152115.28376975321</v>
      </c>
      <c r="AL11" s="149">
        <v>149544.9740135468</v>
      </c>
      <c r="AM11" s="149">
        <v>155375.42003813756</v>
      </c>
      <c r="AN11" s="149">
        <v>156843.69850012494</v>
      </c>
      <c r="AO11" s="149">
        <v>157609.61733279424</v>
      </c>
      <c r="AP11" s="149">
        <v>154177.31251736783</v>
      </c>
      <c r="AQ11" s="149">
        <v>156139.5910884784</v>
      </c>
      <c r="AR11" s="149">
        <v>160349.14212121296</v>
      </c>
      <c r="AS11" s="149">
        <v>144769.90656462178</v>
      </c>
      <c r="AT11" s="149">
        <v>135645.91602363836</v>
      </c>
      <c r="AU11" s="149">
        <v>153174.14490337027</v>
      </c>
      <c r="AV11" s="149">
        <v>148897.37390982895</v>
      </c>
      <c r="AW11" s="149">
        <v>151310.54680146265</v>
      </c>
      <c r="AX11" s="149">
        <v>157571.46148929436</v>
      </c>
      <c r="AY11" s="149">
        <v>155125.62120038978</v>
      </c>
      <c r="AZ11" s="149">
        <v>148899.01641007757</v>
      </c>
      <c r="BA11" s="149">
        <v>142786.99422852366</v>
      </c>
      <c r="BB11" s="149">
        <v>139780.15600857165</v>
      </c>
      <c r="BC11" s="149">
        <v>136186.39403184343</v>
      </c>
      <c r="BD11" s="149">
        <v>134282.04960874247</v>
      </c>
      <c r="BE11" s="149"/>
      <c r="BF11" s="150" t="s">
        <v>24</v>
      </c>
      <c r="BG11" s="1247" t="s">
        <v>848</v>
      </c>
      <c r="BH11" s="107"/>
      <c r="BI11" s="107"/>
    </row>
    <row r="12" spans="1:61" ht="15" customHeight="1">
      <c r="T12" s="854"/>
      <c r="U12" s="855"/>
      <c r="V12" s="860" t="s">
        <v>351</v>
      </c>
      <c r="X12" s="854"/>
      <c r="Y12" s="855"/>
      <c r="Z12" s="860" t="s">
        <v>814</v>
      </c>
      <c r="AA12" s="149">
        <v>8429.1463345340999</v>
      </c>
      <c r="AB12" s="149">
        <v>8293.3489231870426</v>
      </c>
      <c r="AC12" s="149">
        <v>8298.7261000423568</v>
      </c>
      <c r="AD12" s="149">
        <v>7955.3508334829203</v>
      </c>
      <c r="AE12" s="149">
        <v>7734.7069671716754</v>
      </c>
      <c r="AF12" s="149">
        <v>7380.6609269554538</v>
      </c>
      <c r="AG12" s="149">
        <v>6612.7279748970523</v>
      </c>
      <c r="AH12" s="149">
        <v>6869.5269978917595</v>
      </c>
      <c r="AI12" s="149">
        <v>6684.1346515358455</v>
      </c>
      <c r="AJ12" s="149">
        <v>6625.7434814217822</v>
      </c>
      <c r="AK12" s="149">
        <v>6332.2002125668114</v>
      </c>
      <c r="AL12" s="149">
        <v>6365.9263050068694</v>
      </c>
      <c r="AM12" s="149">
        <v>6285.1336201830709</v>
      </c>
      <c r="AN12" s="149">
        <v>6299.5050944797285</v>
      </c>
      <c r="AO12" s="149">
        <v>6181.0062815976198</v>
      </c>
      <c r="AP12" s="149">
        <v>5705.1710169068674</v>
      </c>
      <c r="AQ12" s="149">
        <v>5655.1492295049666</v>
      </c>
      <c r="AR12" s="149">
        <v>5053.9830338309102</v>
      </c>
      <c r="AS12" s="149">
        <v>4802.9693694882162</v>
      </c>
      <c r="AT12" s="149">
        <v>4066.3441175111957</v>
      </c>
      <c r="AU12" s="149">
        <v>3998.6798615696816</v>
      </c>
      <c r="AV12" s="149">
        <v>3871.2268070886626</v>
      </c>
      <c r="AW12" s="149">
        <v>4037.0182791498573</v>
      </c>
      <c r="AX12" s="149">
        <v>3778.3245639495558</v>
      </c>
      <c r="AY12" s="149">
        <v>3673.0440497542213</v>
      </c>
      <c r="AZ12" s="149">
        <v>3281.2293325935639</v>
      </c>
      <c r="BA12" s="149">
        <v>3556.7285472207959</v>
      </c>
      <c r="BB12" s="149">
        <v>3162.7560582581091</v>
      </c>
      <c r="BC12" s="149">
        <v>3338.8532310450591</v>
      </c>
      <c r="BD12" s="149">
        <v>2959.7790617222677</v>
      </c>
      <c r="BE12" s="149"/>
      <c r="BF12" s="150" t="s">
        <v>24</v>
      </c>
      <c r="BG12" s="1247" t="s">
        <v>848</v>
      </c>
      <c r="BH12" s="107"/>
      <c r="BI12" s="107"/>
    </row>
    <row r="13" spans="1:61" ht="15" customHeight="1">
      <c r="T13" s="854"/>
      <c r="U13" s="855"/>
      <c r="V13" s="857" t="s">
        <v>352</v>
      </c>
      <c r="X13" s="854"/>
      <c r="Y13" s="855"/>
      <c r="Z13" s="857" t="s">
        <v>815</v>
      </c>
      <c r="AA13" s="149">
        <v>58039.238025289029</v>
      </c>
      <c r="AB13" s="149">
        <v>59092.675581765063</v>
      </c>
      <c r="AC13" s="149">
        <v>59360.201622982044</v>
      </c>
      <c r="AD13" s="149">
        <v>60067.384138679641</v>
      </c>
      <c r="AE13" s="149">
        <v>62923.869407798862</v>
      </c>
      <c r="AF13" s="149">
        <v>64239.426167135302</v>
      </c>
      <c r="AG13" s="149">
        <v>66407.190138857928</v>
      </c>
      <c r="AH13" s="149">
        <v>64997.888674895948</v>
      </c>
      <c r="AI13" s="149">
        <v>55311.955722405677</v>
      </c>
      <c r="AJ13" s="149">
        <v>55541.475343221013</v>
      </c>
      <c r="AK13" s="149">
        <v>59022.324377651377</v>
      </c>
      <c r="AL13" s="149">
        <v>56978.592124622024</v>
      </c>
      <c r="AM13" s="149">
        <v>56875.911458049464</v>
      </c>
      <c r="AN13" s="149">
        <v>54958.465257031807</v>
      </c>
      <c r="AO13" s="149">
        <v>55615.49068809094</v>
      </c>
      <c r="AP13" s="149">
        <v>54487.558924751356</v>
      </c>
      <c r="AQ13" s="149">
        <v>53329.508578427987</v>
      </c>
      <c r="AR13" s="149">
        <v>53723.476481474812</v>
      </c>
      <c r="AS13" s="149">
        <v>49796.655164362135</v>
      </c>
      <c r="AT13" s="149">
        <v>48955.535322084172</v>
      </c>
      <c r="AU13" s="149">
        <v>49188.14995811016</v>
      </c>
      <c r="AV13" s="149">
        <v>48483.840783771644</v>
      </c>
      <c r="AW13" s="149">
        <v>46107.844033757974</v>
      </c>
      <c r="AX13" s="149">
        <v>47288.041538643753</v>
      </c>
      <c r="AY13" s="149">
        <v>45500.420985838296</v>
      </c>
      <c r="AZ13" s="149">
        <v>44567.59178019836</v>
      </c>
      <c r="BA13" s="149">
        <v>41085.784857440143</v>
      </c>
      <c r="BB13" s="149">
        <v>41791.737774790796</v>
      </c>
      <c r="BC13" s="149">
        <v>40833.937048780943</v>
      </c>
      <c r="BD13" s="149">
        <v>40863.303160687959</v>
      </c>
      <c r="BE13" s="149"/>
      <c r="BF13" s="150" t="s">
        <v>24</v>
      </c>
      <c r="BG13" s="1247" t="s">
        <v>848</v>
      </c>
      <c r="BH13" s="107"/>
      <c r="BI13" s="107"/>
    </row>
    <row r="14" spans="1:61" ht="15" customHeight="1">
      <c r="T14" s="854"/>
      <c r="U14" s="855"/>
      <c r="V14" s="1513" t="s">
        <v>1160</v>
      </c>
      <c r="X14" s="854"/>
      <c r="Y14" s="855"/>
      <c r="Z14" s="857" t="s">
        <v>816</v>
      </c>
      <c r="AA14" s="149">
        <v>27106.578422001014</v>
      </c>
      <c r="AB14" s="149">
        <v>27510.669944688038</v>
      </c>
      <c r="AC14" s="149">
        <v>27391.551384901901</v>
      </c>
      <c r="AD14" s="149">
        <v>28251.464769505721</v>
      </c>
      <c r="AE14" s="149">
        <v>29496.393565601367</v>
      </c>
      <c r="AF14" s="149">
        <v>31428.064135057928</v>
      </c>
      <c r="AG14" s="149">
        <v>31392.656459759623</v>
      </c>
      <c r="AH14" s="149">
        <v>31299.635129692888</v>
      </c>
      <c r="AI14" s="149">
        <v>30443.925646550771</v>
      </c>
      <c r="AJ14" s="149">
        <v>30923.641533779937</v>
      </c>
      <c r="AK14" s="149">
        <v>31679.312035704756</v>
      </c>
      <c r="AL14" s="149">
        <v>31267.748578562769</v>
      </c>
      <c r="AM14" s="149">
        <v>30971.114277578614</v>
      </c>
      <c r="AN14" s="149">
        <v>30583.666206441747</v>
      </c>
      <c r="AO14" s="149">
        <v>30856.594218758764</v>
      </c>
      <c r="AP14" s="149">
        <v>29738.44271990201</v>
      </c>
      <c r="AQ14" s="149">
        <v>28108.548534346901</v>
      </c>
      <c r="AR14" s="149">
        <v>26873.098466776071</v>
      </c>
      <c r="AS14" s="149">
        <v>25004.220974162705</v>
      </c>
      <c r="AT14" s="149">
        <v>23485.667667226331</v>
      </c>
      <c r="AU14" s="149">
        <v>22669.698264907103</v>
      </c>
      <c r="AV14" s="149">
        <v>23345.451322575147</v>
      </c>
      <c r="AW14" s="149">
        <v>23840.646284763981</v>
      </c>
      <c r="AX14" s="149">
        <v>23857.545610750338</v>
      </c>
      <c r="AY14" s="149">
        <v>22930.931999616325</v>
      </c>
      <c r="AZ14" s="149">
        <v>23341.472091089694</v>
      </c>
      <c r="BA14" s="149">
        <v>20893.420246707992</v>
      </c>
      <c r="BB14" s="149">
        <v>20531.591317463673</v>
      </c>
      <c r="BC14" s="149">
        <v>20481.006094082328</v>
      </c>
      <c r="BD14" s="149">
        <v>19066.316205290874</v>
      </c>
      <c r="BE14" s="149"/>
      <c r="BF14" s="150" t="s">
        <v>875</v>
      </c>
      <c r="BG14" s="1247" t="s">
        <v>848</v>
      </c>
      <c r="BH14" s="107"/>
      <c r="BI14" s="107"/>
    </row>
    <row r="15" spans="1:61" ht="15" customHeight="1">
      <c r="T15" s="854"/>
      <c r="U15" s="855"/>
      <c r="V15" s="857" t="s">
        <v>353</v>
      </c>
      <c r="X15" s="854"/>
      <c r="Y15" s="855"/>
      <c r="Z15" s="857" t="s">
        <v>817</v>
      </c>
      <c r="AA15" s="149">
        <v>7650.2359068189744</v>
      </c>
      <c r="AB15" s="149">
        <v>8083.9237362797112</v>
      </c>
      <c r="AC15" s="149">
        <v>8580.2056465909409</v>
      </c>
      <c r="AD15" s="149">
        <v>9077.3937114178007</v>
      </c>
      <c r="AE15" s="149">
        <v>9300.0156434634646</v>
      </c>
      <c r="AF15" s="149">
        <v>10133.338908990028</v>
      </c>
      <c r="AG15" s="149">
        <v>9932.7327363488002</v>
      </c>
      <c r="AH15" s="149">
        <v>10343.983864868591</v>
      </c>
      <c r="AI15" s="149">
        <v>11096.642241549222</v>
      </c>
      <c r="AJ15" s="149">
        <v>11591.511721024957</v>
      </c>
      <c r="AK15" s="149">
        <v>11511.363331868033</v>
      </c>
      <c r="AL15" s="149">
        <v>11959.912344079128</v>
      </c>
      <c r="AM15" s="149">
        <v>12387.34620916803</v>
      </c>
      <c r="AN15" s="149">
        <v>12056.825986555294</v>
      </c>
      <c r="AO15" s="149">
        <v>12463.911089247051</v>
      </c>
      <c r="AP15" s="149">
        <v>12217.590345505811</v>
      </c>
      <c r="AQ15" s="149">
        <v>11931.503355601955</v>
      </c>
      <c r="AR15" s="149">
        <v>10904.053466667687</v>
      </c>
      <c r="AS15" s="149">
        <v>10096.188616609272</v>
      </c>
      <c r="AT15" s="149">
        <v>9906.349627443713</v>
      </c>
      <c r="AU15" s="149">
        <v>9924.6177405904436</v>
      </c>
      <c r="AV15" s="149">
        <v>10899.66151193256</v>
      </c>
      <c r="AW15" s="149">
        <v>10654.593994541921</v>
      </c>
      <c r="AX15" s="149">
        <v>9902.9687400949333</v>
      </c>
      <c r="AY15" s="149">
        <v>9672.0362182780991</v>
      </c>
      <c r="AZ15" s="149">
        <v>8658.983231629054</v>
      </c>
      <c r="BA15" s="149">
        <v>8681.8694241232715</v>
      </c>
      <c r="BB15" s="149">
        <v>8019.6454203104395</v>
      </c>
      <c r="BC15" s="149">
        <v>9060.6787248428336</v>
      </c>
      <c r="BD15" s="149">
        <v>8290.8979517258776</v>
      </c>
      <c r="BE15" s="149"/>
      <c r="BF15" s="150"/>
      <c r="BG15" s="1247"/>
      <c r="BH15" s="107"/>
      <c r="BI15" s="107"/>
    </row>
    <row r="16" spans="1:61" ht="15" customHeight="1">
      <c r="T16" s="854"/>
      <c r="U16" s="855"/>
      <c r="V16" s="1513" t="s">
        <v>1329</v>
      </c>
      <c r="X16" s="854"/>
      <c r="Y16" s="855"/>
      <c r="Z16" s="857" t="s">
        <v>1330</v>
      </c>
      <c r="AA16" s="149">
        <v>43635.290558077926</v>
      </c>
      <c r="AB16" s="149">
        <v>44239.232409282071</v>
      </c>
      <c r="AC16" s="149">
        <v>44692.056656768429</v>
      </c>
      <c r="AD16" s="149">
        <v>45297.483222986004</v>
      </c>
      <c r="AE16" s="149">
        <v>46010.848309226094</v>
      </c>
      <c r="AF16" s="149">
        <v>46460.550307941405</v>
      </c>
      <c r="AG16" s="149">
        <v>46265.165896849379</v>
      </c>
      <c r="AH16" s="149">
        <v>45366.707973235199</v>
      </c>
      <c r="AI16" s="149">
        <v>40554.272240544291</v>
      </c>
      <c r="AJ16" s="149">
        <v>40281.723319474208</v>
      </c>
      <c r="AK16" s="149">
        <v>40153.034967622305</v>
      </c>
      <c r="AL16" s="149">
        <v>38999.474870785445</v>
      </c>
      <c r="AM16" s="149">
        <v>38572.212351227063</v>
      </c>
      <c r="AN16" s="149">
        <v>38506.611165151087</v>
      </c>
      <c r="AO16" s="149">
        <v>36544.413579555541</v>
      </c>
      <c r="AP16" s="149">
        <v>35483.442901352289</v>
      </c>
      <c r="AQ16" s="149">
        <v>35637.809724751154</v>
      </c>
      <c r="AR16" s="149">
        <v>34548.955783051017</v>
      </c>
      <c r="AS16" s="149">
        <v>32856.483355394295</v>
      </c>
      <c r="AT16" s="149">
        <v>29281.82367992674</v>
      </c>
      <c r="AU16" s="149">
        <v>28775.119328906996</v>
      </c>
      <c r="AV16" s="149">
        <v>28680.854021309871</v>
      </c>
      <c r="AW16" s="149">
        <v>28962.546241460805</v>
      </c>
      <c r="AX16" s="149">
        <v>29866.015622377497</v>
      </c>
      <c r="AY16" s="149">
        <v>29060.243905617277</v>
      </c>
      <c r="AZ16" s="149">
        <v>28131.548114623016</v>
      </c>
      <c r="BA16" s="149">
        <v>27207.998397576182</v>
      </c>
      <c r="BB16" s="149">
        <v>26964.390321506587</v>
      </c>
      <c r="BC16" s="149">
        <v>27129.739228588591</v>
      </c>
      <c r="BD16" s="149">
        <v>26045.717352570751</v>
      </c>
      <c r="BE16" s="149"/>
      <c r="BF16" s="150" t="s">
        <v>1326</v>
      </c>
      <c r="BG16" s="1247" t="s">
        <v>848</v>
      </c>
      <c r="BH16" s="107"/>
      <c r="BI16" s="107"/>
    </row>
    <row r="17" spans="20:61" ht="15" customHeight="1">
      <c r="T17" s="854"/>
      <c r="U17" s="855"/>
      <c r="V17" s="860" t="s">
        <v>298</v>
      </c>
      <c r="X17" s="854"/>
      <c r="Y17" s="855"/>
      <c r="Z17" s="860" t="s">
        <v>818</v>
      </c>
      <c r="AA17" s="149">
        <v>54269.154718431775</v>
      </c>
      <c r="AB17" s="149">
        <v>52910.693956843024</v>
      </c>
      <c r="AC17" s="149">
        <v>53458.352298687947</v>
      </c>
      <c r="AD17" s="149">
        <v>52173.423517695112</v>
      </c>
      <c r="AE17" s="149">
        <v>53851.53927984769</v>
      </c>
      <c r="AF17" s="149">
        <v>54887.510177856333</v>
      </c>
      <c r="AG17" s="149">
        <v>54321.11232741845</v>
      </c>
      <c r="AH17" s="149">
        <v>49942.015600157923</v>
      </c>
      <c r="AI17" s="149">
        <v>48011.278334973242</v>
      </c>
      <c r="AJ17" s="149">
        <v>47451.460356393487</v>
      </c>
      <c r="AK17" s="149">
        <v>45886.599213162495</v>
      </c>
      <c r="AL17" s="149">
        <v>45510.415336261918</v>
      </c>
      <c r="AM17" s="149">
        <v>45912.610861052737</v>
      </c>
      <c r="AN17" s="149">
        <v>45050.138911030488</v>
      </c>
      <c r="AO17" s="149">
        <v>44539.662114388513</v>
      </c>
      <c r="AP17" s="149">
        <v>42505.546742791703</v>
      </c>
      <c r="AQ17" s="149">
        <v>40876.330045912611</v>
      </c>
      <c r="AR17" s="149">
        <v>38391.316884845153</v>
      </c>
      <c r="AS17" s="149">
        <v>33557.598699041067</v>
      </c>
      <c r="AT17" s="149">
        <v>32652.503926908103</v>
      </c>
      <c r="AU17" s="149">
        <v>32825.084432870652</v>
      </c>
      <c r="AV17" s="149">
        <v>35347.601148988644</v>
      </c>
      <c r="AW17" s="149">
        <v>34279.935485975773</v>
      </c>
      <c r="AX17" s="149">
        <v>32045.817371840465</v>
      </c>
      <c r="AY17" s="149">
        <v>30786.236354536766</v>
      </c>
      <c r="AZ17" s="149">
        <v>30804.303300099626</v>
      </c>
      <c r="BA17" s="149">
        <v>29634.39112831065</v>
      </c>
      <c r="BB17" s="149">
        <v>29394.173771214992</v>
      </c>
      <c r="BC17" s="149">
        <v>30023.114476342249</v>
      </c>
      <c r="BD17" s="149">
        <v>28833.383293623068</v>
      </c>
      <c r="BE17" s="149"/>
      <c r="BF17" s="150" t="s">
        <v>24</v>
      </c>
      <c r="BG17" s="1247" t="s">
        <v>848</v>
      </c>
      <c r="BH17" s="107"/>
      <c r="BI17" s="107"/>
    </row>
    <row r="18" spans="20:61" ht="15" customHeight="1">
      <c r="T18" s="854"/>
      <c r="U18" s="720" t="s">
        <v>354</v>
      </c>
      <c r="V18" s="859"/>
      <c r="X18" s="854"/>
      <c r="Y18" s="720" t="s">
        <v>819</v>
      </c>
      <c r="Z18" s="859"/>
      <c r="AA18" s="131">
        <f>SUM(AA19:AA22)</f>
        <v>202140.11534103067</v>
      </c>
      <c r="AB18" s="131">
        <f t="shared" ref="AB18:BA18" si="13">SUM(AB19:AB22)</f>
        <v>213934.08222977704</v>
      </c>
      <c r="AC18" s="131">
        <f t="shared" si="13"/>
        <v>220526.06623127253</v>
      </c>
      <c r="AD18" s="131">
        <f t="shared" si="13"/>
        <v>224286.24647361104</v>
      </c>
      <c r="AE18" s="131">
        <f t="shared" si="13"/>
        <v>233490.66505129787</v>
      </c>
      <c r="AF18" s="131">
        <f t="shared" si="13"/>
        <v>242797.01264033676</v>
      </c>
      <c r="AG18" s="131">
        <f t="shared" si="13"/>
        <v>249560.89382832177</v>
      </c>
      <c r="AH18" s="131">
        <f t="shared" si="13"/>
        <v>251337.87863106074</v>
      </c>
      <c r="AI18" s="131">
        <f t="shared" si="13"/>
        <v>249460.66525977172</v>
      </c>
      <c r="AJ18" s="131">
        <f t="shared" si="13"/>
        <v>253558.61703050177</v>
      </c>
      <c r="AK18" s="131">
        <f t="shared" si="13"/>
        <v>253090.58953046464</v>
      </c>
      <c r="AL18" s="131">
        <f t="shared" si="13"/>
        <v>257239.62102595167</v>
      </c>
      <c r="AM18" s="131">
        <f t="shared" si="13"/>
        <v>253573.25023016124</v>
      </c>
      <c r="AN18" s="131">
        <f t="shared" si="13"/>
        <v>249533.22677876052</v>
      </c>
      <c r="AO18" s="131">
        <f t="shared" si="13"/>
        <v>243582.04554075835</v>
      </c>
      <c r="AP18" s="131">
        <f t="shared" si="13"/>
        <v>238065.17075890163</v>
      </c>
      <c r="AQ18" s="131">
        <f t="shared" si="13"/>
        <v>235338.10885729676</v>
      </c>
      <c r="AR18" s="131">
        <f t="shared" si="13"/>
        <v>232541.02855571153</v>
      </c>
      <c r="AS18" s="131">
        <f t="shared" si="13"/>
        <v>224864.80483726814</v>
      </c>
      <c r="AT18" s="131">
        <f t="shared" si="13"/>
        <v>221558.7924529005</v>
      </c>
      <c r="AU18" s="131">
        <f t="shared" si="13"/>
        <v>221968.63067432618</v>
      </c>
      <c r="AV18" s="131">
        <f t="shared" si="13"/>
        <v>217137.94997739693</v>
      </c>
      <c r="AW18" s="131">
        <f t="shared" si="13"/>
        <v>218004.14694029768</v>
      </c>
      <c r="AX18" s="131">
        <f t="shared" si="13"/>
        <v>215114.75469784974</v>
      </c>
      <c r="AY18" s="131">
        <f t="shared" si="13"/>
        <v>210150.54391822658</v>
      </c>
      <c r="AZ18" s="131">
        <f t="shared" si="13"/>
        <v>208852.84203428042</v>
      </c>
      <c r="BA18" s="131">
        <f t="shared" si="13"/>
        <v>206966.77237630612</v>
      </c>
      <c r="BB18" s="131">
        <f t="shared" ref="BB18" si="14">SUM(BB19:BB22)</f>
        <v>205178.93051792201</v>
      </c>
      <c r="BC18" s="131">
        <f t="shared" ref="BC18:BD18" si="15">SUM(BC19:BC22)</f>
        <v>203031.73778389595</v>
      </c>
      <c r="BD18" s="131">
        <f t="shared" si="15"/>
        <v>198811.01109133914</v>
      </c>
      <c r="BE18" s="131"/>
      <c r="BF18" s="118"/>
      <c r="BG18" s="1246"/>
      <c r="BH18" s="107"/>
      <c r="BI18" s="107"/>
    </row>
    <row r="19" spans="20:61" ht="15" customHeight="1">
      <c r="T19" s="854"/>
      <c r="U19" s="855"/>
      <c r="V19" s="856" t="s">
        <v>235</v>
      </c>
      <c r="X19" s="854"/>
      <c r="Y19" s="855"/>
      <c r="Z19" s="856" t="s">
        <v>570</v>
      </c>
      <c r="AA19" s="149">
        <v>7162.4137346729703</v>
      </c>
      <c r="AB19" s="149">
        <v>7762.9604814168806</v>
      </c>
      <c r="AC19" s="149">
        <v>8291.4720276213466</v>
      </c>
      <c r="AD19" s="149">
        <v>8688.7643217319237</v>
      </c>
      <c r="AE19" s="149">
        <v>9153.1617710055089</v>
      </c>
      <c r="AF19" s="149">
        <v>10278.290579645151</v>
      </c>
      <c r="AG19" s="149">
        <v>10086.072696871748</v>
      </c>
      <c r="AH19" s="149">
        <v>10744.189447108491</v>
      </c>
      <c r="AI19" s="149">
        <v>10709.474289425118</v>
      </c>
      <c r="AJ19" s="149">
        <v>10531.51751020182</v>
      </c>
      <c r="AK19" s="149">
        <v>10677.130984677187</v>
      </c>
      <c r="AL19" s="149">
        <v>10724.198612064285</v>
      </c>
      <c r="AM19" s="149">
        <v>10933.837362880102</v>
      </c>
      <c r="AN19" s="149">
        <v>11063.17716772301</v>
      </c>
      <c r="AO19" s="149">
        <v>10663.394897683746</v>
      </c>
      <c r="AP19" s="149">
        <v>10798.818155679724</v>
      </c>
      <c r="AQ19" s="149">
        <v>11178.230718591558</v>
      </c>
      <c r="AR19" s="149">
        <v>10875.772003646296</v>
      </c>
      <c r="AS19" s="149">
        <v>10277.138151555278</v>
      </c>
      <c r="AT19" s="149">
        <v>9781.3172932625148</v>
      </c>
      <c r="AU19" s="149">
        <v>9192.9735720128101</v>
      </c>
      <c r="AV19" s="149">
        <v>9001.1970499937906</v>
      </c>
      <c r="AW19" s="149">
        <v>9523.5394943963129</v>
      </c>
      <c r="AX19" s="149">
        <v>10149.054986645211</v>
      </c>
      <c r="AY19" s="149">
        <v>10173.09098063461</v>
      </c>
      <c r="AZ19" s="149">
        <v>10066.904845201447</v>
      </c>
      <c r="BA19" s="149">
        <v>10186.863626035054</v>
      </c>
      <c r="BB19" s="149">
        <v>10399.46119476998</v>
      </c>
      <c r="BC19" s="149">
        <v>10536.957247686007</v>
      </c>
      <c r="BD19" s="149">
        <v>10487.666051213571</v>
      </c>
      <c r="BE19" s="149"/>
      <c r="BF19" s="150"/>
      <c r="BG19" s="1247"/>
      <c r="BH19" s="107"/>
      <c r="BI19" s="107"/>
    </row>
    <row r="20" spans="20:61" ht="15" customHeight="1">
      <c r="T20" s="854"/>
      <c r="U20" s="855"/>
      <c r="V20" s="857" t="s">
        <v>223</v>
      </c>
      <c r="X20" s="854"/>
      <c r="Y20" s="855"/>
      <c r="Z20" s="857" t="s">
        <v>431</v>
      </c>
      <c r="AA20" s="149">
        <v>180367.41777436962</v>
      </c>
      <c r="AB20" s="149">
        <v>190960.38547227939</v>
      </c>
      <c r="AC20" s="149">
        <v>197255.97552357099</v>
      </c>
      <c r="AD20" s="149">
        <v>200822.70853634132</v>
      </c>
      <c r="AE20" s="149">
        <v>209292.03805293719</v>
      </c>
      <c r="AF20" s="149">
        <v>217027.51069559573</v>
      </c>
      <c r="AG20" s="149">
        <v>223096.31510490453</v>
      </c>
      <c r="AH20" s="149">
        <v>223144.43942259185</v>
      </c>
      <c r="AI20" s="149">
        <v>223092.04555054998</v>
      </c>
      <c r="AJ20" s="149">
        <v>227489.00426497147</v>
      </c>
      <c r="AK20" s="149">
        <v>226690.22062252247</v>
      </c>
      <c r="AL20" s="149">
        <v>231269.08667851595</v>
      </c>
      <c r="AM20" s="149">
        <v>227281.02151383689</v>
      </c>
      <c r="AN20" s="149">
        <v>223604.30895809902</v>
      </c>
      <c r="AO20" s="149">
        <v>219246.82206863727</v>
      </c>
      <c r="AP20" s="149">
        <v>213605.13339448045</v>
      </c>
      <c r="AQ20" s="149">
        <v>210798.4253166928</v>
      </c>
      <c r="AR20" s="149">
        <v>208846.93045477523</v>
      </c>
      <c r="AS20" s="149">
        <v>202674.06912879273</v>
      </c>
      <c r="AT20" s="149">
        <v>200726.19511171518</v>
      </c>
      <c r="AU20" s="149">
        <v>201457.4073325028</v>
      </c>
      <c r="AV20" s="149">
        <v>197148.11503604523</v>
      </c>
      <c r="AW20" s="149">
        <v>197158.14954409457</v>
      </c>
      <c r="AX20" s="149">
        <v>193437.46309020289</v>
      </c>
      <c r="AY20" s="149">
        <v>188541.01593435259</v>
      </c>
      <c r="AZ20" s="149">
        <v>187640.9272859192</v>
      </c>
      <c r="BA20" s="149">
        <v>185726.53793695051</v>
      </c>
      <c r="BB20" s="149">
        <v>183809.01864713297</v>
      </c>
      <c r="BC20" s="149">
        <v>181456.79481546293</v>
      </c>
      <c r="BD20" s="149">
        <v>177356.07323587459</v>
      </c>
      <c r="BE20" s="149"/>
      <c r="BF20" s="150" t="s">
        <v>355</v>
      </c>
      <c r="BG20" s="1247" t="s">
        <v>850</v>
      </c>
      <c r="BH20" s="107"/>
      <c r="BI20" s="107"/>
    </row>
    <row r="21" spans="20:61" ht="15" customHeight="1">
      <c r="T21" s="854"/>
      <c r="U21" s="855"/>
      <c r="V21" s="857" t="s">
        <v>233</v>
      </c>
      <c r="X21" s="854"/>
      <c r="Y21" s="855"/>
      <c r="Z21" s="857" t="s">
        <v>568</v>
      </c>
      <c r="AA21" s="149">
        <v>935.4023703910384</v>
      </c>
      <c r="AB21" s="149">
        <v>924.73711416675837</v>
      </c>
      <c r="AC21" s="149">
        <v>900.22486958611023</v>
      </c>
      <c r="AD21" s="149">
        <v>851.02964741526978</v>
      </c>
      <c r="AE21" s="149">
        <v>843.00028797963614</v>
      </c>
      <c r="AF21" s="149">
        <v>822.17533400256741</v>
      </c>
      <c r="AG21" s="149">
        <v>810.87375714092957</v>
      </c>
      <c r="AH21" s="149">
        <v>782.43829381819467</v>
      </c>
      <c r="AI21" s="149">
        <v>776.13000214239332</v>
      </c>
      <c r="AJ21" s="149">
        <v>731.20540326174444</v>
      </c>
      <c r="AK21" s="149">
        <v>711.403495518819</v>
      </c>
      <c r="AL21" s="149">
        <v>681.64268984165449</v>
      </c>
      <c r="AM21" s="149">
        <v>670.21021158376595</v>
      </c>
      <c r="AN21" s="149">
        <v>632.22569392365551</v>
      </c>
      <c r="AO21" s="149">
        <v>651.56287742535312</v>
      </c>
      <c r="AP21" s="149">
        <v>647.0677978049041</v>
      </c>
      <c r="AQ21" s="149">
        <v>622.91564507416251</v>
      </c>
      <c r="AR21" s="149">
        <v>626.90617424157449</v>
      </c>
      <c r="AS21" s="149">
        <v>603.68456239706109</v>
      </c>
      <c r="AT21" s="149">
        <v>589.72112820930715</v>
      </c>
      <c r="AU21" s="149">
        <v>573.57841434281033</v>
      </c>
      <c r="AV21" s="149">
        <v>554.49695761658086</v>
      </c>
      <c r="AW21" s="149">
        <v>553.71835403631269</v>
      </c>
      <c r="AX21" s="149">
        <v>539.51128444594156</v>
      </c>
      <c r="AY21" s="149">
        <v>524.14697489834441</v>
      </c>
      <c r="AZ21" s="149">
        <v>522.77331156872617</v>
      </c>
      <c r="BA21" s="149">
        <v>498.77630803433271</v>
      </c>
      <c r="BB21" s="149">
        <v>498.78054308621279</v>
      </c>
      <c r="BC21" s="149">
        <v>491.55360405416951</v>
      </c>
      <c r="BD21" s="149">
        <v>491.54708636802047</v>
      </c>
      <c r="BE21" s="149"/>
      <c r="BF21" s="150"/>
      <c r="BG21" s="1247"/>
      <c r="BH21" s="107"/>
      <c r="BI21" s="107"/>
    </row>
    <row r="22" spans="20:61" ht="15" customHeight="1">
      <c r="T22" s="854"/>
      <c r="U22" s="855"/>
      <c r="V22" s="857" t="s">
        <v>234</v>
      </c>
      <c r="X22" s="854"/>
      <c r="Y22" s="855"/>
      <c r="Z22" s="857" t="s">
        <v>820</v>
      </c>
      <c r="AA22" s="149">
        <v>13674.881461597057</v>
      </c>
      <c r="AB22" s="149">
        <v>14285.999161914011</v>
      </c>
      <c r="AC22" s="149">
        <v>14078.393810494077</v>
      </c>
      <c r="AD22" s="149">
        <v>13923.743968122528</v>
      </c>
      <c r="AE22" s="149">
        <v>14202.464939375535</v>
      </c>
      <c r="AF22" s="149">
        <v>14669.036031093345</v>
      </c>
      <c r="AG22" s="149">
        <v>15567.632269404563</v>
      </c>
      <c r="AH22" s="149">
        <v>16666.811467542233</v>
      </c>
      <c r="AI22" s="149">
        <v>14883.015417654216</v>
      </c>
      <c r="AJ22" s="149">
        <v>14806.889852066743</v>
      </c>
      <c r="AK22" s="149">
        <v>15011.83442774618</v>
      </c>
      <c r="AL22" s="149">
        <v>14564.693045529775</v>
      </c>
      <c r="AM22" s="149">
        <v>14688.181141860496</v>
      </c>
      <c r="AN22" s="149">
        <v>14233.514959014825</v>
      </c>
      <c r="AO22" s="149">
        <v>13020.265697011992</v>
      </c>
      <c r="AP22" s="149">
        <v>13014.151410936556</v>
      </c>
      <c r="AQ22" s="149">
        <v>12738.537176938236</v>
      </c>
      <c r="AR22" s="149">
        <v>12191.41992304845</v>
      </c>
      <c r="AS22" s="149">
        <v>11309.91299452308</v>
      </c>
      <c r="AT22" s="149">
        <v>10461.558919713474</v>
      </c>
      <c r="AU22" s="149">
        <v>10744.671355467766</v>
      </c>
      <c r="AV22" s="149">
        <v>10434.140933741313</v>
      </c>
      <c r="AW22" s="149">
        <v>10768.739547770505</v>
      </c>
      <c r="AX22" s="149">
        <v>10988.725336555726</v>
      </c>
      <c r="AY22" s="149">
        <v>10912.290028341027</v>
      </c>
      <c r="AZ22" s="149">
        <v>10622.236591591065</v>
      </c>
      <c r="BA22" s="149">
        <v>10554.594505286237</v>
      </c>
      <c r="BB22" s="149">
        <v>10471.670132932872</v>
      </c>
      <c r="BC22" s="149">
        <v>10546.432116692829</v>
      </c>
      <c r="BD22" s="149">
        <v>10475.724717882957</v>
      </c>
      <c r="BE22" s="149"/>
      <c r="BF22" s="150" t="s">
        <v>876</v>
      </c>
      <c r="BG22" s="1247" t="s">
        <v>850</v>
      </c>
      <c r="BH22" s="107"/>
      <c r="BI22" s="107"/>
    </row>
    <row r="23" spans="20:61" ht="15" customHeight="1">
      <c r="T23" s="854"/>
      <c r="U23" s="720" t="s">
        <v>356</v>
      </c>
      <c r="V23" s="859"/>
      <c r="X23" s="854"/>
      <c r="Y23" s="720" t="s">
        <v>877</v>
      </c>
      <c r="Z23" s="859"/>
      <c r="AA23" s="130">
        <f>SUM(AA24:AA26)</f>
        <v>158145.58082372372</v>
      </c>
      <c r="AB23" s="130">
        <f t="shared" ref="AB23:BE23" si="16">SUM(AB24:AB26)</f>
        <v>159385.46731400245</v>
      </c>
      <c r="AC23" s="130">
        <f t="shared" si="16"/>
        <v>161807.6827789871</v>
      </c>
      <c r="AD23" s="130">
        <f t="shared" si="16"/>
        <v>168878.93720084909</v>
      </c>
      <c r="AE23" s="130">
        <f t="shared" si="16"/>
        <v>167421.19496993636</v>
      </c>
      <c r="AF23" s="130">
        <f t="shared" si="16"/>
        <v>175380.19629774877</v>
      </c>
      <c r="AG23" s="130">
        <f t="shared" si="16"/>
        <v>174259.94018846832</v>
      </c>
      <c r="AH23" s="130">
        <f t="shared" si="16"/>
        <v>175159.94426262312</v>
      </c>
      <c r="AI23" s="130">
        <f t="shared" si="16"/>
        <v>180511.26216497441</v>
      </c>
      <c r="AJ23" s="130">
        <f t="shared" si="16"/>
        <v>186498.72328761805</v>
      </c>
      <c r="AK23" s="130">
        <f t="shared" si="16"/>
        <v>190474.83878149529</v>
      </c>
      <c r="AL23" s="130">
        <f t="shared" si="16"/>
        <v>189323.9215225598</v>
      </c>
      <c r="AM23" s="130">
        <f t="shared" si="16"/>
        <v>192895.26588172381</v>
      </c>
      <c r="AN23" s="130">
        <f t="shared" si="16"/>
        <v>189095.27204797915</v>
      </c>
      <c r="AO23" s="130">
        <f t="shared" si="16"/>
        <v>193844.00696022357</v>
      </c>
      <c r="AP23" s="130">
        <f t="shared" si="16"/>
        <v>196256.79047567773</v>
      </c>
      <c r="AQ23" s="130">
        <f t="shared" si="16"/>
        <v>187997.7706256964</v>
      </c>
      <c r="AR23" s="130">
        <f t="shared" si="16"/>
        <v>178543.68665339518</v>
      </c>
      <c r="AS23" s="130">
        <f t="shared" si="16"/>
        <v>167051.17585686562</v>
      </c>
      <c r="AT23" s="130">
        <f t="shared" si="16"/>
        <v>156565.03587037663</v>
      </c>
      <c r="AU23" s="130">
        <f t="shared" si="16"/>
        <v>157440.784598522</v>
      </c>
      <c r="AV23" s="130">
        <f t="shared" si="16"/>
        <v>153311.34466058214</v>
      </c>
      <c r="AW23" s="130">
        <f t="shared" si="16"/>
        <v>146481.71941782921</v>
      </c>
      <c r="AX23" s="130">
        <f t="shared" si="16"/>
        <v>149866.2836428023</v>
      </c>
      <c r="AY23" s="130">
        <f t="shared" si="16"/>
        <v>142453.34097277216</v>
      </c>
      <c r="AZ23" s="130">
        <f t="shared" si="16"/>
        <v>139603.40410076125</v>
      </c>
      <c r="BA23" s="130">
        <f t="shared" si="16"/>
        <v>141259.72762030849</v>
      </c>
      <c r="BB23" s="130">
        <f t="shared" si="16"/>
        <v>145315.21231587318</v>
      </c>
      <c r="BC23" s="130">
        <f t="shared" si="16"/>
        <v>142468.82632612516</v>
      </c>
      <c r="BD23" s="130">
        <f t="shared" si="16"/>
        <v>140682.47357174498</v>
      </c>
      <c r="BE23" s="130">
        <f t="shared" si="16"/>
        <v>0</v>
      </c>
      <c r="BF23" s="118"/>
      <c r="BG23" s="1246"/>
      <c r="BH23" s="107"/>
      <c r="BI23" s="107"/>
    </row>
    <row r="24" spans="20:61" ht="15" customHeight="1">
      <c r="T24" s="854"/>
      <c r="U24" s="855"/>
      <c r="V24" s="857" t="s">
        <v>358</v>
      </c>
      <c r="X24" s="854"/>
      <c r="Y24" s="855"/>
      <c r="Z24" s="857" t="s">
        <v>821</v>
      </c>
      <c r="AA24" s="147">
        <v>79036.201814085507</v>
      </c>
      <c r="AB24" s="147">
        <v>78605.997642123097</v>
      </c>
      <c r="AC24" s="147">
        <v>78029.714367275839</v>
      </c>
      <c r="AD24" s="147">
        <v>82202.108548851145</v>
      </c>
      <c r="AE24" s="147">
        <v>83634.768054898595</v>
      </c>
      <c r="AF24" s="147">
        <v>88179.886875438737</v>
      </c>
      <c r="AG24" s="147">
        <v>83825.0131736123</v>
      </c>
      <c r="AH24" s="147">
        <v>88102.127013795718</v>
      </c>
      <c r="AI24" s="147">
        <v>93453.078966093977</v>
      </c>
      <c r="AJ24" s="147">
        <v>98105.964299029714</v>
      </c>
      <c r="AK24" s="147">
        <v>98395.626375762076</v>
      </c>
      <c r="AL24" s="147">
        <v>100088.11367913841</v>
      </c>
      <c r="AM24" s="147">
        <v>101619.06760536716</v>
      </c>
      <c r="AN24" s="147">
        <v>101272.3506284998</v>
      </c>
      <c r="AO24" s="147">
        <v>105599.68545113302</v>
      </c>
      <c r="AP24" s="147">
        <v>106185.60663258526</v>
      </c>
      <c r="AQ24" s="147">
        <v>103262.02365460643</v>
      </c>
      <c r="AR24" s="147">
        <v>94435.628109187339</v>
      </c>
      <c r="AS24" s="147">
        <v>89328.054779476559</v>
      </c>
      <c r="AT24" s="147">
        <v>76057.232720569009</v>
      </c>
      <c r="AU24" s="147">
        <v>75424.153363001329</v>
      </c>
      <c r="AV24" s="147">
        <v>74265.159592963173</v>
      </c>
      <c r="AW24" s="147">
        <v>67668.863469559859</v>
      </c>
      <c r="AX24" s="147">
        <v>74769.859647876947</v>
      </c>
      <c r="AY24" s="147">
        <v>69938.668038258955</v>
      </c>
      <c r="AZ24" s="147">
        <v>68024.888549272044</v>
      </c>
      <c r="BA24" s="147">
        <v>68565.813985594403</v>
      </c>
      <c r="BB24" s="147">
        <v>69014.425011005515</v>
      </c>
      <c r="BC24" s="147">
        <v>76150.999289224885</v>
      </c>
      <c r="BD24" s="147">
        <v>72982.841770188345</v>
      </c>
      <c r="BE24" s="147"/>
      <c r="BF24" s="148" t="s">
        <v>1326</v>
      </c>
      <c r="BG24" s="1244" t="s">
        <v>848</v>
      </c>
      <c r="BH24" s="107"/>
      <c r="BI24" s="107"/>
    </row>
    <row r="25" spans="20:61" ht="15" customHeight="1">
      <c r="T25" s="854"/>
      <c r="U25" s="855"/>
      <c r="V25" s="857" t="s">
        <v>357</v>
      </c>
      <c r="X25" s="854"/>
      <c r="Y25" s="855"/>
      <c r="Z25" s="857" t="s">
        <v>452</v>
      </c>
      <c r="AA25" s="147">
        <v>58167.167508504077</v>
      </c>
      <c r="AB25" s="147">
        <v>59301.332402088723</v>
      </c>
      <c r="AC25" s="147">
        <v>62218.053306693371</v>
      </c>
      <c r="AD25" s="147">
        <v>65643.249734996367</v>
      </c>
      <c r="AE25" s="147">
        <v>63833.413322368244</v>
      </c>
      <c r="AF25" s="147">
        <v>67477.227735701628</v>
      </c>
      <c r="AG25" s="147">
        <v>69880.366957828868</v>
      </c>
      <c r="AH25" s="147">
        <v>66730.205120783314</v>
      </c>
      <c r="AI25" s="147">
        <v>66775.264262267563</v>
      </c>
      <c r="AJ25" s="147">
        <v>68588.834743351952</v>
      </c>
      <c r="AK25" s="147">
        <v>72226.24200626128</v>
      </c>
      <c r="AL25" s="147">
        <v>68553.135738847646</v>
      </c>
      <c r="AM25" s="147">
        <v>71334.893190037052</v>
      </c>
      <c r="AN25" s="147">
        <v>67914.862135508389</v>
      </c>
      <c r="AO25" s="147">
        <v>68006.409833997881</v>
      </c>
      <c r="AP25" s="147">
        <v>70395.478550084474</v>
      </c>
      <c r="AQ25" s="147">
        <v>66123.070259378146</v>
      </c>
      <c r="AR25" s="147">
        <v>65403.902026637894</v>
      </c>
      <c r="AS25" s="147">
        <v>61704.132512039883</v>
      </c>
      <c r="AT25" s="147">
        <v>61350.897200800668</v>
      </c>
      <c r="AU25" s="147">
        <v>64216.941912273163</v>
      </c>
      <c r="AV25" s="147">
        <v>62540.928568696123</v>
      </c>
      <c r="AW25" s="147">
        <v>62626.438217539071</v>
      </c>
      <c r="AX25" s="147">
        <v>60319.27447058422</v>
      </c>
      <c r="AY25" s="147">
        <v>58013.755532842843</v>
      </c>
      <c r="AZ25" s="147">
        <v>55391.50902658113</v>
      </c>
      <c r="BA25" s="147">
        <v>55711.740759276734</v>
      </c>
      <c r="BB25" s="147">
        <v>59259.947954539704</v>
      </c>
      <c r="BC25" s="147">
        <v>52156.305071909723</v>
      </c>
      <c r="BD25" s="147">
        <v>53361.39417658485</v>
      </c>
      <c r="BE25" s="149"/>
      <c r="BF25" s="148"/>
      <c r="BG25" s="148"/>
      <c r="BH25" s="107"/>
      <c r="BI25" s="107"/>
    </row>
    <row r="26" spans="20:61" ht="15" customHeight="1" thickBot="1">
      <c r="T26" s="854"/>
      <c r="U26" s="855"/>
      <c r="V26" s="857" t="s">
        <v>96</v>
      </c>
      <c r="X26" s="854"/>
      <c r="Y26" s="855"/>
      <c r="Z26" s="857" t="s">
        <v>822</v>
      </c>
      <c r="AA26" s="156">
        <v>20942.211501134112</v>
      </c>
      <c r="AB26" s="156">
        <v>21478.137269790641</v>
      </c>
      <c r="AC26" s="156">
        <v>21559.915105017895</v>
      </c>
      <c r="AD26" s="156">
        <v>21033.578917001578</v>
      </c>
      <c r="AE26" s="156">
        <v>19953.013592669537</v>
      </c>
      <c r="AF26" s="156">
        <v>19723.081686608399</v>
      </c>
      <c r="AG26" s="156">
        <v>20554.56005702716</v>
      </c>
      <c r="AH26" s="156">
        <v>20327.612128044097</v>
      </c>
      <c r="AI26" s="156">
        <v>20282.918936612878</v>
      </c>
      <c r="AJ26" s="156">
        <v>19803.92424523638</v>
      </c>
      <c r="AK26" s="156">
        <v>19852.970399471931</v>
      </c>
      <c r="AL26" s="156">
        <v>20682.672104573747</v>
      </c>
      <c r="AM26" s="156">
        <v>19941.305086319597</v>
      </c>
      <c r="AN26" s="156">
        <v>19908.05928397095</v>
      </c>
      <c r="AO26" s="156">
        <v>20237.911675092673</v>
      </c>
      <c r="AP26" s="156">
        <v>19675.705293007974</v>
      </c>
      <c r="AQ26" s="156">
        <v>18612.676711711825</v>
      </c>
      <c r="AR26" s="156">
        <v>18704.156517569976</v>
      </c>
      <c r="AS26" s="156">
        <v>16018.988565349171</v>
      </c>
      <c r="AT26" s="156">
        <v>19156.90594900697</v>
      </c>
      <c r="AU26" s="156">
        <v>17799.68932324753</v>
      </c>
      <c r="AV26" s="156">
        <v>16505.256498922838</v>
      </c>
      <c r="AW26" s="156">
        <v>16186.417730730283</v>
      </c>
      <c r="AX26" s="156">
        <v>14777.149524341123</v>
      </c>
      <c r="AY26" s="156">
        <v>14500.917401670351</v>
      </c>
      <c r="AZ26" s="156">
        <v>16187.006524908085</v>
      </c>
      <c r="BA26" s="156">
        <v>16982.172875437358</v>
      </c>
      <c r="BB26" s="156">
        <v>17040.839350327966</v>
      </c>
      <c r="BC26" s="156">
        <v>14161.521964990538</v>
      </c>
      <c r="BD26" s="156">
        <v>14338.237624971773</v>
      </c>
      <c r="BE26" s="156"/>
      <c r="BF26" s="157"/>
      <c r="BG26" s="1248"/>
      <c r="BH26" s="107"/>
      <c r="BI26" s="107"/>
    </row>
    <row r="27" spans="20:61" ht="15" customHeight="1" thickBot="1">
      <c r="T27" s="851" t="s">
        <v>359</v>
      </c>
      <c r="U27" s="861"/>
      <c r="V27" s="862"/>
      <c r="X27" s="851" t="s">
        <v>628</v>
      </c>
      <c r="Y27" s="861"/>
      <c r="Z27" s="862"/>
      <c r="AA27" s="318">
        <v>191.5724455943496</v>
      </c>
      <c r="AB27" s="318">
        <v>214.87157495264904</v>
      </c>
      <c r="AC27" s="318">
        <v>208.3079011992393</v>
      </c>
      <c r="AD27" s="318">
        <v>211.66071947326233</v>
      </c>
      <c r="AE27" s="318">
        <v>231.05484783134332</v>
      </c>
      <c r="AF27" s="318">
        <v>521.45543285949464</v>
      </c>
      <c r="AG27" s="318">
        <v>570.67821126416879</v>
      </c>
      <c r="AH27" s="318">
        <v>580.36016246652241</v>
      </c>
      <c r="AI27" s="318">
        <v>498.61599045774733</v>
      </c>
      <c r="AJ27" s="318">
        <v>539.32088090691786</v>
      </c>
      <c r="AK27" s="318">
        <v>511.56326868907951</v>
      </c>
      <c r="AL27" s="318">
        <v>548.16721026205812</v>
      </c>
      <c r="AM27" s="318">
        <v>524.56658288945721</v>
      </c>
      <c r="AN27" s="318">
        <v>505.7575540243684</v>
      </c>
      <c r="AO27" s="318">
        <v>477.66388537423035</v>
      </c>
      <c r="AP27" s="318">
        <v>507.7703449327762</v>
      </c>
      <c r="AQ27" s="318">
        <v>553.11404526817125</v>
      </c>
      <c r="AR27" s="318">
        <v>615.64447329336281</v>
      </c>
      <c r="AS27" s="318">
        <v>565.17308999974102</v>
      </c>
      <c r="AT27" s="318">
        <v>500.84734009561868</v>
      </c>
      <c r="AU27" s="318">
        <v>474.54893409888882</v>
      </c>
      <c r="AV27" s="318">
        <v>477.47635752432865</v>
      </c>
      <c r="AW27" s="318">
        <v>490.26774163670876</v>
      </c>
      <c r="AX27" s="318">
        <v>438.19791971053911</v>
      </c>
      <c r="AY27" s="318">
        <v>449.0779984173318</v>
      </c>
      <c r="AZ27" s="318">
        <v>424.71117394492364</v>
      </c>
      <c r="BA27" s="318">
        <v>457.10579797399504</v>
      </c>
      <c r="BB27" s="318">
        <v>436.07614872316833</v>
      </c>
      <c r="BC27" s="318">
        <v>413.61259900072235</v>
      </c>
      <c r="BD27" s="318">
        <v>393.23501894054419</v>
      </c>
      <c r="BE27" s="318"/>
      <c r="BF27" s="152"/>
      <c r="BG27" s="1249"/>
      <c r="BH27" s="107"/>
      <c r="BI27" s="107"/>
    </row>
    <row r="28" spans="20:61" ht="15" customHeight="1">
      <c r="T28" s="851" t="s">
        <v>1175</v>
      </c>
      <c r="U28" s="863"/>
      <c r="V28" s="864"/>
      <c r="X28" s="851" t="s">
        <v>1176</v>
      </c>
      <c r="Y28" s="863"/>
      <c r="Z28" s="864"/>
      <c r="AA28" s="319">
        <f>SUM(AA29,AA34,AA37:AA39)</f>
        <v>65619.892050676368</v>
      </c>
      <c r="AB28" s="319">
        <f>SUM(AB29,AB34,AB37:AB39)</f>
        <v>66852.105620560891</v>
      </c>
      <c r="AC28" s="319">
        <f t="shared" ref="AC28:AZ28" si="17">SUM(AC29,AC34,AC37:AC39)</f>
        <v>66760.230390060911</v>
      </c>
      <c r="AD28" s="319">
        <f t="shared" si="17"/>
        <v>65446.656589895771</v>
      </c>
      <c r="AE28" s="319">
        <f t="shared" si="17"/>
        <v>67121.544829979874</v>
      </c>
      <c r="AF28" s="319">
        <f t="shared" si="17"/>
        <v>67457.726638509499</v>
      </c>
      <c r="AG28" s="319">
        <f t="shared" si="17"/>
        <v>68041.728604769974</v>
      </c>
      <c r="AH28" s="319">
        <f t="shared" si="17"/>
        <v>65447.872466866131</v>
      </c>
      <c r="AI28" s="319">
        <f t="shared" si="17"/>
        <v>59375.007925752405</v>
      </c>
      <c r="AJ28" s="319">
        <f t="shared" si="17"/>
        <v>59694.334112925862</v>
      </c>
      <c r="AK28" s="319">
        <f t="shared" si="17"/>
        <v>60213.856436884707</v>
      </c>
      <c r="AL28" s="319">
        <f t="shared" si="17"/>
        <v>58885.842313326255</v>
      </c>
      <c r="AM28" s="319">
        <f t="shared" si="17"/>
        <v>56263.541319362455</v>
      </c>
      <c r="AN28" s="319">
        <f t="shared" si="17"/>
        <v>55430.505778252817</v>
      </c>
      <c r="AO28" s="319">
        <f t="shared" si="17"/>
        <v>55398.394278224259</v>
      </c>
      <c r="AP28" s="319">
        <f t="shared" si="17"/>
        <v>56476.435570577494</v>
      </c>
      <c r="AQ28" s="319">
        <f t="shared" si="17"/>
        <v>56805.863508508155</v>
      </c>
      <c r="AR28" s="319">
        <f t="shared" si="17"/>
        <v>55999.235549671204</v>
      </c>
      <c r="AS28" s="319">
        <f t="shared" si="17"/>
        <v>51630.05160608513</v>
      </c>
      <c r="AT28" s="319">
        <f t="shared" si="17"/>
        <v>46056.390246728952</v>
      </c>
      <c r="AU28" s="319">
        <f t="shared" si="17"/>
        <v>47105.232815282128</v>
      </c>
      <c r="AV28" s="319">
        <f t="shared" si="17"/>
        <v>46946.307722450489</v>
      </c>
      <c r="AW28" s="319">
        <f t="shared" si="17"/>
        <v>46995.349238257324</v>
      </c>
      <c r="AX28" s="319">
        <f t="shared" si="17"/>
        <v>48758.233130897075</v>
      </c>
      <c r="AY28" s="319">
        <f t="shared" si="17"/>
        <v>48153.358291601558</v>
      </c>
      <c r="AZ28" s="319">
        <f t="shared" si="17"/>
        <v>46772.530816678387</v>
      </c>
      <c r="BA28" s="319">
        <f>SUM(BA29,BA34,BA37:BA39)</f>
        <v>46359.168687722893</v>
      </c>
      <c r="BB28" s="319">
        <f t="shared" ref="BB28" si="18">SUM(BB29,BB34,BB37:BB39)</f>
        <v>47002.577964326301</v>
      </c>
      <c r="BC28" s="319">
        <f t="shared" ref="BC28:BD28" si="19">SUM(BC29,BC34,BC37:BC39)</f>
        <v>46286.898165939208</v>
      </c>
      <c r="BD28" s="319">
        <f t="shared" si="19"/>
        <v>45173.636837446247</v>
      </c>
      <c r="BE28" s="319"/>
      <c r="BF28" s="153"/>
      <c r="BG28" s="1250"/>
      <c r="BH28" s="107"/>
      <c r="BI28" s="107"/>
    </row>
    <row r="29" spans="20:61" ht="15" customHeight="1">
      <c r="T29" s="854"/>
      <c r="U29" s="720" t="s">
        <v>1139</v>
      </c>
      <c r="V29" s="859"/>
      <c r="X29" s="854"/>
      <c r="Y29" s="720" t="s">
        <v>823</v>
      </c>
      <c r="Z29" s="859"/>
      <c r="AA29" s="131">
        <f>SUM(AA30:AA33)</f>
        <v>49230.453171007663</v>
      </c>
      <c r="AB29" s="131">
        <f t="shared" ref="AB29:AZ29" si="20">SUM(AB30:AB33)</f>
        <v>50548.374636445682</v>
      </c>
      <c r="AC29" s="131">
        <f t="shared" si="20"/>
        <v>50964.269778796952</v>
      </c>
      <c r="AD29" s="131">
        <f t="shared" si="20"/>
        <v>50252.446857538147</v>
      </c>
      <c r="AE29" s="131">
        <f t="shared" si="20"/>
        <v>51265.726300697854</v>
      </c>
      <c r="AF29" s="131">
        <f t="shared" si="20"/>
        <v>51145.782033745963</v>
      </c>
      <c r="AG29" s="131">
        <f t="shared" si="20"/>
        <v>51489.504367389847</v>
      </c>
      <c r="AH29" s="131">
        <f t="shared" si="20"/>
        <v>48840.191570982322</v>
      </c>
      <c r="AI29" s="131">
        <f t="shared" si="20"/>
        <v>43863.253819318896</v>
      </c>
      <c r="AJ29" s="131">
        <f t="shared" si="20"/>
        <v>43579.970693433563</v>
      </c>
      <c r="AK29" s="131">
        <f t="shared" si="20"/>
        <v>43918.613554418276</v>
      </c>
      <c r="AL29" s="131">
        <f t="shared" si="20"/>
        <v>42970.482669977093</v>
      </c>
      <c r="AM29" s="131">
        <f t="shared" si="20"/>
        <v>40482.923617369728</v>
      </c>
      <c r="AN29" s="131">
        <f t="shared" si="20"/>
        <v>40145.771524280746</v>
      </c>
      <c r="AO29" s="131">
        <f t="shared" si="20"/>
        <v>39819.615137475252</v>
      </c>
      <c r="AP29" s="131">
        <f t="shared" si="20"/>
        <v>41230.069171019641</v>
      </c>
      <c r="AQ29" s="131">
        <f t="shared" si="20"/>
        <v>41196.759622478443</v>
      </c>
      <c r="AR29" s="131">
        <f t="shared" si="20"/>
        <v>40204.204551113799</v>
      </c>
      <c r="AS29" s="131">
        <f t="shared" si="20"/>
        <v>37435.956104495308</v>
      </c>
      <c r="AT29" s="131">
        <f t="shared" si="20"/>
        <v>32779.385372691417</v>
      </c>
      <c r="AU29" s="131">
        <f t="shared" si="20"/>
        <v>32752.226033078736</v>
      </c>
      <c r="AV29" s="131">
        <f t="shared" si="20"/>
        <v>33089.335254862766</v>
      </c>
      <c r="AW29" s="131">
        <f t="shared" si="20"/>
        <v>33629.277927911207</v>
      </c>
      <c r="AX29" s="131">
        <f t="shared" si="20"/>
        <v>35003.537944427138</v>
      </c>
      <c r="AY29" s="131">
        <f t="shared" si="20"/>
        <v>34730.786764092853</v>
      </c>
      <c r="AZ29" s="131">
        <f t="shared" si="20"/>
        <v>33659.057557810847</v>
      </c>
      <c r="BA29" s="131">
        <f>SUM(BA30:BA33)</f>
        <v>33533.504068524438</v>
      </c>
      <c r="BB29" s="131">
        <f t="shared" ref="BB29" si="21">SUM(BB30:BB33)</f>
        <v>33970.641824162682</v>
      </c>
      <c r="BC29" s="131">
        <f t="shared" ref="BC29:BD29" si="22">SUM(BC30:BC33)</f>
        <v>33641.875729178246</v>
      </c>
      <c r="BD29" s="131">
        <f t="shared" si="22"/>
        <v>32606.27618845434</v>
      </c>
      <c r="BE29" s="131"/>
      <c r="BF29" s="119"/>
      <c r="BG29" s="1251"/>
    </row>
    <row r="30" spans="20:61" ht="15" customHeight="1">
      <c r="T30" s="854"/>
      <c r="U30" s="865"/>
      <c r="V30" s="1632" t="s">
        <v>1135</v>
      </c>
      <c r="X30" s="854"/>
      <c r="Y30" s="865"/>
      <c r="Z30" s="866" t="s">
        <v>436</v>
      </c>
      <c r="AA30" s="158">
        <v>38701.103416042592</v>
      </c>
      <c r="AB30" s="158">
        <v>40346.744742035473</v>
      </c>
      <c r="AC30" s="158">
        <v>41665.79114506545</v>
      </c>
      <c r="AD30" s="158">
        <v>41224.494256585334</v>
      </c>
      <c r="AE30" s="158">
        <v>42297.116417365723</v>
      </c>
      <c r="AF30" s="158">
        <v>42142.02726535382</v>
      </c>
      <c r="AG30" s="158">
        <v>42559.539804125336</v>
      </c>
      <c r="AH30" s="158">
        <v>39926.083389390726</v>
      </c>
      <c r="AI30" s="158">
        <v>35362.599382577479</v>
      </c>
      <c r="AJ30" s="158">
        <v>35010.124942594921</v>
      </c>
      <c r="AK30" s="158">
        <v>35085.742906855594</v>
      </c>
      <c r="AL30" s="158">
        <v>34374.185269382258</v>
      </c>
      <c r="AM30" s="158">
        <v>32417.253435765444</v>
      </c>
      <c r="AN30" s="158">
        <v>31935.273453308597</v>
      </c>
      <c r="AO30" s="158">
        <v>31276.189983420805</v>
      </c>
      <c r="AP30" s="158">
        <v>32279.645554026018</v>
      </c>
      <c r="AQ30" s="158">
        <v>31990.873871774482</v>
      </c>
      <c r="AR30" s="158">
        <v>30658.349937916188</v>
      </c>
      <c r="AS30" s="158">
        <v>28552.561480293498</v>
      </c>
      <c r="AT30" s="158">
        <v>25308.481718967807</v>
      </c>
      <c r="AU30" s="158">
        <v>24321.270937421363</v>
      </c>
      <c r="AV30" s="158">
        <v>24982.895526650263</v>
      </c>
      <c r="AW30" s="158">
        <v>25624.79533860795</v>
      </c>
      <c r="AX30" s="158">
        <v>26805.206128279013</v>
      </c>
      <c r="AY30" s="158">
        <v>26557.37523672733</v>
      </c>
      <c r="AZ30" s="158">
        <v>25936.139788924989</v>
      </c>
      <c r="BA30" s="158">
        <v>25969.470794926132</v>
      </c>
      <c r="BB30" s="158">
        <v>26428.778063772283</v>
      </c>
      <c r="BC30" s="158">
        <v>26182.943719015086</v>
      </c>
      <c r="BD30" s="158">
        <v>25328.005761907836</v>
      </c>
      <c r="BE30" s="158"/>
      <c r="BF30" s="159"/>
      <c r="BG30" s="1252"/>
    </row>
    <row r="31" spans="20:61" ht="15" customHeight="1">
      <c r="T31" s="854"/>
      <c r="U31" s="865"/>
      <c r="V31" s="1633" t="s">
        <v>1136</v>
      </c>
      <c r="X31" s="854"/>
      <c r="Y31" s="865"/>
      <c r="Z31" s="867" t="s">
        <v>437</v>
      </c>
      <c r="AA31" s="158">
        <v>6674.4490046098017</v>
      </c>
      <c r="AB31" s="158">
        <v>6524.5328569297908</v>
      </c>
      <c r="AC31" s="158">
        <v>5945.8339540571315</v>
      </c>
      <c r="AD31" s="158">
        <v>5842.3534676861227</v>
      </c>
      <c r="AE31" s="158">
        <v>5740.0247792311475</v>
      </c>
      <c r="AF31" s="158">
        <v>5795.1316308500946</v>
      </c>
      <c r="AG31" s="158">
        <v>5789.0719316293616</v>
      </c>
      <c r="AH31" s="158">
        <v>5903.8352801359188</v>
      </c>
      <c r="AI31" s="158">
        <v>5638.1994106625216</v>
      </c>
      <c r="AJ31" s="158">
        <v>5703.2053582387407</v>
      </c>
      <c r="AK31" s="158">
        <v>5899.9845210859867</v>
      </c>
      <c r="AL31" s="158">
        <v>5594.9262706926866</v>
      </c>
      <c r="AM31" s="158">
        <v>5605.2257994031515</v>
      </c>
      <c r="AN31" s="158">
        <v>6010.9337107231668</v>
      </c>
      <c r="AO31" s="158">
        <v>6398.6869967575658</v>
      </c>
      <c r="AP31" s="158">
        <v>6645.7105523034497</v>
      </c>
      <c r="AQ31" s="158">
        <v>6788.1886315874181</v>
      </c>
      <c r="AR31" s="158">
        <v>7012.0890129308336</v>
      </c>
      <c r="AS31" s="158">
        <v>6591.818326146341</v>
      </c>
      <c r="AT31" s="158">
        <v>5364.6005099960857</v>
      </c>
      <c r="AU31" s="158">
        <v>6284.7190568659153</v>
      </c>
      <c r="AV31" s="158">
        <v>5895.7907835699853</v>
      </c>
      <c r="AW31" s="158">
        <v>5679.325140228646</v>
      </c>
      <c r="AX31" s="158">
        <v>5766.6750900500374</v>
      </c>
      <c r="AY31" s="158">
        <v>5811.9451381047556</v>
      </c>
      <c r="AZ31" s="158">
        <v>5477.0464397639898</v>
      </c>
      <c r="BA31" s="158">
        <v>5504.0022085956616</v>
      </c>
      <c r="BB31" s="158">
        <v>5583.2353800745541</v>
      </c>
      <c r="BC31" s="158">
        <v>5615.0174032474997</v>
      </c>
      <c r="BD31" s="158">
        <v>5481.3607322591242</v>
      </c>
      <c r="BE31" s="158"/>
      <c r="BF31" s="160"/>
      <c r="BG31" s="1253"/>
    </row>
    <row r="32" spans="20:61" ht="15" customHeight="1">
      <c r="T32" s="854"/>
      <c r="U32" s="865"/>
      <c r="V32" s="867" t="s">
        <v>878</v>
      </c>
      <c r="X32" s="854"/>
      <c r="Y32" s="865"/>
      <c r="Z32" s="867" t="s">
        <v>824</v>
      </c>
      <c r="AA32" s="158">
        <v>312.87952823101125</v>
      </c>
      <c r="AB32" s="158">
        <v>307.81152289698383</v>
      </c>
      <c r="AC32" s="158">
        <v>295.29687962532591</v>
      </c>
      <c r="AD32" s="158">
        <v>290.6346731752509</v>
      </c>
      <c r="AE32" s="158">
        <v>290.02818822876907</v>
      </c>
      <c r="AF32" s="158">
        <v>283.40724792134836</v>
      </c>
      <c r="AG32" s="158">
        <v>282.81616108587912</v>
      </c>
      <c r="AH32" s="158">
        <v>270.45053169397875</v>
      </c>
      <c r="AI32" s="158">
        <v>231.01486186880234</v>
      </c>
      <c r="AJ32" s="158">
        <v>236.17622947190571</v>
      </c>
      <c r="AK32" s="158">
        <v>232.76960989831676</v>
      </c>
      <c r="AL32" s="158">
        <v>223.3438161401109</v>
      </c>
      <c r="AM32" s="158">
        <v>216.97477839910331</v>
      </c>
      <c r="AN32" s="158">
        <v>253.04393249130098</v>
      </c>
      <c r="AO32" s="158">
        <v>261.79082358227498</v>
      </c>
      <c r="AP32" s="158">
        <v>251.57731073682558</v>
      </c>
      <c r="AQ32" s="158">
        <v>236.62608987874859</v>
      </c>
      <c r="AR32" s="158">
        <v>213.21281309999526</v>
      </c>
      <c r="AS32" s="158">
        <v>172.58037395747235</v>
      </c>
      <c r="AT32" s="158">
        <v>139.89475701298232</v>
      </c>
      <c r="AU32" s="158">
        <v>164.08408670446047</v>
      </c>
      <c r="AV32" s="158">
        <v>168.2548242548468</v>
      </c>
      <c r="AW32" s="158">
        <v>179.01572288015117</v>
      </c>
      <c r="AX32" s="158">
        <v>193.47603040294115</v>
      </c>
      <c r="AY32" s="158">
        <v>194.15574325469387</v>
      </c>
      <c r="AZ32" s="158">
        <v>193.02950553279041</v>
      </c>
      <c r="BA32" s="158">
        <v>188.5420493712293</v>
      </c>
      <c r="BB32" s="158">
        <v>195.90219672259826</v>
      </c>
      <c r="BC32" s="158">
        <v>198.92256950584962</v>
      </c>
      <c r="BD32" s="158">
        <v>191.49276363368193</v>
      </c>
      <c r="BE32" s="158"/>
      <c r="BF32" s="160"/>
      <c r="BG32" s="1253"/>
    </row>
    <row r="33" spans="20:59" ht="15" customHeight="1">
      <c r="T33" s="854"/>
      <c r="U33" s="868"/>
      <c r="V33" s="1634" t="s">
        <v>1137</v>
      </c>
      <c r="X33" s="854"/>
      <c r="Y33" s="868"/>
      <c r="Z33" s="869" t="s">
        <v>825</v>
      </c>
      <c r="AA33" s="161">
        <v>3542.021222124265</v>
      </c>
      <c r="AB33" s="161">
        <v>3369.2855145834346</v>
      </c>
      <c r="AC33" s="161">
        <v>3057.3478000490459</v>
      </c>
      <c r="AD33" s="161">
        <v>2894.9644600914435</v>
      </c>
      <c r="AE33" s="161">
        <v>2938.556915872211</v>
      </c>
      <c r="AF33" s="161">
        <v>2925.2158896206997</v>
      </c>
      <c r="AG33" s="161">
        <v>2858.076470549267</v>
      </c>
      <c r="AH33" s="161">
        <v>2739.8223697616959</v>
      </c>
      <c r="AI33" s="161">
        <v>2631.4401642100925</v>
      </c>
      <c r="AJ33" s="161">
        <v>2630.4641631279924</v>
      </c>
      <c r="AK33" s="161">
        <v>2700.1165165783791</v>
      </c>
      <c r="AL33" s="161">
        <v>2778.0273137620284</v>
      </c>
      <c r="AM33" s="161">
        <v>2243.4696038020288</v>
      </c>
      <c r="AN33" s="161">
        <v>1946.5204277576754</v>
      </c>
      <c r="AO33" s="161">
        <v>1882.947333714603</v>
      </c>
      <c r="AP33" s="161">
        <v>2053.135753953346</v>
      </c>
      <c r="AQ33" s="161">
        <v>2181.0710292377894</v>
      </c>
      <c r="AR33" s="161">
        <v>2320.5527871667846</v>
      </c>
      <c r="AS33" s="161">
        <v>2118.995924098002</v>
      </c>
      <c r="AT33" s="161">
        <v>1966.4083867145414</v>
      </c>
      <c r="AU33" s="161">
        <v>1982.1519520869942</v>
      </c>
      <c r="AV33" s="161">
        <v>2042.3941203876684</v>
      </c>
      <c r="AW33" s="161">
        <v>2146.1417261944657</v>
      </c>
      <c r="AX33" s="161">
        <v>2238.1806956951505</v>
      </c>
      <c r="AY33" s="161">
        <v>2167.3106460060758</v>
      </c>
      <c r="AZ33" s="161">
        <v>2052.8418235890717</v>
      </c>
      <c r="BA33" s="161">
        <v>1871.4890156314157</v>
      </c>
      <c r="BB33" s="161">
        <v>1762.7261835932416</v>
      </c>
      <c r="BC33" s="161">
        <v>1644.9920374098135</v>
      </c>
      <c r="BD33" s="161">
        <v>1605.4169306536974</v>
      </c>
      <c r="BE33" s="161"/>
      <c r="BF33" s="162"/>
      <c r="BG33" s="1254"/>
    </row>
    <row r="34" spans="20:59" ht="15" customHeight="1">
      <c r="T34" s="854"/>
      <c r="U34" s="792" t="s">
        <v>360</v>
      </c>
      <c r="V34" s="870"/>
      <c r="X34" s="854"/>
      <c r="Y34" s="792" t="s">
        <v>826</v>
      </c>
      <c r="Z34" s="870"/>
      <c r="AA34" s="154">
        <f>SUM(AA35:AA36)</f>
        <v>7040.8033814727314</v>
      </c>
      <c r="AB34" s="154">
        <f t="shared" ref="AB34:AZ34" si="23">SUM(AB35:AB36)</f>
        <v>7009.5685451768513</v>
      </c>
      <c r="AC34" s="154">
        <f t="shared" si="23"/>
        <v>6825.8714020182988</v>
      </c>
      <c r="AD34" s="154">
        <f t="shared" si="23"/>
        <v>6388.5835213042628</v>
      </c>
      <c r="AE34" s="154">
        <f t="shared" si="23"/>
        <v>6806.5660371260965</v>
      </c>
      <c r="AF34" s="154">
        <f t="shared" si="23"/>
        <v>7013.9549604528893</v>
      </c>
      <c r="AG34" s="154">
        <f t="shared" si="23"/>
        <v>7068.2445258757907</v>
      </c>
      <c r="AH34" s="154">
        <f t="shared" si="23"/>
        <v>7061.2165473727891</v>
      </c>
      <c r="AI34" s="154">
        <f t="shared" si="23"/>
        <v>6419.8587378638094</v>
      </c>
      <c r="AJ34" s="154">
        <f t="shared" si="23"/>
        <v>6937.7079462429228</v>
      </c>
      <c r="AK34" s="154">
        <f t="shared" si="23"/>
        <v>6810.3448797778219</v>
      </c>
      <c r="AL34" s="154">
        <f t="shared" si="23"/>
        <v>6346.7757321820918</v>
      </c>
      <c r="AM34" s="154">
        <f t="shared" si="23"/>
        <v>6249.7321813854496</v>
      </c>
      <c r="AN34" s="154">
        <f t="shared" si="23"/>
        <v>6051.8733017484938</v>
      </c>
      <c r="AO34" s="154">
        <f t="shared" si="23"/>
        <v>6134.8767753380089</v>
      </c>
      <c r="AP34" s="154">
        <f t="shared" si="23"/>
        <v>5794.6829692556239</v>
      </c>
      <c r="AQ34" s="154">
        <f t="shared" si="23"/>
        <v>5874.7858293424979</v>
      </c>
      <c r="AR34" s="154">
        <f t="shared" si="23"/>
        <v>5966.4292018672513</v>
      </c>
      <c r="AS34" s="154">
        <f t="shared" si="23"/>
        <v>5107.1196855795279</v>
      </c>
      <c r="AT34" s="154">
        <f t="shared" si="23"/>
        <v>4872.0015080504827</v>
      </c>
      <c r="AU34" s="154">
        <f t="shared" si="23"/>
        <v>5427.0220270136588</v>
      </c>
      <c r="AV34" s="154">
        <f t="shared" si="23"/>
        <v>5103.2076687218187</v>
      </c>
      <c r="AW34" s="154">
        <f t="shared" si="23"/>
        <v>4652.1661059634598</v>
      </c>
      <c r="AX34" s="154">
        <f t="shared" si="23"/>
        <v>4786.8877993268261</v>
      </c>
      <c r="AY34" s="154">
        <f t="shared" si="23"/>
        <v>4683.4283473128908</v>
      </c>
      <c r="AZ34" s="154">
        <f t="shared" si="23"/>
        <v>4590.7115554076472</v>
      </c>
      <c r="BA34" s="154">
        <f>SUM(BA35:BA36)</f>
        <v>4300.1132589460285</v>
      </c>
      <c r="BB34" s="154">
        <f t="shared" ref="BB34" si="24">SUM(BB35:BB36)</f>
        <v>4484.9883514917583</v>
      </c>
      <c r="BC34" s="154">
        <f t="shared" ref="BC34:BD34" si="25">SUM(BC35:BC36)</f>
        <v>4220.1307121923346</v>
      </c>
      <c r="BD34" s="154">
        <f t="shared" si="25"/>
        <v>4347.7890113541998</v>
      </c>
      <c r="BE34" s="154"/>
      <c r="BF34" s="119"/>
      <c r="BG34" s="1251"/>
    </row>
    <row r="35" spans="20:59" ht="15" customHeight="1">
      <c r="T35" s="854"/>
      <c r="U35" s="865"/>
      <c r="V35" s="1649" t="s">
        <v>1161</v>
      </c>
      <c r="X35" s="854"/>
      <c r="Y35" s="865"/>
      <c r="Z35" s="866" t="s">
        <v>441</v>
      </c>
      <c r="AA35" s="158">
        <v>3417.7405137833202</v>
      </c>
      <c r="AB35" s="158">
        <v>3364.3238915193861</v>
      </c>
      <c r="AC35" s="158">
        <v>3391.5558741950354</v>
      </c>
      <c r="AD35" s="158">
        <v>3217.4669648339104</v>
      </c>
      <c r="AE35" s="158">
        <v>3422.8389440786377</v>
      </c>
      <c r="AF35" s="158">
        <v>3456.8155123008878</v>
      </c>
      <c r="AG35" s="158">
        <v>3482.2507055771052</v>
      </c>
      <c r="AH35" s="158">
        <v>3392.1119138316312</v>
      </c>
      <c r="AI35" s="158">
        <v>3007.6817553714827</v>
      </c>
      <c r="AJ35" s="158">
        <v>3305.6498677465934</v>
      </c>
      <c r="AK35" s="158">
        <v>3183.6043912674263</v>
      </c>
      <c r="AL35" s="158">
        <v>2968.1790499953418</v>
      </c>
      <c r="AM35" s="158">
        <v>2738.3139467509864</v>
      </c>
      <c r="AN35" s="158">
        <v>2460.2558112997931</v>
      </c>
      <c r="AO35" s="158">
        <v>2470.538328057758</v>
      </c>
      <c r="AP35" s="158">
        <v>2167.3505128396782</v>
      </c>
      <c r="AQ35" s="158">
        <v>2200.366432366598</v>
      </c>
      <c r="AR35" s="158">
        <v>2260.0248909812894</v>
      </c>
      <c r="AS35" s="158">
        <v>2007.2670092715346</v>
      </c>
      <c r="AT35" s="158">
        <v>1923.1201899212144</v>
      </c>
      <c r="AU35" s="158">
        <v>2122.8843217272179</v>
      </c>
      <c r="AV35" s="158">
        <v>2008.0848022151829</v>
      </c>
      <c r="AW35" s="158">
        <v>1855.4539224438442</v>
      </c>
      <c r="AX35" s="158">
        <v>1932.304615562253</v>
      </c>
      <c r="AY35" s="158">
        <v>1889.9734100685228</v>
      </c>
      <c r="AZ35" s="158">
        <v>1946.9722075338834</v>
      </c>
      <c r="BA35" s="158">
        <v>1658.1260762968163</v>
      </c>
      <c r="BB35" s="158">
        <v>1725.6364470935714</v>
      </c>
      <c r="BC35" s="158">
        <v>1457.959373647813</v>
      </c>
      <c r="BD35" s="158">
        <v>1704.479058441493</v>
      </c>
      <c r="BE35" s="158"/>
      <c r="BF35" s="159"/>
      <c r="BG35" s="1252"/>
    </row>
    <row r="36" spans="20:59" ht="15" customHeight="1">
      <c r="T36" s="871"/>
      <c r="U36" s="868"/>
      <c r="V36" s="1634" t="s">
        <v>1081</v>
      </c>
      <c r="X36" s="871"/>
      <c r="Y36" s="868"/>
      <c r="Z36" s="869" t="s">
        <v>827</v>
      </c>
      <c r="AA36" s="161">
        <v>3623.0628676894112</v>
      </c>
      <c r="AB36" s="161">
        <v>3645.2446536574653</v>
      </c>
      <c r="AC36" s="161">
        <v>3434.3155278232634</v>
      </c>
      <c r="AD36" s="161">
        <v>3171.1165564703524</v>
      </c>
      <c r="AE36" s="161">
        <v>3383.7270930474588</v>
      </c>
      <c r="AF36" s="161">
        <v>3557.1394481520015</v>
      </c>
      <c r="AG36" s="161">
        <v>3585.9938202986855</v>
      </c>
      <c r="AH36" s="161">
        <v>3669.1046335411579</v>
      </c>
      <c r="AI36" s="161">
        <v>3412.1769824923267</v>
      </c>
      <c r="AJ36" s="161">
        <v>3632.0580784963295</v>
      </c>
      <c r="AK36" s="161">
        <v>3626.7404885103956</v>
      </c>
      <c r="AL36" s="161">
        <v>3378.5966821867501</v>
      </c>
      <c r="AM36" s="161">
        <v>3511.4182346344633</v>
      </c>
      <c r="AN36" s="161">
        <v>3591.6174904487007</v>
      </c>
      <c r="AO36" s="161">
        <v>3664.3384472802509</v>
      </c>
      <c r="AP36" s="161">
        <v>3627.3324564159457</v>
      </c>
      <c r="AQ36" s="161">
        <v>3674.4193969758999</v>
      </c>
      <c r="AR36" s="161">
        <v>3706.4043108859619</v>
      </c>
      <c r="AS36" s="161">
        <v>3099.8526763079935</v>
      </c>
      <c r="AT36" s="161">
        <v>2948.881318129268</v>
      </c>
      <c r="AU36" s="161">
        <v>3304.1377052864409</v>
      </c>
      <c r="AV36" s="161">
        <v>3095.1228665066355</v>
      </c>
      <c r="AW36" s="161">
        <v>2796.7121835196158</v>
      </c>
      <c r="AX36" s="161">
        <v>2854.5831837645728</v>
      </c>
      <c r="AY36" s="161">
        <v>2793.454937244368</v>
      </c>
      <c r="AZ36" s="161">
        <v>2643.739347873764</v>
      </c>
      <c r="BA36" s="161">
        <v>2641.9871826492122</v>
      </c>
      <c r="BB36" s="161">
        <v>2759.3519043981869</v>
      </c>
      <c r="BC36" s="161">
        <v>2762.1713385445219</v>
      </c>
      <c r="BD36" s="161">
        <v>2643.3099529127066</v>
      </c>
      <c r="BE36" s="161"/>
      <c r="BF36" s="162"/>
      <c r="BG36" s="1254"/>
    </row>
    <row r="37" spans="20:59" ht="15" customHeight="1">
      <c r="T37" s="871"/>
      <c r="U37" s="640" t="s">
        <v>1140</v>
      </c>
      <c r="V37" s="859"/>
      <c r="X37" s="871"/>
      <c r="Y37" s="640" t="s">
        <v>828</v>
      </c>
      <c r="Z37" s="859"/>
      <c r="AA37" s="131">
        <v>7244.2015437745058</v>
      </c>
      <c r="AB37" s="131">
        <v>7091.4333111520082</v>
      </c>
      <c r="AC37" s="131">
        <v>6796.0270409401091</v>
      </c>
      <c r="AD37" s="131">
        <v>6652.2283869302673</v>
      </c>
      <c r="AE37" s="131">
        <v>6656.1869920915788</v>
      </c>
      <c r="AF37" s="131">
        <v>6849.5948379410784</v>
      </c>
      <c r="AG37" s="131">
        <v>6870.5168410732231</v>
      </c>
      <c r="AH37" s="131">
        <v>6834.1265198528008</v>
      </c>
      <c r="AI37" s="131">
        <v>6545.5419320590336</v>
      </c>
      <c r="AJ37" s="131">
        <v>6463.1812625845996</v>
      </c>
      <c r="AK37" s="131">
        <v>6739.5274743262471</v>
      </c>
      <c r="AL37" s="131">
        <v>6762.5046737338807</v>
      </c>
      <c r="AM37" s="131">
        <v>6600.6951537762134</v>
      </c>
      <c r="AN37" s="131">
        <v>6366.4953109832295</v>
      </c>
      <c r="AO37" s="131">
        <v>6483.0399152253349</v>
      </c>
      <c r="AP37" s="131">
        <v>6496.6370293587779</v>
      </c>
      <c r="AQ37" s="131">
        <v>6567.9742878366787</v>
      </c>
      <c r="AR37" s="131">
        <v>6694.9345561970713</v>
      </c>
      <c r="AS37" s="131">
        <v>6236.5687163682669</v>
      </c>
      <c r="AT37" s="131">
        <v>5468.3465203851802</v>
      </c>
      <c r="AU37" s="131">
        <v>6100.6968938516457</v>
      </c>
      <c r="AV37" s="131">
        <v>5964.9874486942554</v>
      </c>
      <c r="AW37" s="131">
        <v>6063.3271122709866</v>
      </c>
      <c r="AX37" s="131">
        <v>6189.3673431284606</v>
      </c>
      <c r="AY37" s="131">
        <v>6121.7062974998944</v>
      </c>
      <c r="AZ37" s="131">
        <v>5939.3764685306305</v>
      </c>
      <c r="BA37" s="131">
        <v>5835.9414586120274</v>
      </c>
      <c r="BB37" s="131">
        <v>5746.0867286003704</v>
      </c>
      <c r="BC37" s="131">
        <v>5669.2711986789664</v>
      </c>
      <c r="BD37" s="131">
        <v>5515.1081009744139</v>
      </c>
      <c r="BE37" s="131"/>
      <c r="BF37" s="119"/>
      <c r="BG37" s="1251"/>
    </row>
    <row r="38" spans="20:59" ht="15" customHeight="1">
      <c r="T38" s="871"/>
      <c r="U38" s="640" t="s">
        <v>1141</v>
      </c>
      <c r="V38" s="859"/>
      <c r="X38" s="871"/>
      <c r="Y38" s="640" t="s">
        <v>829</v>
      </c>
      <c r="Z38" s="859"/>
      <c r="AA38" s="131">
        <v>2039.8207474214641</v>
      </c>
      <c r="AB38" s="131">
        <v>2135.9254287863546</v>
      </c>
      <c r="AC38" s="131">
        <v>2108.693688305545</v>
      </c>
      <c r="AD38" s="131">
        <v>2093.7183811230925</v>
      </c>
      <c r="AE38" s="131">
        <v>2325.9627930643519</v>
      </c>
      <c r="AF38" s="131">
        <v>2376.547168369565</v>
      </c>
      <c r="AG38" s="131">
        <v>2533.613162431117</v>
      </c>
      <c r="AH38" s="131">
        <v>2625.9809496582247</v>
      </c>
      <c r="AI38" s="131">
        <v>2459.6175385106635</v>
      </c>
      <c r="AJ38" s="131">
        <v>2623.9051706647697</v>
      </c>
      <c r="AK38" s="131">
        <v>2658.7016803623533</v>
      </c>
      <c r="AL38" s="131">
        <v>2727.2519354331953</v>
      </c>
      <c r="AM38" s="131">
        <v>2849.53370683106</v>
      </c>
      <c r="AN38" s="131">
        <v>2780.1639392403536</v>
      </c>
      <c r="AO38" s="131">
        <v>2873.7360631856632</v>
      </c>
      <c r="AP38" s="131">
        <v>2864.8187939434551</v>
      </c>
      <c r="AQ38" s="131">
        <v>3078.5463068505278</v>
      </c>
      <c r="AR38" s="131">
        <v>3046.9575014930911</v>
      </c>
      <c r="AS38" s="131">
        <v>2777.915537642024</v>
      </c>
      <c r="AT38" s="131">
        <v>2864.4711626018707</v>
      </c>
      <c r="AU38" s="131">
        <v>2748.4956623380867</v>
      </c>
      <c r="AV38" s="131">
        <v>2700.6610481716402</v>
      </c>
      <c r="AW38" s="131">
        <v>2550.671395111679</v>
      </c>
      <c r="AX38" s="131">
        <v>2684.9138580146446</v>
      </c>
      <c r="AY38" s="131">
        <v>2526.8373956959285</v>
      </c>
      <c r="AZ38" s="131">
        <v>2486.6488529292642</v>
      </c>
      <c r="BA38" s="131">
        <v>2582.6574196404035</v>
      </c>
      <c r="BB38" s="131">
        <v>2690.2231600714849</v>
      </c>
      <c r="BC38" s="131">
        <v>2650.2906808896587</v>
      </c>
      <c r="BD38" s="131">
        <v>2604.6264446632886</v>
      </c>
      <c r="BE38" s="131">
        <v>0</v>
      </c>
      <c r="BF38" s="119"/>
      <c r="BG38" s="1251"/>
    </row>
    <row r="39" spans="20:59" ht="15" customHeight="1" thickBot="1">
      <c r="T39" s="872"/>
      <c r="U39" s="873" t="s">
        <v>1280</v>
      </c>
      <c r="V39" s="874"/>
      <c r="X39" s="872"/>
      <c r="Y39" s="873" t="s">
        <v>1281</v>
      </c>
      <c r="Z39" s="874"/>
      <c r="AA39" s="1601">
        <v>64.613207000000031</v>
      </c>
      <c r="AB39" s="1601">
        <v>66.803699000000023</v>
      </c>
      <c r="AC39" s="1601">
        <v>65.368480000000034</v>
      </c>
      <c r="AD39" s="1601">
        <v>59.679443000000013</v>
      </c>
      <c r="AE39" s="1601">
        <v>67.102707000000024</v>
      </c>
      <c r="AF39" s="1601">
        <v>71.847638000000018</v>
      </c>
      <c r="AG39" s="1601">
        <v>79.849708000000021</v>
      </c>
      <c r="AH39" s="1601">
        <v>86.356879000000049</v>
      </c>
      <c r="AI39" s="1601">
        <v>86.735898000000077</v>
      </c>
      <c r="AJ39" s="1601">
        <v>89.569040000000015</v>
      </c>
      <c r="AK39" s="1601">
        <v>86.668848000000054</v>
      </c>
      <c r="AL39" s="1601">
        <v>78.827302000000017</v>
      </c>
      <c r="AM39" s="1601">
        <v>80.656660000000073</v>
      </c>
      <c r="AN39" s="1601">
        <v>86.201701999999983</v>
      </c>
      <c r="AO39" s="1601">
        <v>87.126387000000008</v>
      </c>
      <c r="AP39" s="1601">
        <v>90.227606999999992</v>
      </c>
      <c r="AQ39" s="1601">
        <v>87.797462000000053</v>
      </c>
      <c r="AR39" s="1601">
        <v>86.709739000000042</v>
      </c>
      <c r="AS39" s="1601">
        <v>72.491562000000002</v>
      </c>
      <c r="AT39" s="1601">
        <v>72.185683000000026</v>
      </c>
      <c r="AU39" s="1601">
        <v>76.792199000000039</v>
      </c>
      <c r="AV39" s="1601">
        <v>88.116302000000047</v>
      </c>
      <c r="AW39" s="1601">
        <v>99.906697000000023</v>
      </c>
      <c r="AX39" s="1601">
        <v>93.526186000000024</v>
      </c>
      <c r="AY39" s="1601">
        <v>90.599487000000025</v>
      </c>
      <c r="AZ39" s="1601">
        <v>96.736382000000006</v>
      </c>
      <c r="BA39" s="1601">
        <v>106.95248199999999</v>
      </c>
      <c r="BB39" s="1601">
        <v>110.63789999999999</v>
      </c>
      <c r="BC39" s="1601">
        <v>105.32984500000002</v>
      </c>
      <c r="BD39" s="1601">
        <v>99.837092000000027</v>
      </c>
      <c r="BE39" s="1601">
        <v>0</v>
      </c>
      <c r="BF39" s="306"/>
      <c r="BG39" s="1255"/>
    </row>
    <row r="40" spans="20:59" ht="15" customHeight="1">
      <c r="T40" s="851" t="s">
        <v>361</v>
      </c>
      <c r="U40" s="863"/>
      <c r="V40" s="864"/>
      <c r="X40" s="851" t="s">
        <v>632</v>
      </c>
      <c r="Y40" s="863"/>
      <c r="Z40" s="864"/>
      <c r="AA40" s="320">
        <f>SUM(AA41:AA42)</f>
        <v>608.8830323714285</v>
      </c>
      <c r="AB40" s="320">
        <f t="shared" ref="AB40:AZ40" si="26">SUM(AB41:AB42)</f>
        <v>547.87568817142858</v>
      </c>
      <c r="AC40" s="320">
        <f t="shared" si="26"/>
        <v>493.0069734857143</v>
      </c>
      <c r="AD40" s="320">
        <f t="shared" si="26"/>
        <v>523.52121873333328</v>
      </c>
      <c r="AE40" s="320">
        <f t="shared" si="26"/>
        <v>342.54281495238104</v>
      </c>
      <c r="AF40" s="320">
        <f t="shared" si="26"/>
        <v>359.12538566666672</v>
      </c>
      <c r="AG40" s="320">
        <f t="shared" si="26"/>
        <v>349.6185054476191</v>
      </c>
      <c r="AH40" s="320">
        <f t="shared" si="26"/>
        <v>371.50371699047616</v>
      </c>
      <c r="AI40" s="320">
        <f t="shared" si="26"/>
        <v>376.93193486666661</v>
      </c>
      <c r="AJ40" s="320">
        <f t="shared" si="26"/>
        <v>370.29462349523817</v>
      </c>
      <c r="AK40" s="320">
        <f t="shared" si="26"/>
        <v>442.53070567619039</v>
      </c>
      <c r="AL40" s="320">
        <f t="shared" si="26"/>
        <v>367.68445549523807</v>
      </c>
      <c r="AM40" s="320">
        <f t="shared" si="26"/>
        <v>408.14204954285714</v>
      </c>
      <c r="AN40" s="320">
        <f t="shared" si="26"/>
        <v>430.18884228571432</v>
      </c>
      <c r="AO40" s="320">
        <f t="shared" si="26"/>
        <v>402.22257040952377</v>
      </c>
      <c r="AP40" s="320">
        <f t="shared" si="26"/>
        <v>410.55994037142864</v>
      </c>
      <c r="AQ40" s="320">
        <f t="shared" si="26"/>
        <v>383.4825898095238</v>
      </c>
      <c r="AR40" s="320">
        <f t="shared" si="26"/>
        <v>500.07924591428571</v>
      </c>
      <c r="AS40" s="320">
        <f t="shared" si="26"/>
        <v>439.97515058095235</v>
      </c>
      <c r="AT40" s="320">
        <f t="shared" si="26"/>
        <v>390.10057879047622</v>
      </c>
      <c r="AU40" s="320">
        <f t="shared" si="26"/>
        <v>402.94034859047622</v>
      </c>
      <c r="AV40" s="320">
        <f t="shared" si="26"/>
        <v>414.65140985714288</v>
      </c>
      <c r="AW40" s="320">
        <f t="shared" si="26"/>
        <v>520.16101332380958</v>
      </c>
      <c r="AX40" s="320">
        <f t="shared" si="26"/>
        <v>577.76994178095231</v>
      </c>
      <c r="AY40" s="320">
        <f t="shared" si="26"/>
        <v>551.49743345714285</v>
      </c>
      <c r="AZ40" s="320">
        <f t="shared" si="26"/>
        <v>459.40058518095248</v>
      </c>
      <c r="BA40" s="320">
        <f>SUM(BA41:BA42)</f>
        <v>445.81992504761899</v>
      </c>
      <c r="BB40" s="320">
        <f t="shared" ref="BB40" si="27">SUM(BB41:BB42)</f>
        <v>510.52975065714293</v>
      </c>
      <c r="BC40" s="320">
        <f t="shared" ref="BC40:BD40" si="28">SUM(BC41:BC42)</f>
        <v>490.2861625619048</v>
      </c>
      <c r="BD40" s="320">
        <f t="shared" si="28"/>
        <v>490.23116476190484</v>
      </c>
      <c r="BE40" s="320"/>
      <c r="BF40" s="153"/>
      <c r="BG40" s="1250"/>
    </row>
    <row r="41" spans="20:59" ht="15" customHeight="1">
      <c r="T41" s="871"/>
      <c r="U41" s="875" t="s">
        <v>362</v>
      </c>
      <c r="V41" s="876"/>
      <c r="X41" s="871"/>
      <c r="Y41" s="875" t="s">
        <v>830</v>
      </c>
      <c r="Z41" s="876"/>
      <c r="AA41" s="163">
        <v>550.23920379999993</v>
      </c>
      <c r="AB41" s="163">
        <v>527.37032626666667</v>
      </c>
      <c r="AC41" s="163">
        <v>477.13732586666669</v>
      </c>
      <c r="AD41" s="163">
        <v>481.58261873333328</v>
      </c>
      <c r="AE41" s="163">
        <v>292.75650066666674</v>
      </c>
      <c r="AF41" s="163">
        <v>303.52845233333341</v>
      </c>
      <c r="AG41" s="163">
        <v>292.73561973333341</v>
      </c>
      <c r="AH41" s="163">
        <v>303.65330746666666</v>
      </c>
      <c r="AI41" s="163">
        <v>300.00380153333327</v>
      </c>
      <c r="AJ41" s="163">
        <v>293.56731873333337</v>
      </c>
      <c r="AK41" s="163">
        <v>332.90198186666657</v>
      </c>
      <c r="AL41" s="163">
        <v>247.34728406666662</v>
      </c>
      <c r="AM41" s="163">
        <v>269.91772573333333</v>
      </c>
      <c r="AN41" s="163">
        <v>246.39832800000002</v>
      </c>
      <c r="AO41" s="163">
        <v>236.30097993333328</v>
      </c>
      <c r="AP41" s="163">
        <v>231.29451180000001</v>
      </c>
      <c r="AQ41" s="163">
        <v>230.36059933333334</v>
      </c>
      <c r="AR41" s="163">
        <v>325.00062686666666</v>
      </c>
      <c r="AS41" s="163">
        <v>305.7365982</v>
      </c>
      <c r="AT41" s="163">
        <v>270.15270260000005</v>
      </c>
      <c r="AU41" s="163">
        <v>242.88427239999999</v>
      </c>
      <c r="AV41" s="163">
        <v>246.77580033333334</v>
      </c>
      <c r="AW41" s="163">
        <v>369.97487046666669</v>
      </c>
      <c r="AX41" s="163">
        <v>379.5766560666666</v>
      </c>
      <c r="AY41" s="163">
        <v>362.50329059999996</v>
      </c>
      <c r="AZ41" s="163">
        <v>258.74769946666675</v>
      </c>
      <c r="BA41" s="163">
        <v>253.01223933333333</v>
      </c>
      <c r="BB41" s="163">
        <v>293.53987446666667</v>
      </c>
      <c r="BC41" s="163">
        <v>241.95519113333336</v>
      </c>
      <c r="BD41" s="163">
        <v>241.90019333333336</v>
      </c>
      <c r="BE41" s="163"/>
      <c r="BF41" s="164"/>
      <c r="BG41" s="1256"/>
    </row>
    <row r="42" spans="20:59" ht="15" customHeight="1" thickBot="1">
      <c r="T42" s="877"/>
      <c r="U42" s="878" t="s">
        <v>363</v>
      </c>
      <c r="V42" s="879"/>
      <c r="X42" s="877"/>
      <c r="Y42" s="878" t="s">
        <v>831</v>
      </c>
      <c r="Z42" s="879"/>
      <c r="AA42" s="1600">
        <v>58.643828571428571</v>
      </c>
      <c r="AB42" s="1600">
        <v>20.505361904761902</v>
      </c>
      <c r="AC42" s="1600">
        <v>15.869647619047624</v>
      </c>
      <c r="AD42" s="1600">
        <v>41.938600000000008</v>
      </c>
      <c r="AE42" s="1600">
        <v>49.786314285714298</v>
      </c>
      <c r="AF42" s="1600">
        <v>55.59693333333334</v>
      </c>
      <c r="AG42" s="1600">
        <v>56.88288571428572</v>
      </c>
      <c r="AH42" s="1600">
        <v>67.850409523809532</v>
      </c>
      <c r="AI42" s="1600">
        <v>76.928133333333349</v>
      </c>
      <c r="AJ42" s="1600">
        <v>76.727304761904776</v>
      </c>
      <c r="AK42" s="304">
        <v>109.62872380952382</v>
      </c>
      <c r="AL42" s="304">
        <v>120.33717142857144</v>
      </c>
      <c r="AM42" s="304">
        <v>138.22432380952381</v>
      </c>
      <c r="AN42" s="304">
        <v>183.79051428571429</v>
      </c>
      <c r="AO42" s="304">
        <v>165.92159047619046</v>
      </c>
      <c r="AP42" s="304">
        <v>179.2654285714286</v>
      </c>
      <c r="AQ42" s="304">
        <v>153.12199047619049</v>
      </c>
      <c r="AR42" s="304">
        <v>175.07861904761904</v>
      </c>
      <c r="AS42" s="304">
        <v>134.23855238095237</v>
      </c>
      <c r="AT42" s="304">
        <v>119.94787619047619</v>
      </c>
      <c r="AU42" s="304">
        <v>160.05607619047623</v>
      </c>
      <c r="AV42" s="304">
        <v>167.87560952380954</v>
      </c>
      <c r="AW42" s="304">
        <v>150.18614285714287</v>
      </c>
      <c r="AX42" s="304">
        <v>198.19328571428571</v>
      </c>
      <c r="AY42" s="304">
        <v>188.99414285714286</v>
      </c>
      <c r="AZ42" s="304">
        <v>200.6528857142857</v>
      </c>
      <c r="BA42" s="304">
        <v>192.8076857142857</v>
      </c>
      <c r="BB42" s="304">
        <v>216.98987619047622</v>
      </c>
      <c r="BC42" s="304">
        <v>248.33097142857147</v>
      </c>
      <c r="BD42" s="304">
        <v>248.33097142857147</v>
      </c>
      <c r="BE42" s="304"/>
      <c r="BF42" s="305"/>
      <c r="BG42" s="1257"/>
    </row>
    <row r="43" spans="20:59" ht="15" customHeight="1">
      <c r="T43" s="851" t="s">
        <v>364</v>
      </c>
      <c r="U43" s="852"/>
      <c r="V43" s="853"/>
      <c r="X43" s="851" t="s">
        <v>832</v>
      </c>
      <c r="Y43" s="852"/>
      <c r="Z43" s="853"/>
      <c r="AA43" s="328">
        <f t="shared" ref="AA43:BC43" si="29">SUM(AA44:AA50)</f>
        <v>-65670.569132690027</v>
      </c>
      <c r="AB43" s="328">
        <f t="shared" si="29"/>
        <v>-73700.514286960082</v>
      </c>
      <c r="AC43" s="328">
        <f t="shared" si="29"/>
        <v>-77103.482772175354</v>
      </c>
      <c r="AD43" s="328">
        <f t="shared" si="29"/>
        <v>-80450.238902699086</v>
      </c>
      <c r="AE43" s="328">
        <f t="shared" si="29"/>
        <v>-80172.961175349788</v>
      </c>
      <c r="AF43" s="328">
        <f t="shared" si="29"/>
        <v>-79558.93067187407</v>
      </c>
      <c r="AG43" s="328">
        <f t="shared" si="29"/>
        <v>-83749.900865309814</v>
      </c>
      <c r="AH43" s="328">
        <f t="shared" si="29"/>
        <v>-84768.503234817457</v>
      </c>
      <c r="AI43" s="328">
        <f t="shared" si="29"/>
        <v>-84875.157121650496</v>
      </c>
      <c r="AJ43" s="328">
        <f t="shared" si="29"/>
        <v>-84017.865027614171</v>
      </c>
      <c r="AK43" s="328">
        <f t="shared" si="29"/>
        <v>-85029.835415962749</v>
      </c>
      <c r="AL43" s="328">
        <f t="shared" si="29"/>
        <v>-85599.428369279267</v>
      </c>
      <c r="AM43" s="328">
        <f t="shared" si="29"/>
        <v>-87379.828429824396</v>
      </c>
      <c r="AN43" s="328">
        <f t="shared" si="29"/>
        <v>-98105.187660387441</v>
      </c>
      <c r="AO43" s="328">
        <f t="shared" si="29"/>
        <v>-94558.590030513587</v>
      </c>
      <c r="AP43" s="328">
        <f t="shared" si="29"/>
        <v>-89050.319141651897</v>
      </c>
      <c r="AQ43" s="328">
        <f t="shared" si="29"/>
        <v>-84384.321849569707</v>
      </c>
      <c r="AR43" s="328">
        <f t="shared" si="29"/>
        <v>-79896.071780399827</v>
      </c>
      <c r="AS43" s="328">
        <f t="shared" si="29"/>
        <v>-69114.201879287866</v>
      </c>
      <c r="AT43" s="328">
        <f t="shared" si="29"/>
        <v>-66031.779276144647</v>
      </c>
      <c r="AU43" s="328">
        <f t="shared" si="29"/>
        <v>-70237.881108508867</v>
      </c>
      <c r="AV43" s="328">
        <f t="shared" si="29"/>
        <v>-68396.227971212531</v>
      </c>
      <c r="AW43" s="328">
        <f t="shared" si="29"/>
        <v>-70490.557280725785</v>
      </c>
      <c r="AX43" s="328">
        <f t="shared" si="29"/>
        <v>-63313.429012417364</v>
      </c>
      <c r="AY43" s="328">
        <f t="shared" si="29"/>
        <v>-61304.882904832302</v>
      </c>
      <c r="AZ43" s="328">
        <f t="shared" si="29"/>
        <v>-56805.743899214263</v>
      </c>
      <c r="BA43" s="328">
        <f t="shared" si="29"/>
        <v>-52629.1166964601</v>
      </c>
      <c r="BB43" s="328">
        <f t="shared" si="29"/>
        <v>-56765.382349235762</v>
      </c>
      <c r="BC43" s="328">
        <f t="shared" si="29"/>
        <v>-56152.602418470298</v>
      </c>
      <c r="BD43" s="328">
        <f t="shared" ref="BD43" si="30">SUM(BD44:BD50)</f>
        <v>-50396.49709870293</v>
      </c>
      <c r="BE43" s="328"/>
      <c r="BF43" s="320"/>
      <c r="BG43" s="1258"/>
    </row>
    <row r="44" spans="20:59" ht="15" customHeight="1">
      <c r="T44" s="854"/>
      <c r="U44" s="875" t="s">
        <v>365</v>
      </c>
      <c r="V44" s="876"/>
      <c r="X44" s="854"/>
      <c r="Y44" s="875" t="s">
        <v>833</v>
      </c>
      <c r="Z44" s="876"/>
      <c r="AA44" s="329">
        <v>-79061.288770236308</v>
      </c>
      <c r="AB44" s="329">
        <v>-86217.558855110343</v>
      </c>
      <c r="AC44" s="329">
        <v>-86568.250057680838</v>
      </c>
      <c r="AD44" s="329">
        <v>-86915.842805233478</v>
      </c>
      <c r="AE44" s="329">
        <v>-87260.76393816543</v>
      </c>
      <c r="AF44" s="329">
        <v>-87606.293511691256</v>
      </c>
      <c r="AG44" s="329">
        <v>-91277.988624926613</v>
      </c>
      <c r="AH44" s="329">
        <v>-91118.261531349068</v>
      </c>
      <c r="AI44" s="329">
        <v>-90957.260445415406</v>
      </c>
      <c r="AJ44" s="329">
        <v>-90797.367563666805</v>
      </c>
      <c r="AK44" s="329">
        <v>-90636.968372159128</v>
      </c>
      <c r="AL44" s="329">
        <v>-90478.521577839594</v>
      </c>
      <c r="AM44" s="329">
        <v>-90317.763300101098</v>
      </c>
      <c r="AN44" s="329">
        <v>-99039.713367348173</v>
      </c>
      <c r="AO44" s="329">
        <v>-98525.196392753496</v>
      </c>
      <c r="AP44" s="329">
        <v>-92634.274939120165</v>
      </c>
      <c r="AQ44" s="329">
        <v>-86785.321149256954</v>
      </c>
      <c r="AR44" s="329">
        <v>-85527.215852975016</v>
      </c>
      <c r="AS44" s="329">
        <v>-80743.06901558915</v>
      </c>
      <c r="AT44" s="329">
        <v>-75860.57469595311</v>
      </c>
      <c r="AU44" s="329">
        <v>-76366.471365463833</v>
      </c>
      <c r="AV44" s="329">
        <v>-78103.779559782823</v>
      </c>
      <c r="AW44" s="329">
        <v>-77670.836335302316</v>
      </c>
      <c r="AX44" s="329">
        <v>-69987.859658016008</v>
      </c>
      <c r="AY44" s="329">
        <v>-68276.11196578799</v>
      </c>
      <c r="AZ44" s="329">
        <v>-63104.66953553434</v>
      </c>
      <c r="BA44" s="329">
        <v>-58559.407294171098</v>
      </c>
      <c r="BB44" s="329">
        <v>-60848.475010720409</v>
      </c>
      <c r="BC44" s="329">
        <v>-59250.046640296881</v>
      </c>
      <c r="BD44" s="329">
        <v>-55254.476727912239</v>
      </c>
      <c r="BE44" s="329"/>
      <c r="BF44" s="163"/>
      <c r="BG44" s="1259"/>
    </row>
    <row r="45" spans="20:59" ht="15" customHeight="1">
      <c r="T45" s="854"/>
      <c r="U45" s="880" t="s">
        <v>366</v>
      </c>
      <c r="V45" s="867"/>
      <c r="X45" s="854"/>
      <c r="Y45" s="880" t="s">
        <v>834</v>
      </c>
      <c r="Z45" s="867"/>
      <c r="AA45" s="330">
        <v>8985.0314727095301</v>
      </c>
      <c r="AB45" s="330">
        <v>7931.1858970987814</v>
      </c>
      <c r="AC45" s="330">
        <v>4286.942351599786</v>
      </c>
      <c r="AD45" s="330">
        <v>2578.0095030190851</v>
      </c>
      <c r="AE45" s="330">
        <v>3298.6919294832155</v>
      </c>
      <c r="AF45" s="330">
        <v>3929.5647441023921</v>
      </c>
      <c r="AG45" s="330">
        <v>3103.1753061181639</v>
      </c>
      <c r="AH45" s="330">
        <v>3933.7844088954407</v>
      </c>
      <c r="AI45" s="330">
        <v>5096.0940810499715</v>
      </c>
      <c r="AJ45" s="330">
        <v>4985.6500298592673</v>
      </c>
      <c r="AK45" s="1598">
        <v>4029.5083027155279</v>
      </c>
      <c r="AL45" s="1598">
        <v>3552.645576028925</v>
      </c>
      <c r="AM45" s="330">
        <v>3039.4507390344256</v>
      </c>
      <c r="AN45" s="330">
        <v>1479.309683611431</v>
      </c>
      <c r="AO45" s="330">
        <v>4456.7495886307624</v>
      </c>
      <c r="AP45" s="330">
        <v>3950.2739908558883</v>
      </c>
      <c r="AQ45" s="330">
        <v>2702.289084035373</v>
      </c>
      <c r="AR45" s="330">
        <v>6091.3344491829739</v>
      </c>
      <c r="AS45" s="330">
        <v>11453.345782341343</v>
      </c>
      <c r="AT45" s="330">
        <v>8688.0533369072582</v>
      </c>
      <c r="AU45" s="330">
        <v>5874.344412851804</v>
      </c>
      <c r="AV45" s="330">
        <v>6880.7564511527107</v>
      </c>
      <c r="AW45" s="330">
        <v>6565.7388491922284</v>
      </c>
      <c r="AX45" s="330">
        <v>5489.4342141292545</v>
      </c>
      <c r="AY45" s="330">
        <v>6207.3655812878069</v>
      </c>
      <c r="AZ45" s="330">
        <v>5710.4099878919224</v>
      </c>
      <c r="BA45" s="330">
        <v>5460.7370223806874</v>
      </c>
      <c r="BB45" s="330">
        <v>4564.4165207870428</v>
      </c>
      <c r="BC45" s="330">
        <v>3979.3443832360458</v>
      </c>
      <c r="BD45" s="330">
        <v>5143.3345574906771</v>
      </c>
      <c r="BE45" s="330"/>
      <c r="BF45" s="327"/>
      <c r="BG45" s="1260"/>
    </row>
    <row r="46" spans="20:59" ht="15" customHeight="1">
      <c r="T46" s="854"/>
      <c r="U46" s="880" t="s">
        <v>367</v>
      </c>
      <c r="V46" s="867"/>
      <c r="X46" s="854"/>
      <c r="Y46" s="880" t="s">
        <v>835</v>
      </c>
      <c r="Z46" s="867"/>
      <c r="AA46" s="330">
        <v>662.57545733866527</v>
      </c>
      <c r="AB46" s="330">
        <v>338.00547860706149</v>
      </c>
      <c r="AC46" s="1598">
        <v>-538.47878932995786</v>
      </c>
      <c r="AD46" s="330">
        <v>-1034.4460642557583</v>
      </c>
      <c r="AE46" s="1598">
        <v>-655.58277311318068</v>
      </c>
      <c r="AF46" s="330">
        <v>61.611568352005122</v>
      </c>
      <c r="AG46" s="330">
        <v>-618.17527443152846</v>
      </c>
      <c r="AH46" s="1598">
        <v>-1089.3821340662898</v>
      </c>
      <c r="AI46" s="1598">
        <v>-1032.1151858012402</v>
      </c>
      <c r="AJ46" s="330">
        <v>-1335.9123732601095</v>
      </c>
      <c r="AK46" s="1598">
        <v>-895.8132275129924</v>
      </c>
      <c r="AL46" s="330">
        <v>-828.73677335592504</v>
      </c>
      <c r="AM46" s="330">
        <v>-791.54629474127159</v>
      </c>
      <c r="AN46" s="330">
        <v>-1212.5366902688252</v>
      </c>
      <c r="AO46" s="330">
        <v>-621.54301885177233</v>
      </c>
      <c r="AP46" s="330">
        <v>-278.1756285545581</v>
      </c>
      <c r="AQ46" s="330">
        <v>-56.554111522921588</v>
      </c>
      <c r="AR46" s="330">
        <v>-336.22694612089134</v>
      </c>
      <c r="AS46" s="330">
        <v>-49.146386256120991</v>
      </c>
      <c r="AT46" s="330">
        <v>435.99638361658509</v>
      </c>
      <c r="AU46" s="1598">
        <v>187.2920452060024</v>
      </c>
      <c r="AV46" s="330">
        <v>779.66266811296975</v>
      </c>
      <c r="AW46" s="1598">
        <v>800.347516722146</v>
      </c>
      <c r="AX46" s="1598">
        <v>1107.1611050083102</v>
      </c>
      <c r="AY46" s="1598">
        <v>1719.7369004977591</v>
      </c>
      <c r="AZ46" s="1598">
        <v>1379.1873181293181</v>
      </c>
      <c r="BA46" s="1598">
        <v>1085.4142881766577</v>
      </c>
      <c r="BB46" s="330">
        <v>827.28638540673967</v>
      </c>
      <c r="BC46" s="330">
        <v>588.84234082979719</v>
      </c>
      <c r="BD46" s="330">
        <v>960.54936894445882</v>
      </c>
      <c r="BE46" s="330"/>
      <c r="BF46" s="327"/>
      <c r="BG46" s="1260"/>
    </row>
    <row r="47" spans="20:59" ht="15" customHeight="1">
      <c r="T47" s="854"/>
      <c r="U47" s="880" t="s">
        <v>368</v>
      </c>
      <c r="V47" s="867"/>
      <c r="X47" s="854"/>
      <c r="Y47" s="880" t="s">
        <v>836</v>
      </c>
      <c r="Z47" s="867"/>
      <c r="AA47" s="1598">
        <v>90.505847730957811</v>
      </c>
      <c r="AB47" s="1598">
        <v>80.782801960777519</v>
      </c>
      <c r="AC47" s="330">
        <v>253.94768677991394</v>
      </c>
      <c r="AD47" s="330">
        <v>141.00381539008438</v>
      </c>
      <c r="AE47" s="330">
        <v>116.69984183235121</v>
      </c>
      <c r="AF47" s="330">
        <v>358.70885188340867</v>
      </c>
      <c r="AG47" s="330">
        <v>636.99052989787015</v>
      </c>
      <c r="AH47" s="330">
        <v>120.79082740401269</v>
      </c>
      <c r="AI47" s="330">
        <v>484.27931811593078</v>
      </c>
      <c r="AJ47" s="330">
        <v>456.2479888248842</v>
      </c>
      <c r="AK47" s="330">
        <v>426.31207135173179</v>
      </c>
      <c r="AL47" s="330">
        <v>387.08343311169295</v>
      </c>
      <c r="AM47" s="1598">
        <v>94.994382357271263</v>
      </c>
      <c r="AN47" s="1598">
        <v>62.828741608748302</v>
      </c>
      <c r="AO47" s="1598">
        <v>56.466985232604472</v>
      </c>
      <c r="AP47" s="1598">
        <v>42.569608337248987</v>
      </c>
      <c r="AQ47" s="1598">
        <v>42.634795779268373</v>
      </c>
      <c r="AR47" s="1598">
        <v>90.201118019195746</v>
      </c>
      <c r="AS47" s="1598">
        <v>102.53114195701147</v>
      </c>
      <c r="AT47" s="330">
        <v>116.31249809798838</v>
      </c>
      <c r="AU47" s="330">
        <v>109.85107551758445</v>
      </c>
      <c r="AV47" s="1598">
        <v>62.127297731113011</v>
      </c>
      <c r="AW47" s="1598">
        <v>71.745863765179507</v>
      </c>
      <c r="AX47" s="1598">
        <v>23.796144005095037</v>
      </c>
      <c r="AY47" s="1598">
        <v>23.969843691276775</v>
      </c>
      <c r="AZ47" s="1598">
        <v>68.328146653271631</v>
      </c>
      <c r="BA47" s="1598">
        <v>68.478930301831667</v>
      </c>
      <c r="BB47" s="1598">
        <v>27.503071079735086</v>
      </c>
      <c r="BC47" s="1598">
        <v>27.472095839173399</v>
      </c>
      <c r="BD47" s="1598">
        <v>23.477338101895604</v>
      </c>
      <c r="BE47" s="330"/>
      <c r="BF47" s="327"/>
      <c r="BG47" s="1260"/>
    </row>
    <row r="48" spans="20:59" ht="15" customHeight="1">
      <c r="T48" s="854"/>
      <c r="U48" s="880" t="s">
        <v>369</v>
      </c>
      <c r="V48" s="867"/>
      <c r="X48" s="854"/>
      <c r="Y48" s="880" t="s">
        <v>837</v>
      </c>
      <c r="Z48" s="867"/>
      <c r="AA48" s="330">
        <v>2930.6189381684467</v>
      </c>
      <c r="AB48" s="330">
        <v>3552.3400832241423</v>
      </c>
      <c r="AC48" s="330">
        <v>3962.6977570193521</v>
      </c>
      <c r="AD48" s="330">
        <v>2409.1724396675086</v>
      </c>
      <c r="AE48" s="330">
        <v>1512.1371441716142</v>
      </c>
      <c r="AF48" s="330">
        <v>1327.5114194460498</v>
      </c>
      <c r="AG48" s="330">
        <v>654.95591438419956</v>
      </c>
      <c r="AH48" s="330">
        <v>409.22221610560678</v>
      </c>
      <c r="AI48" s="1598">
        <v>271.95118576175605</v>
      </c>
      <c r="AJ48" s="330">
        <v>-82.856429187533877</v>
      </c>
      <c r="AK48" s="330">
        <v>-418.09203573734453</v>
      </c>
      <c r="AL48" s="330">
        <v>-636.61189299706598</v>
      </c>
      <c r="AM48" s="330">
        <v>-1276.1678308211231</v>
      </c>
      <c r="AN48" s="330">
        <v>-1379.3330047684508</v>
      </c>
      <c r="AO48" s="330">
        <v>-1395.4572396909746</v>
      </c>
      <c r="AP48" s="330">
        <v>-940.74511501177676</v>
      </c>
      <c r="AQ48" s="330">
        <v>-926.89910547027716</v>
      </c>
      <c r="AR48" s="1598">
        <v>-205.17342134913179</v>
      </c>
      <c r="AS48" s="330">
        <v>63.304874309881825</v>
      </c>
      <c r="AT48" s="330">
        <v>-299.96460948220488</v>
      </c>
      <c r="AU48" s="330">
        <v>-389.19362423226767</v>
      </c>
      <c r="AV48" s="330">
        <v>-797.99971758108745</v>
      </c>
      <c r="AW48" s="330">
        <v>-557.94586184696141</v>
      </c>
      <c r="AX48" s="330">
        <v>-431.64192846851915</v>
      </c>
      <c r="AY48" s="330">
        <v>-265.34076672261654</v>
      </c>
      <c r="AZ48" s="1598">
        <v>146.24747878376888</v>
      </c>
      <c r="BA48" s="1598">
        <v>236.79991424681043</v>
      </c>
      <c r="BB48" s="330">
        <v>-15.305277925824612</v>
      </c>
      <c r="BC48" s="330">
        <v>82.637601657817868</v>
      </c>
      <c r="BD48" s="330">
        <v>324.00571797317275</v>
      </c>
      <c r="BE48" s="330"/>
      <c r="BF48" s="327"/>
      <c r="BG48" s="1260"/>
    </row>
    <row r="49" spans="1:59" ht="15" customHeight="1">
      <c r="T49" s="854"/>
      <c r="U49" s="880" t="s">
        <v>370</v>
      </c>
      <c r="V49" s="867"/>
      <c r="X49" s="854"/>
      <c r="Y49" s="880" t="s">
        <v>838</v>
      </c>
      <c r="Z49" s="867"/>
      <c r="AA49" s="330">
        <v>1172.0057158461598</v>
      </c>
      <c r="AB49" s="330">
        <v>1301.1136809551438</v>
      </c>
      <c r="AC49" s="330">
        <v>1040.7090658057823</v>
      </c>
      <c r="AD49" s="330">
        <v>1281.3840382303563</v>
      </c>
      <c r="AE49" s="330">
        <v>1157.5870943743557</v>
      </c>
      <c r="AF49" s="330">
        <v>969.13033368271806</v>
      </c>
      <c r="AG49" s="330">
        <v>880.01035442725583</v>
      </c>
      <c r="AH49" s="330">
        <v>1173.5621382789977</v>
      </c>
      <c r="AI49" s="330">
        <v>871.72236386623183</v>
      </c>
      <c r="AJ49" s="330">
        <v>962.38828034155142</v>
      </c>
      <c r="AK49" s="330">
        <v>699.99116784827288</v>
      </c>
      <c r="AL49" s="330">
        <v>737.43947221051837</v>
      </c>
      <c r="AM49" s="330">
        <v>702.70893484558133</v>
      </c>
      <c r="AN49" s="330">
        <v>574.61584341095636</v>
      </c>
      <c r="AO49" s="330">
        <v>591.26238695328686</v>
      </c>
      <c r="AP49" s="330">
        <v>193.00641131839149</v>
      </c>
      <c r="AQ49" s="330">
        <v>160.55992880045147</v>
      </c>
      <c r="AR49" s="330">
        <v>300.93417750025822</v>
      </c>
      <c r="AS49" s="330">
        <v>330.71317135593426</v>
      </c>
      <c r="AT49" s="330">
        <v>262.7783329372391</v>
      </c>
      <c r="AU49" s="330">
        <v>244.80102065752416</v>
      </c>
      <c r="AV49" s="330">
        <v>340.13771331271164</v>
      </c>
      <c r="AW49" s="330">
        <v>247.75925623031986</v>
      </c>
      <c r="AX49" s="330">
        <v>181.25483585858362</v>
      </c>
      <c r="AY49" s="330">
        <v>189.02660093644161</v>
      </c>
      <c r="AZ49" s="330">
        <v>207.15279579521427</v>
      </c>
      <c r="BA49" s="330">
        <v>216.3348795053297</v>
      </c>
      <c r="BB49" s="330">
        <v>184.46418742116884</v>
      </c>
      <c r="BC49" s="330">
        <v>232.86752863023261</v>
      </c>
      <c r="BD49" s="330">
        <v>280.27223547501796</v>
      </c>
      <c r="BE49" s="330"/>
      <c r="BF49" s="327"/>
      <c r="BG49" s="1260"/>
    </row>
    <row r="50" spans="1:59" ht="15" customHeight="1" thickBot="1">
      <c r="T50" s="872"/>
      <c r="U50" s="881" t="s">
        <v>371</v>
      </c>
      <c r="V50" s="882"/>
      <c r="X50" s="872"/>
      <c r="Y50" s="881" t="s">
        <v>839</v>
      </c>
      <c r="Z50" s="882"/>
      <c r="AA50" s="331">
        <v>-450.01779424748855</v>
      </c>
      <c r="AB50" s="331">
        <v>-686.38337369566307</v>
      </c>
      <c r="AC50" s="331">
        <v>458.94921363058705</v>
      </c>
      <c r="AD50" s="331">
        <v>1090.48017048311</v>
      </c>
      <c r="AE50" s="331">
        <v>1658.2695260672936</v>
      </c>
      <c r="AF50" s="331">
        <v>1400.8359223506216</v>
      </c>
      <c r="AG50" s="331">
        <v>2871.1309292208371</v>
      </c>
      <c r="AH50" s="331">
        <v>1801.7808399138237</v>
      </c>
      <c r="AI50" s="331">
        <v>390.17156077225667</v>
      </c>
      <c r="AJ50" s="331">
        <v>1793.9850394745943</v>
      </c>
      <c r="AK50" s="331">
        <v>1765.2266775311768</v>
      </c>
      <c r="AL50" s="331">
        <v>1667.2733935621834</v>
      </c>
      <c r="AM50" s="331">
        <v>1168.4949396018394</v>
      </c>
      <c r="AN50" s="331">
        <v>1409.6411333668757</v>
      </c>
      <c r="AO50" s="331">
        <v>879.12765996602354</v>
      </c>
      <c r="AP50" s="331">
        <v>617.02653052307176</v>
      </c>
      <c r="AQ50" s="331">
        <v>478.96870806535628</v>
      </c>
      <c r="AR50" s="331">
        <v>-309.92530465720608</v>
      </c>
      <c r="AS50" s="331">
        <v>-271.88144740676137</v>
      </c>
      <c r="AT50" s="331">
        <v>625.61947773159068</v>
      </c>
      <c r="AU50" s="1599">
        <v>101.49532695431373</v>
      </c>
      <c r="AV50" s="331">
        <v>2442.8671758418568</v>
      </c>
      <c r="AW50" s="1599">
        <v>52.633430513620155</v>
      </c>
      <c r="AX50" s="331">
        <v>304.42627506591691</v>
      </c>
      <c r="AY50" s="331">
        <v>-903.52909873497856</v>
      </c>
      <c r="AZ50" s="331">
        <v>-1212.4000909334211</v>
      </c>
      <c r="BA50" s="331">
        <v>-1137.4744369003224</v>
      </c>
      <c r="BB50" s="331">
        <v>-1505.2722252842188</v>
      </c>
      <c r="BC50" s="331">
        <v>-1813.7197283664727</v>
      </c>
      <c r="BD50" s="331">
        <v>-1873.6595887759083</v>
      </c>
      <c r="BE50" s="331"/>
      <c r="BF50" s="326"/>
      <c r="BG50" s="1261"/>
    </row>
    <row r="51" spans="1:59" ht="15" customHeight="1">
      <c r="T51" s="883" t="s">
        <v>1064</v>
      </c>
      <c r="U51" s="884"/>
      <c r="V51" s="885"/>
      <c r="X51" s="883" t="s">
        <v>637</v>
      </c>
      <c r="Y51" s="884"/>
      <c r="Z51" s="885"/>
      <c r="AA51" s="321">
        <f>SUM(AA52:AA53)</f>
        <v>12950.837154431309</v>
      </c>
      <c r="AB51" s="321">
        <f t="shared" ref="AB51:AZ51" si="31">SUM(AB52:AB53)</f>
        <v>12974.999439773525</v>
      </c>
      <c r="AC51" s="321">
        <f t="shared" si="31"/>
        <v>14035.566451271929</v>
      </c>
      <c r="AD51" s="321">
        <f t="shared" si="31"/>
        <v>13804.285332101646</v>
      </c>
      <c r="AE51" s="321">
        <f t="shared" si="31"/>
        <v>16323.077802880503</v>
      </c>
      <c r="AF51" s="321">
        <f t="shared" si="31"/>
        <v>16572.878873749465</v>
      </c>
      <c r="AG51" s="321">
        <f t="shared" si="31"/>
        <v>16977.036041815954</v>
      </c>
      <c r="AH51" s="321">
        <f t="shared" si="31"/>
        <v>17563.970929037849</v>
      </c>
      <c r="AI51" s="321">
        <f t="shared" si="31"/>
        <v>17513.659065035285</v>
      </c>
      <c r="AJ51" s="321">
        <f t="shared" si="31"/>
        <v>17315.589933314764</v>
      </c>
      <c r="AK51" s="321">
        <f t="shared" si="31"/>
        <v>17445.374607724865</v>
      </c>
      <c r="AL51" s="321">
        <f t="shared" si="31"/>
        <v>16209.246318407175</v>
      </c>
      <c r="AM51" s="321">
        <f t="shared" si="31"/>
        <v>15634.785711414606</v>
      </c>
      <c r="AN51" s="321">
        <f t="shared" si="31"/>
        <v>15622.198604252788</v>
      </c>
      <c r="AO51" s="321">
        <f t="shared" si="31"/>
        <v>15116.508929455447</v>
      </c>
      <c r="AP51" s="321">
        <f t="shared" si="31"/>
        <v>14672.713041767389</v>
      </c>
      <c r="AQ51" s="321">
        <f t="shared" si="31"/>
        <v>13905.035146485634</v>
      </c>
      <c r="AR51" s="321">
        <f t="shared" si="31"/>
        <v>14148.75925892285</v>
      </c>
      <c r="AS51" s="321">
        <f t="shared" si="31"/>
        <v>15147.635975146122</v>
      </c>
      <c r="AT51" s="321">
        <f t="shared" si="31"/>
        <v>12710.62446755561</v>
      </c>
      <c r="AU51" s="321">
        <f t="shared" si="31"/>
        <v>13013.236168491485</v>
      </c>
      <c r="AV51" s="321">
        <f t="shared" si="31"/>
        <v>12254.801926734888</v>
      </c>
      <c r="AW51" s="321">
        <f t="shared" si="31"/>
        <v>12836.358066425975</v>
      </c>
      <c r="AX51" s="321">
        <f t="shared" si="31"/>
        <v>12797.143931507771</v>
      </c>
      <c r="AY51" s="321">
        <f t="shared" si="31"/>
        <v>12336.875230715514</v>
      </c>
      <c r="AZ51" s="321">
        <f t="shared" si="31"/>
        <v>12280.340297292681</v>
      </c>
      <c r="BA51" s="321">
        <f>SUM(BA52:BA53)</f>
        <v>11711.662264441171</v>
      </c>
      <c r="BB51" s="321">
        <f t="shared" ref="BB51" si="32">SUM(BB52:BB53)</f>
        <v>11386.957854790504</v>
      </c>
      <c r="BC51" s="321">
        <f t="shared" ref="BC51:BD51" si="33">SUM(BC52:BC53)</f>
        <v>12275.531063979726</v>
      </c>
      <c r="BD51" s="321">
        <f t="shared" si="33"/>
        <v>12066.969285621488</v>
      </c>
      <c r="BE51" s="321"/>
      <c r="BF51" s="303" t="s">
        <v>26</v>
      </c>
      <c r="BG51" s="1262" t="s">
        <v>851</v>
      </c>
    </row>
    <row r="52" spans="1:59" ht="29.25" customHeight="1">
      <c r="T52" s="871"/>
      <c r="U52" s="875" t="s">
        <v>1142</v>
      </c>
      <c r="V52" s="876"/>
      <c r="X52" s="871"/>
      <c r="Y52" s="2078" t="s">
        <v>1319</v>
      </c>
      <c r="Z52" s="2079"/>
      <c r="AA52" s="163">
        <v>12248.006884438391</v>
      </c>
      <c r="AB52" s="163">
        <v>12288.553239531222</v>
      </c>
      <c r="AC52" s="163">
        <v>13336.66880555876</v>
      </c>
      <c r="AD52" s="163">
        <v>13123.539855771807</v>
      </c>
      <c r="AE52" s="163">
        <v>15621.164308948635</v>
      </c>
      <c r="AF52" s="163">
        <v>15905.050139016821</v>
      </c>
      <c r="AG52" s="163">
        <v>16336.568192418828</v>
      </c>
      <c r="AH52" s="163">
        <v>16908.740357359176</v>
      </c>
      <c r="AI52" s="163">
        <v>16904.540341360047</v>
      </c>
      <c r="AJ52" s="163">
        <v>16663.014906263703</v>
      </c>
      <c r="AK52" s="163">
        <v>16789.460175065771</v>
      </c>
      <c r="AL52" s="163">
        <v>15578.716507383871</v>
      </c>
      <c r="AM52" s="163">
        <v>15057.739279105121</v>
      </c>
      <c r="AN52" s="163">
        <v>15105.67178693092</v>
      </c>
      <c r="AO52" s="163">
        <v>14609.809661039699</v>
      </c>
      <c r="AP52" s="163">
        <v>14165.898659577568</v>
      </c>
      <c r="AQ52" s="163">
        <v>13382.675274997002</v>
      </c>
      <c r="AR52" s="163">
        <v>13587.560896494822</v>
      </c>
      <c r="AS52" s="163">
        <v>14617.224299722895</v>
      </c>
      <c r="AT52" s="163">
        <v>12196.936579140707</v>
      </c>
      <c r="AU52" s="163">
        <v>12486.322077574849</v>
      </c>
      <c r="AV52" s="163">
        <v>11730.676572133176</v>
      </c>
      <c r="AW52" s="163">
        <v>12308.254856257132</v>
      </c>
      <c r="AX52" s="163">
        <v>12192.453599111841</v>
      </c>
      <c r="AY52" s="163">
        <v>11719.846983568023</v>
      </c>
      <c r="AZ52" s="163">
        <v>11655.408912889196</v>
      </c>
      <c r="BA52" s="163">
        <v>11092.830753923574</v>
      </c>
      <c r="BB52" s="163">
        <v>10750.335680539883</v>
      </c>
      <c r="BC52" s="163">
        <v>11602.156253242299</v>
      </c>
      <c r="BD52" s="163">
        <v>11485.087814757371</v>
      </c>
      <c r="BE52" s="163"/>
      <c r="BF52" s="164"/>
      <c r="BG52" s="1256"/>
    </row>
    <row r="53" spans="1:59" ht="15" customHeight="1">
      <c r="T53" s="871"/>
      <c r="U53" s="886" t="s">
        <v>1173</v>
      </c>
      <c r="V53" s="887"/>
      <c r="X53" s="871"/>
      <c r="Y53" s="886" t="s">
        <v>1174</v>
      </c>
      <c r="Z53" s="887"/>
      <c r="AA53" s="373">
        <v>702.83026999291678</v>
      </c>
      <c r="AB53" s="373">
        <v>686.44620024230187</v>
      </c>
      <c r="AC53" s="373">
        <v>698.89764571316766</v>
      </c>
      <c r="AD53" s="373">
        <v>680.74547632983922</v>
      </c>
      <c r="AE53" s="373">
        <v>701.91349393186852</v>
      </c>
      <c r="AF53" s="373">
        <v>667.82873473264453</v>
      </c>
      <c r="AG53" s="373">
        <v>640.46784939712438</v>
      </c>
      <c r="AH53" s="373">
        <v>655.23057167867137</v>
      </c>
      <c r="AI53" s="373">
        <v>609.1187236752379</v>
      </c>
      <c r="AJ53" s="373">
        <v>652.57502705106276</v>
      </c>
      <c r="AK53" s="373">
        <v>655.91443265909516</v>
      </c>
      <c r="AL53" s="373">
        <v>630.52981102330273</v>
      </c>
      <c r="AM53" s="373">
        <v>577.04643230948568</v>
      </c>
      <c r="AN53" s="373">
        <v>516.5268173218675</v>
      </c>
      <c r="AO53" s="373">
        <v>506.69926841574829</v>
      </c>
      <c r="AP53" s="373">
        <v>506.81438218982044</v>
      </c>
      <c r="AQ53" s="373">
        <v>522.35987148863205</v>
      </c>
      <c r="AR53" s="373">
        <v>561.19836242802796</v>
      </c>
      <c r="AS53" s="373">
        <v>530.41167542322773</v>
      </c>
      <c r="AT53" s="373">
        <v>513.68788841490209</v>
      </c>
      <c r="AU53" s="373">
        <v>526.91409091663695</v>
      </c>
      <c r="AV53" s="373">
        <v>524.12535460171284</v>
      </c>
      <c r="AW53" s="373">
        <v>528.10321016884393</v>
      </c>
      <c r="AX53" s="373">
        <v>604.69033239592966</v>
      </c>
      <c r="AY53" s="373">
        <v>617.02824714749113</v>
      </c>
      <c r="AZ53" s="373">
        <v>624.93138440348548</v>
      </c>
      <c r="BA53" s="373">
        <v>618.83151051759683</v>
      </c>
      <c r="BB53" s="373">
        <v>636.62217425062067</v>
      </c>
      <c r="BC53" s="373">
        <v>673.37481073742629</v>
      </c>
      <c r="BD53" s="373">
        <v>581.88147086411584</v>
      </c>
      <c r="BE53" s="373"/>
      <c r="BF53" s="374"/>
      <c r="BG53" s="1254"/>
    </row>
    <row r="54" spans="1:59" ht="15" customHeight="1" thickBot="1">
      <c r="T54" s="888" t="s">
        <v>372</v>
      </c>
      <c r="U54" s="889"/>
      <c r="V54" s="890"/>
      <c r="X54" s="888" t="s">
        <v>879</v>
      </c>
      <c r="Y54" s="889"/>
      <c r="Z54" s="890"/>
      <c r="AA54" s="382">
        <v>5535.9964039225024</v>
      </c>
      <c r="AB54" s="382">
        <v>5341.9459514586579</v>
      </c>
      <c r="AC54" s="382">
        <v>5108.6988731868651</v>
      </c>
      <c r="AD54" s="382">
        <v>4879.5309609407304</v>
      </c>
      <c r="AE54" s="382">
        <v>4848.5023781382761</v>
      </c>
      <c r="AF54" s="382">
        <v>4756.012028905131</v>
      </c>
      <c r="AG54" s="382">
        <v>4785.8560935855066</v>
      </c>
      <c r="AH54" s="382">
        <v>4623.6388980587726</v>
      </c>
      <c r="AI54" s="382">
        <v>4232.7180406664147</v>
      </c>
      <c r="AJ54" s="382">
        <v>4228.4162067184252</v>
      </c>
      <c r="AK54" s="382">
        <v>4298.1766242582635</v>
      </c>
      <c r="AL54" s="382">
        <v>3849.2553401018004</v>
      </c>
      <c r="AM54" s="382">
        <v>3594.2732907183413</v>
      </c>
      <c r="AN54" s="382">
        <v>3447.0578327405256</v>
      </c>
      <c r="AO54" s="382">
        <v>3354.7135267276199</v>
      </c>
      <c r="AP54" s="382">
        <v>3252.0610440004793</v>
      </c>
      <c r="AQ54" s="382">
        <v>3185.254079977959</v>
      </c>
      <c r="AR54" s="382">
        <v>3031.049135378209</v>
      </c>
      <c r="AS54" s="382">
        <v>2750.3216518978652</v>
      </c>
      <c r="AT54" s="382">
        <v>2533.5249431634143</v>
      </c>
      <c r="AU54" s="382">
        <v>2461.9341423869969</v>
      </c>
      <c r="AV54" s="382">
        <v>2373.4183304930416</v>
      </c>
      <c r="AW54" s="382">
        <v>2295.5917159223409</v>
      </c>
      <c r="AX54" s="382">
        <v>2302.6243047444318</v>
      </c>
      <c r="AY54" s="382">
        <v>2229.4379303226742</v>
      </c>
      <c r="AZ54" s="382">
        <v>2210.8319969448485</v>
      </c>
      <c r="BA54" s="382">
        <v>2170.0013290720835</v>
      </c>
      <c r="BB54" s="382">
        <v>2141.8719110452494</v>
      </c>
      <c r="BC54" s="382">
        <v>2106.3470033668068</v>
      </c>
      <c r="BD54" s="382">
        <v>2058.3852195295631</v>
      </c>
      <c r="BE54" s="382"/>
      <c r="BF54" s="375"/>
      <c r="BG54" s="1263"/>
    </row>
    <row r="55" spans="1:59" ht="15" customHeight="1" thickTop="1">
      <c r="T55" s="1842" t="s">
        <v>1313</v>
      </c>
      <c r="U55" s="892"/>
      <c r="V55" s="893"/>
      <c r="X55" s="891" t="s">
        <v>880</v>
      </c>
      <c r="Y55" s="1264"/>
      <c r="Z55" s="893"/>
      <c r="AA55" s="376">
        <f t="shared" ref="AA55:BD55" si="34">SUM(AA5,AA27,AA28,AA40,AA51)</f>
        <v>1158007.4069128709</v>
      </c>
      <c r="AB55" s="376">
        <f t="shared" si="34"/>
        <v>1169691.8550529557</v>
      </c>
      <c r="AC55" s="376">
        <f t="shared" si="34"/>
        <v>1179396.0642264734</v>
      </c>
      <c r="AD55" s="376">
        <f t="shared" si="34"/>
        <v>1172339.4705234752</v>
      </c>
      <c r="AE55" s="376">
        <f t="shared" si="34"/>
        <v>1227273.0123873649</v>
      </c>
      <c r="AF55" s="376">
        <f t="shared" si="34"/>
        <v>1239619.8322528095</v>
      </c>
      <c r="AG55" s="376">
        <f t="shared" si="34"/>
        <v>1251530.8532292035</v>
      </c>
      <c r="AH55" s="376">
        <f t="shared" si="34"/>
        <v>1244781.1731522619</v>
      </c>
      <c r="AI55" s="376">
        <f t="shared" si="34"/>
        <v>1204993.4816542841</v>
      </c>
      <c r="AJ55" s="376">
        <f t="shared" si="34"/>
        <v>1241611.492446536</v>
      </c>
      <c r="AK55" s="376">
        <f t="shared" si="34"/>
        <v>1264374.6417053044</v>
      </c>
      <c r="AL55" s="376">
        <f t="shared" si="34"/>
        <v>1249766.2669543354</v>
      </c>
      <c r="AM55" s="376">
        <f t="shared" si="34"/>
        <v>1279120.140577442</v>
      </c>
      <c r="AN55" s="376">
        <f t="shared" si="34"/>
        <v>1287467.7457148088</v>
      </c>
      <c r="AO55" s="376">
        <f t="shared" si="34"/>
        <v>1282861.6009395779</v>
      </c>
      <c r="AP55" s="376">
        <f t="shared" si="34"/>
        <v>1290371.0609841354</v>
      </c>
      <c r="AQ55" s="376">
        <f t="shared" si="34"/>
        <v>1267361.8743135617</v>
      </c>
      <c r="AR55" s="376">
        <f t="shared" si="34"/>
        <v>1303134.176515291</v>
      </c>
      <c r="AS55" s="376">
        <f t="shared" si="34"/>
        <v>1232313.7301730807</v>
      </c>
      <c r="AT55" s="376">
        <f t="shared" si="34"/>
        <v>1163212.9310722118</v>
      </c>
      <c r="AU55" s="376">
        <f t="shared" si="34"/>
        <v>1214816.2328933163</v>
      </c>
      <c r="AV55" s="376">
        <f t="shared" si="34"/>
        <v>1264866.099155921</v>
      </c>
      <c r="AW55" s="376">
        <f t="shared" si="34"/>
        <v>1306009.8415120558</v>
      </c>
      <c r="AX55" s="376">
        <f t="shared" si="34"/>
        <v>1315342.6575868544</v>
      </c>
      <c r="AY55" s="376">
        <f t="shared" si="34"/>
        <v>1263728.7592614642</v>
      </c>
      <c r="AZ55" s="376">
        <f t="shared" si="34"/>
        <v>1223396.4448744773</v>
      </c>
      <c r="BA55" s="376">
        <f t="shared" si="34"/>
        <v>1203717.8801301164</v>
      </c>
      <c r="BB55" s="376">
        <f t="shared" si="34"/>
        <v>1188122.8415235423</v>
      </c>
      <c r="BC55" s="376">
        <f t="shared" si="34"/>
        <v>1143457.8764860737</v>
      </c>
      <c r="BD55" s="376">
        <f t="shared" si="34"/>
        <v>1105881.1361121498</v>
      </c>
      <c r="BE55" s="376"/>
      <c r="BF55" s="377"/>
      <c r="BG55" s="1265"/>
    </row>
    <row r="56" spans="1:59" ht="15" customHeight="1">
      <c r="T56" s="894" t="s">
        <v>373</v>
      </c>
      <c r="U56" s="895"/>
      <c r="V56" s="896"/>
      <c r="X56" s="894" t="s">
        <v>881</v>
      </c>
      <c r="Y56" s="1266"/>
      <c r="Z56" s="896"/>
      <c r="AA56" s="378">
        <f t="shared" ref="AA56:BD56" si="35">SUM(AA5,AA27,AA28,AA40,AA43,AA51)</f>
        <v>1092336.8377801809</v>
      </c>
      <c r="AB56" s="378">
        <f t="shared" si="35"/>
        <v>1095991.3407659957</v>
      </c>
      <c r="AC56" s="378">
        <f t="shared" si="35"/>
        <v>1102292.581454298</v>
      </c>
      <c r="AD56" s="378">
        <f t="shared" si="35"/>
        <v>1091889.2316207762</v>
      </c>
      <c r="AE56" s="378">
        <f t="shared" si="35"/>
        <v>1147100.0512120151</v>
      </c>
      <c r="AF56" s="378">
        <f t="shared" si="35"/>
        <v>1160060.9015809356</v>
      </c>
      <c r="AG56" s="378">
        <f t="shared" si="35"/>
        <v>1167780.9523638936</v>
      </c>
      <c r="AH56" s="378">
        <f t="shared" si="35"/>
        <v>1160012.6699174445</v>
      </c>
      <c r="AI56" s="378">
        <f t="shared" si="35"/>
        <v>1120118.3245326336</v>
      </c>
      <c r="AJ56" s="378">
        <f t="shared" si="35"/>
        <v>1157593.6274189218</v>
      </c>
      <c r="AK56" s="378">
        <f t="shared" si="35"/>
        <v>1179344.8062893415</v>
      </c>
      <c r="AL56" s="378">
        <f t="shared" si="35"/>
        <v>1164166.8385850561</v>
      </c>
      <c r="AM56" s="378">
        <f t="shared" si="35"/>
        <v>1191740.3121476176</v>
      </c>
      <c r="AN56" s="378">
        <f t="shared" si="35"/>
        <v>1189362.5580544213</v>
      </c>
      <c r="AO56" s="378">
        <f t="shared" si="35"/>
        <v>1188303.0109090644</v>
      </c>
      <c r="AP56" s="378">
        <f t="shared" si="35"/>
        <v>1201320.7418424834</v>
      </c>
      <c r="AQ56" s="378">
        <f t="shared" si="35"/>
        <v>1182977.552463992</v>
      </c>
      <c r="AR56" s="378">
        <f t="shared" si="35"/>
        <v>1223238.1047348911</v>
      </c>
      <c r="AS56" s="378">
        <f t="shared" si="35"/>
        <v>1163199.5282937929</v>
      </c>
      <c r="AT56" s="378">
        <f t="shared" si="35"/>
        <v>1097181.1517960671</v>
      </c>
      <c r="AU56" s="378">
        <f t="shared" si="35"/>
        <v>1144578.3517848074</v>
      </c>
      <c r="AV56" s="378">
        <f t="shared" si="35"/>
        <v>1196469.8711847086</v>
      </c>
      <c r="AW56" s="378">
        <f t="shared" si="35"/>
        <v>1235519.28423133</v>
      </c>
      <c r="AX56" s="378">
        <f t="shared" si="35"/>
        <v>1252029.2285744371</v>
      </c>
      <c r="AY56" s="378">
        <f t="shared" si="35"/>
        <v>1202423.876356632</v>
      </c>
      <c r="AZ56" s="378">
        <f t="shared" si="35"/>
        <v>1166590.700975263</v>
      </c>
      <c r="BA56" s="378">
        <f t="shared" si="35"/>
        <v>1151088.7634336562</v>
      </c>
      <c r="BB56" s="378">
        <f t="shared" si="35"/>
        <v>1131357.4591743066</v>
      </c>
      <c r="BC56" s="378">
        <f t="shared" si="35"/>
        <v>1087305.2740676035</v>
      </c>
      <c r="BD56" s="378">
        <f t="shared" si="35"/>
        <v>1055484.6390134469</v>
      </c>
      <c r="BE56" s="378"/>
      <c r="BF56" s="379"/>
      <c r="BG56" s="1267"/>
    </row>
    <row r="57" spans="1:59" ht="15" customHeight="1">
      <c r="T57" s="894" t="s">
        <v>374</v>
      </c>
      <c r="U57" s="895"/>
      <c r="V57" s="896"/>
      <c r="X57" s="894" t="s">
        <v>882</v>
      </c>
      <c r="Y57" s="1266"/>
      <c r="Z57" s="896"/>
      <c r="AA57" s="378">
        <f t="shared" ref="AA57:BD57" si="36">SUM(AA5,AA27,AA28,AA40,AA51,AA54)</f>
        <v>1163543.4033167935</v>
      </c>
      <c r="AB57" s="378">
        <f t="shared" si="36"/>
        <v>1175033.8010044144</v>
      </c>
      <c r="AC57" s="378">
        <f t="shared" si="36"/>
        <v>1184504.7630996604</v>
      </c>
      <c r="AD57" s="378">
        <f t="shared" si="36"/>
        <v>1177219.001484416</v>
      </c>
      <c r="AE57" s="378">
        <f t="shared" si="36"/>
        <v>1232121.5147655031</v>
      </c>
      <c r="AF57" s="378">
        <f t="shared" si="36"/>
        <v>1244375.8442817146</v>
      </c>
      <c r="AG57" s="378">
        <f t="shared" si="36"/>
        <v>1256316.709322789</v>
      </c>
      <c r="AH57" s="378">
        <f t="shared" si="36"/>
        <v>1249404.8120503207</v>
      </c>
      <c r="AI57" s="378">
        <f t="shared" si="36"/>
        <v>1209226.1996949504</v>
      </c>
      <c r="AJ57" s="378">
        <f t="shared" si="36"/>
        <v>1245839.9086532544</v>
      </c>
      <c r="AK57" s="378">
        <f t="shared" si="36"/>
        <v>1268672.8183295627</v>
      </c>
      <c r="AL57" s="378">
        <f t="shared" si="36"/>
        <v>1253615.5222944373</v>
      </c>
      <c r="AM57" s="378">
        <f t="shared" si="36"/>
        <v>1282714.4138681605</v>
      </c>
      <c r="AN57" s="378">
        <f t="shared" si="36"/>
        <v>1290914.8035475493</v>
      </c>
      <c r="AO57" s="378">
        <f t="shared" si="36"/>
        <v>1286216.3144663055</v>
      </c>
      <c r="AP57" s="378">
        <f t="shared" si="36"/>
        <v>1293623.1220281359</v>
      </c>
      <c r="AQ57" s="378">
        <f t="shared" si="36"/>
        <v>1270547.1283935397</v>
      </c>
      <c r="AR57" s="378">
        <f t="shared" si="36"/>
        <v>1306165.2256506691</v>
      </c>
      <c r="AS57" s="378">
        <f t="shared" si="36"/>
        <v>1235064.0518249786</v>
      </c>
      <c r="AT57" s="378">
        <f t="shared" si="36"/>
        <v>1165746.4560153752</v>
      </c>
      <c r="AU57" s="378">
        <f t="shared" si="36"/>
        <v>1217278.1670357033</v>
      </c>
      <c r="AV57" s="378">
        <f t="shared" si="36"/>
        <v>1267239.5174864142</v>
      </c>
      <c r="AW57" s="378">
        <f t="shared" si="36"/>
        <v>1308305.4332279782</v>
      </c>
      <c r="AX57" s="378">
        <f t="shared" si="36"/>
        <v>1317645.2818915988</v>
      </c>
      <c r="AY57" s="378">
        <f t="shared" si="36"/>
        <v>1265958.197191787</v>
      </c>
      <c r="AZ57" s="378">
        <f t="shared" si="36"/>
        <v>1225607.2768714221</v>
      </c>
      <c r="BA57" s="378">
        <f t="shared" si="36"/>
        <v>1205887.8814591884</v>
      </c>
      <c r="BB57" s="378">
        <f t="shared" si="36"/>
        <v>1190264.7134345875</v>
      </c>
      <c r="BC57" s="378">
        <f t="shared" si="36"/>
        <v>1145564.2234894405</v>
      </c>
      <c r="BD57" s="378">
        <f t="shared" si="36"/>
        <v>1107939.5213316793</v>
      </c>
      <c r="BE57" s="378"/>
      <c r="BF57" s="379"/>
      <c r="BG57" s="1267"/>
    </row>
    <row r="58" spans="1:59" ht="15" customHeight="1" thickBot="1">
      <c r="T58" s="897" t="s">
        <v>375</v>
      </c>
      <c r="U58" s="898"/>
      <c r="V58" s="899"/>
      <c r="X58" s="897" t="s">
        <v>883</v>
      </c>
      <c r="Y58" s="1268"/>
      <c r="Z58" s="899"/>
      <c r="AA58" s="380">
        <f t="shared" ref="AA58:BD58" si="37">SUM(AA5,AA27,AA28,AA40,AA43,AA51,AA54)</f>
        <v>1097872.8341841034</v>
      </c>
      <c r="AB58" s="380">
        <f t="shared" si="37"/>
        <v>1101333.2867174544</v>
      </c>
      <c r="AC58" s="380">
        <f t="shared" si="37"/>
        <v>1107401.2803274849</v>
      </c>
      <c r="AD58" s="380">
        <f t="shared" si="37"/>
        <v>1096768.762581717</v>
      </c>
      <c r="AE58" s="380">
        <f t="shared" si="37"/>
        <v>1151948.5535901533</v>
      </c>
      <c r="AF58" s="380">
        <f t="shared" si="37"/>
        <v>1164816.9136098407</v>
      </c>
      <c r="AG58" s="380">
        <f t="shared" si="37"/>
        <v>1172566.8084574791</v>
      </c>
      <c r="AH58" s="380">
        <f t="shared" si="37"/>
        <v>1164636.3088155033</v>
      </c>
      <c r="AI58" s="380">
        <f t="shared" si="37"/>
        <v>1124351.0425733</v>
      </c>
      <c r="AJ58" s="380">
        <f t="shared" si="37"/>
        <v>1161822.0436256402</v>
      </c>
      <c r="AK58" s="380">
        <f t="shared" si="37"/>
        <v>1183642.9829135998</v>
      </c>
      <c r="AL58" s="380">
        <f t="shared" si="37"/>
        <v>1168016.093925158</v>
      </c>
      <c r="AM58" s="380">
        <f t="shared" si="37"/>
        <v>1195334.585438336</v>
      </c>
      <c r="AN58" s="380">
        <f t="shared" si="37"/>
        <v>1192809.6158871618</v>
      </c>
      <c r="AO58" s="380">
        <f t="shared" si="37"/>
        <v>1191657.7244357921</v>
      </c>
      <c r="AP58" s="380">
        <f t="shared" si="37"/>
        <v>1204572.802886484</v>
      </c>
      <c r="AQ58" s="380">
        <f t="shared" si="37"/>
        <v>1186162.80654397</v>
      </c>
      <c r="AR58" s="380">
        <f t="shared" si="37"/>
        <v>1226269.1538702692</v>
      </c>
      <c r="AS58" s="380">
        <f t="shared" si="37"/>
        <v>1165949.8499456907</v>
      </c>
      <c r="AT58" s="380">
        <f t="shared" si="37"/>
        <v>1099714.6767392305</v>
      </c>
      <c r="AU58" s="380">
        <f t="shared" si="37"/>
        <v>1147040.2859271944</v>
      </c>
      <c r="AV58" s="380">
        <f t="shared" si="37"/>
        <v>1198843.2895152017</v>
      </c>
      <c r="AW58" s="380">
        <f t="shared" si="37"/>
        <v>1237814.8759472524</v>
      </c>
      <c r="AX58" s="380">
        <f t="shared" si="37"/>
        <v>1254331.8528791815</v>
      </c>
      <c r="AY58" s="380">
        <f t="shared" si="37"/>
        <v>1204653.3142869547</v>
      </c>
      <c r="AZ58" s="380">
        <f t="shared" si="37"/>
        <v>1168801.5329722078</v>
      </c>
      <c r="BA58" s="380">
        <f t="shared" si="37"/>
        <v>1153258.7647627282</v>
      </c>
      <c r="BB58" s="380">
        <f t="shared" si="37"/>
        <v>1133499.3310853518</v>
      </c>
      <c r="BC58" s="380">
        <f t="shared" si="37"/>
        <v>1089411.6210709703</v>
      </c>
      <c r="BD58" s="380">
        <f t="shared" si="37"/>
        <v>1057543.0242329764</v>
      </c>
      <c r="BE58" s="380"/>
      <c r="BF58" s="381"/>
      <c r="BG58" s="1269"/>
    </row>
    <row r="59" spans="1:59" ht="30" customHeight="1">
      <c r="T59" s="2074" t="s">
        <v>376</v>
      </c>
      <c r="U59" s="2075"/>
      <c r="V59" s="2075"/>
      <c r="W59" s="1395"/>
      <c r="X59" s="2075" t="s">
        <v>840</v>
      </c>
      <c r="Y59" s="2075"/>
      <c r="Z59" s="2075"/>
      <c r="AA59" s="24"/>
      <c r="AB59" s="24"/>
      <c r="AC59" s="24"/>
      <c r="AD59" s="24"/>
      <c r="AE59" s="24"/>
      <c r="AF59" s="24"/>
      <c r="AG59" s="24"/>
      <c r="AH59" s="24"/>
      <c r="AI59" s="24"/>
      <c r="AJ59" s="24"/>
      <c r="AK59" s="24"/>
      <c r="AL59" s="24"/>
      <c r="AM59" s="24"/>
      <c r="AN59" s="24"/>
      <c r="AO59" s="24"/>
      <c r="AP59" s="24"/>
      <c r="AQ59" s="24"/>
      <c r="AR59" s="24"/>
      <c r="AS59" s="143"/>
      <c r="AT59" s="24"/>
      <c r="AU59" s="24"/>
      <c r="AV59" s="24"/>
      <c r="AW59" s="24"/>
      <c r="AX59" s="24"/>
      <c r="AY59" s="24"/>
      <c r="AZ59" s="24"/>
      <c r="BA59" s="24"/>
      <c r="BB59" s="24"/>
      <c r="BC59" s="24"/>
      <c r="BD59" s="24"/>
      <c r="BE59" s="24"/>
    </row>
    <row r="60" spans="1:59" ht="59.25" customHeight="1">
      <c r="T60" s="2073" t="s">
        <v>377</v>
      </c>
      <c r="U60" s="2070"/>
      <c r="V60" s="2070"/>
      <c r="W60" s="1395"/>
      <c r="X60" s="2070" t="s">
        <v>841</v>
      </c>
      <c r="Y60" s="2070"/>
      <c r="Z60" s="2070"/>
      <c r="AA60" s="415"/>
    </row>
    <row r="61" spans="1:59" ht="44.25" customHeight="1">
      <c r="A61" s="399"/>
      <c r="T61" s="2076" t="s">
        <v>1327</v>
      </c>
      <c r="U61" s="2077"/>
      <c r="V61" s="2077"/>
      <c r="W61" s="1395"/>
      <c r="X61" s="2077" t="s">
        <v>1331</v>
      </c>
      <c r="Y61" s="2077"/>
      <c r="Z61" s="2077"/>
    </row>
    <row r="62" spans="1:59" ht="35.25" customHeight="1">
      <c r="T62" s="2073" t="s">
        <v>1311</v>
      </c>
      <c r="U62" s="2070"/>
      <c r="V62" s="2070"/>
      <c r="W62" s="1395"/>
      <c r="X62" s="2070" t="s">
        <v>979</v>
      </c>
      <c r="Y62" s="2070"/>
      <c r="Z62" s="2070"/>
      <c r="AA62" s="83"/>
    </row>
    <row r="63" spans="1:59" ht="45" customHeight="1">
      <c r="T63" s="2072" t="s">
        <v>378</v>
      </c>
      <c r="U63" s="2072"/>
      <c r="V63" s="2072"/>
      <c r="W63" s="1395"/>
      <c r="X63" s="2071" t="s">
        <v>1312</v>
      </c>
      <c r="Y63" s="2071"/>
      <c r="Z63" s="2071"/>
      <c r="AA63" s="244"/>
      <c r="AB63" s="193"/>
      <c r="AC63" s="193"/>
      <c r="AD63" s="193"/>
      <c r="AE63" s="193"/>
      <c r="AF63" s="193"/>
    </row>
    <row r="64" spans="1:59">
      <c r="T64" s="900"/>
      <c r="Y64" s="1270"/>
      <c r="Z64" s="1270"/>
      <c r="AA64" s="83"/>
    </row>
    <row r="65" spans="1:59">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1:59" ht="18.75">
      <c r="V66" s="1" t="s">
        <v>884</v>
      </c>
      <c r="Z66" s="1" t="s">
        <v>885</v>
      </c>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1:59">
      <c r="V67" s="728" t="s">
        <v>379</v>
      </c>
      <c r="Z67" s="728" t="s">
        <v>842</v>
      </c>
      <c r="AA67" s="10">
        <v>1990</v>
      </c>
      <c r="AB67" s="10">
        <f t="shared" ref="AB67:BA67" si="38">AA67+1</f>
        <v>1991</v>
      </c>
      <c r="AC67" s="10">
        <f t="shared" si="38"/>
        <v>1992</v>
      </c>
      <c r="AD67" s="10">
        <f t="shared" si="38"/>
        <v>1993</v>
      </c>
      <c r="AE67" s="10">
        <f t="shared" si="38"/>
        <v>1994</v>
      </c>
      <c r="AF67" s="10">
        <f t="shared" si="38"/>
        <v>1995</v>
      </c>
      <c r="AG67" s="10">
        <f t="shared" si="38"/>
        <v>1996</v>
      </c>
      <c r="AH67" s="10">
        <f t="shared" si="38"/>
        <v>1997</v>
      </c>
      <c r="AI67" s="10">
        <f t="shared" si="38"/>
        <v>1998</v>
      </c>
      <c r="AJ67" s="10">
        <f t="shared" si="38"/>
        <v>1999</v>
      </c>
      <c r="AK67" s="10">
        <f t="shared" si="38"/>
        <v>2000</v>
      </c>
      <c r="AL67" s="10">
        <f t="shared" si="38"/>
        <v>2001</v>
      </c>
      <c r="AM67" s="10">
        <f t="shared" si="38"/>
        <v>2002</v>
      </c>
      <c r="AN67" s="10">
        <f t="shared" si="38"/>
        <v>2003</v>
      </c>
      <c r="AO67" s="10">
        <f t="shared" si="38"/>
        <v>2004</v>
      </c>
      <c r="AP67" s="10">
        <f t="shared" si="38"/>
        <v>2005</v>
      </c>
      <c r="AQ67" s="10">
        <f t="shared" si="38"/>
        <v>2006</v>
      </c>
      <c r="AR67" s="10">
        <f t="shared" si="38"/>
        <v>2007</v>
      </c>
      <c r="AS67" s="10">
        <f t="shared" si="38"/>
        <v>2008</v>
      </c>
      <c r="AT67" s="10">
        <f t="shared" si="38"/>
        <v>2009</v>
      </c>
      <c r="AU67" s="10">
        <f t="shared" si="38"/>
        <v>2010</v>
      </c>
      <c r="AV67" s="10">
        <f t="shared" si="38"/>
        <v>2011</v>
      </c>
      <c r="AW67" s="10">
        <f t="shared" si="38"/>
        <v>2012</v>
      </c>
      <c r="AX67" s="10">
        <f t="shared" si="38"/>
        <v>2013</v>
      </c>
      <c r="AY67" s="10">
        <f t="shared" si="38"/>
        <v>2014</v>
      </c>
      <c r="AZ67" s="10">
        <f t="shared" si="38"/>
        <v>2015</v>
      </c>
      <c r="BA67" s="10">
        <f t="shared" si="38"/>
        <v>2016</v>
      </c>
      <c r="BB67" s="10">
        <f t="shared" ref="BB67" si="39">BA67+1</f>
        <v>2017</v>
      </c>
      <c r="BC67" s="10">
        <f t="shared" ref="BC67:BD67" si="40">BB67+1</f>
        <v>2018</v>
      </c>
      <c r="BD67" s="10">
        <f t="shared" si="40"/>
        <v>2019</v>
      </c>
      <c r="BE67" s="10">
        <f t="shared" ref="BE67" si="41">BD67+1</f>
        <v>2020</v>
      </c>
      <c r="BF67" s="10" t="s">
        <v>22</v>
      </c>
      <c r="BG67" s="117" t="s">
        <v>2</v>
      </c>
    </row>
    <row r="68" spans="1:59" s="26" customFormat="1" ht="15" customHeight="1">
      <c r="A68" s="193"/>
      <c r="B68" s="1"/>
      <c r="C68" s="1"/>
      <c r="D68" s="1"/>
      <c r="E68" s="1"/>
      <c r="F68" s="1"/>
      <c r="G68" s="1"/>
      <c r="H68" s="1"/>
      <c r="I68" s="1"/>
      <c r="J68" s="1"/>
      <c r="K68" s="1"/>
      <c r="L68" s="1"/>
      <c r="M68" s="1"/>
      <c r="N68" s="1"/>
      <c r="O68" s="1"/>
      <c r="P68" s="1"/>
      <c r="Q68" s="1"/>
      <c r="R68" s="1"/>
      <c r="S68" s="1"/>
      <c r="T68" s="1"/>
      <c r="U68" s="1"/>
      <c r="V68" s="901" t="s">
        <v>1297</v>
      </c>
      <c r="W68" s="193"/>
      <c r="X68" s="1"/>
      <c r="Y68" s="1"/>
      <c r="Z68" s="901" t="s">
        <v>843</v>
      </c>
      <c r="AA68" s="165">
        <f t="shared" ref="AA68:BE68" si="42">AA6/10^3</f>
        <v>368.5297597434747</v>
      </c>
      <c r="AB68" s="165">
        <f t="shared" si="42"/>
        <v>369.42799049398161</v>
      </c>
      <c r="AC68" s="165">
        <f t="shared" si="42"/>
        <v>374.3327284335279</v>
      </c>
      <c r="AD68" s="165">
        <f t="shared" si="42"/>
        <v>357.04562315416956</v>
      </c>
      <c r="AE68" s="165">
        <f t="shared" si="42"/>
        <v>391.46495035015994</v>
      </c>
      <c r="AF68" s="165">
        <f t="shared" si="42"/>
        <v>378.9046719488511</v>
      </c>
      <c r="AG68" s="165">
        <f t="shared" si="42"/>
        <v>381.21614995198235</v>
      </c>
      <c r="AH68" s="165">
        <f t="shared" si="42"/>
        <v>377.45153508740083</v>
      </c>
      <c r="AI68" s="165">
        <f t="shared" si="42"/>
        <v>364.97332350748087</v>
      </c>
      <c r="AJ68" s="165">
        <f t="shared" si="42"/>
        <v>386.94480088335075</v>
      </c>
      <c r="AK68" s="165">
        <f t="shared" si="42"/>
        <v>395.49577046604088</v>
      </c>
      <c r="AL68" s="165">
        <f t="shared" si="42"/>
        <v>386.56474053546839</v>
      </c>
      <c r="AM68" s="165">
        <f t="shared" si="42"/>
        <v>413.44083998695095</v>
      </c>
      <c r="AN68" s="165">
        <f t="shared" si="42"/>
        <v>432.55168498843835</v>
      </c>
      <c r="AO68" s="165">
        <f t="shared" si="42"/>
        <v>430.23006347069963</v>
      </c>
      <c r="AP68" s="165">
        <f t="shared" si="42"/>
        <v>449.66655568332902</v>
      </c>
      <c r="AQ68" s="165">
        <f t="shared" si="42"/>
        <v>440.70005898347347</v>
      </c>
      <c r="AR68" s="165">
        <f t="shared" si="42"/>
        <v>490.94171654052411</v>
      </c>
      <c r="AS68" s="165">
        <f t="shared" si="42"/>
        <v>471.73089091345526</v>
      </c>
      <c r="AT68" s="165">
        <f t="shared" si="42"/>
        <v>441.43699975102555</v>
      </c>
      <c r="AU68" s="165">
        <f t="shared" si="42"/>
        <v>473.85536486367994</v>
      </c>
      <c r="AV68" s="165">
        <f t="shared" si="42"/>
        <v>534.79755759587954</v>
      </c>
      <c r="AW68" s="165">
        <f t="shared" si="42"/>
        <v>581.48870797317215</v>
      </c>
      <c r="AX68" s="165">
        <f t="shared" si="42"/>
        <v>583.48009938535495</v>
      </c>
      <c r="AY68" s="165">
        <f t="shared" si="42"/>
        <v>552.88553070224316</v>
      </c>
      <c r="AZ68" s="165">
        <f t="shared" si="42"/>
        <v>527.31907160602805</v>
      </c>
      <c r="BA68" s="165">
        <f t="shared" si="42"/>
        <v>522.67043662841343</v>
      </c>
      <c r="BB68" s="165">
        <f t="shared" si="42"/>
        <v>508.64810629913359</v>
      </c>
      <c r="BC68" s="165">
        <f t="shared" si="42"/>
        <v>471.43726154904556</v>
      </c>
      <c r="BD68" s="165">
        <f t="shared" si="42"/>
        <v>447.92213250793225</v>
      </c>
      <c r="BE68" s="165">
        <f t="shared" si="42"/>
        <v>0</v>
      </c>
      <c r="BF68" s="166"/>
      <c r="BG68" s="170"/>
    </row>
    <row r="69" spans="1:59" s="26" customFormat="1" ht="15" customHeight="1">
      <c r="A69" s="193"/>
      <c r="B69" s="1"/>
      <c r="C69" s="1"/>
      <c r="D69" s="1"/>
      <c r="E69" s="1"/>
      <c r="F69" s="1"/>
      <c r="G69" s="1"/>
      <c r="H69" s="1"/>
      <c r="I69" s="1"/>
      <c r="J69" s="1"/>
      <c r="K69" s="1"/>
      <c r="L69" s="1"/>
      <c r="M69" s="1"/>
      <c r="N69" s="1"/>
      <c r="O69" s="1"/>
      <c r="P69" s="1"/>
      <c r="Q69" s="1"/>
      <c r="R69" s="1"/>
      <c r="S69" s="1"/>
      <c r="T69" s="1"/>
      <c r="U69" s="1"/>
      <c r="V69" s="901" t="s">
        <v>380</v>
      </c>
      <c r="W69" s="193"/>
      <c r="X69" s="1"/>
      <c r="Y69" s="1"/>
      <c r="Z69" s="901" t="s">
        <v>844</v>
      </c>
      <c r="AA69" s="165">
        <f t="shared" ref="AA69:BE69" si="43">AA10/10^3</f>
        <v>349.82076632156844</v>
      </c>
      <c r="AB69" s="165">
        <f t="shared" si="43"/>
        <v>346.3544626917357</v>
      </c>
      <c r="AC69" s="165">
        <f t="shared" si="43"/>
        <v>341.23247506666803</v>
      </c>
      <c r="AD69" s="165">
        <f t="shared" si="43"/>
        <v>342.14253983464152</v>
      </c>
      <c r="AE69" s="165">
        <f t="shared" si="43"/>
        <v>350.87798172032683</v>
      </c>
      <c r="AF69" s="165">
        <f t="shared" si="43"/>
        <v>357.62676503508783</v>
      </c>
      <c r="AG69" s="165">
        <f t="shared" si="43"/>
        <v>360.55480789713317</v>
      </c>
      <c r="AH69" s="165">
        <f t="shared" si="43"/>
        <v>356.86810789581614</v>
      </c>
      <c r="AI69" s="165">
        <f t="shared" si="43"/>
        <v>332.28401580594527</v>
      </c>
      <c r="AJ69" s="165">
        <f t="shared" si="43"/>
        <v>336.6898116944223</v>
      </c>
      <c r="AK69" s="165">
        <f t="shared" si="43"/>
        <v>346.70011790832899</v>
      </c>
      <c r="AL69" s="165">
        <f t="shared" si="43"/>
        <v>340.62704357286498</v>
      </c>
      <c r="AM69" s="165">
        <f t="shared" si="43"/>
        <v>346.37974881539657</v>
      </c>
      <c r="AN69" s="165">
        <f t="shared" si="43"/>
        <v>344.29891112081509</v>
      </c>
      <c r="AO69" s="165">
        <f t="shared" si="43"/>
        <v>343.81069530443267</v>
      </c>
      <c r="AP69" s="165">
        <f t="shared" si="43"/>
        <v>334.3150651685778</v>
      </c>
      <c r="AQ69" s="165">
        <f t="shared" si="43"/>
        <v>331.67844055702392</v>
      </c>
      <c r="AR69" s="165">
        <f t="shared" si="43"/>
        <v>329.84402623785866</v>
      </c>
      <c r="AS69" s="165">
        <f t="shared" si="43"/>
        <v>300.88402274367945</v>
      </c>
      <c r="AT69" s="165">
        <f t="shared" si="43"/>
        <v>283.99414036473866</v>
      </c>
      <c r="AU69" s="165">
        <f t="shared" si="43"/>
        <v>300.55549449032532</v>
      </c>
      <c r="AV69" s="165">
        <f t="shared" si="43"/>
        <v>299.52600950549549</v>
      </c>
      <c r="AW69" s="165">
        <f t="shared" si="43"/>
        <v>299.19313112111297</v>
      </c>
      <c r="AX69" s="165">
        <f t="shared" si="43"/>
        <v>304.31017493695089</v>
      </c>
      <c r="AY69" s="165">
        <f t="shared" si="43"/>
        <v>296.74853471403082</v>
      </c>
      <c r="AZ69" s="165">
        <f t="shared" si="43"/>
        <v>287.68414426031086</v>
      </c>
      <c r="BA69" s="165">
        <f t="shared" si="43"/>
        <v>273.84718682990268</v>
      </c>
      <c r="BB69" s="165">
        <f t="shared" si="43"/>
        <v>269.64445067211625</v>
      </c>
      <c r="BC69" s="165">
        <f t="shared" si="43"/>
        <v>267.05372283552538</v>
      </c>
      <c r="BD69" s="165">
        <f t="shared" si="43"/>
        <v>260.34144663436331</v>
      </c>
      <c r="BE69" s="165">
        <f t="shared" si="43"/>
        <v>0</v>
      </c>
      <c r="BF69" s="166"/>
      <c r="BG69" s="166"/>
    </row>
    <row r="70" spans="1:59" s="26" customFormat="1" ht="15" customHeight="1">
      <c r="A70" s="193"/>
      <c r="B70" s="1"/>
      <c r="C70" s="1"/>
      <c r="D70" s="1"/>
      <c r="E70" s="1"/>
      <c r="F70" s="1"/>
      <c r="G70" s="1"/>
      <c r="H70" s="1"/>
      <c r="I70" s="1"/>
      <c r="J70" s="1"/>
      <c r="K70" s="1"/>
      <c r="L70" s="1"/>
      <c r="M70" s="1"/>
      <c r="N70" s="1"/>
      <c r="O70" s="1"/>
      <c r="P70" s="1"/>
      <c r="Q70" s="1"/>
      <c r="R70" s="1"/>
      <c r="S70" s="1"/>
      <c r="T70" s="1"/>
      <c r="U70" s="1"/>
      <c r="V70" s="901" t="s">
        <v>381</v>
      </c>
      <c r="W70" s="193"/>
      <c r="X70" s="1"/>
      <c r="Y70" s="1"/>
      <c r="Z70" s="901" t="s">
        <v>845</v>
      </c>
      <c r="AA70" s="165">
        <f t="shared" ref="AA70:BE70" si="44">AA18/10^3</f>
        <v>202.14011534103068</v>
      </c>
      <c r="AB70" s="165">
        <f t="shared" si="44"/>
        <v>213.93408222977703</v>
      </c>
      <c r="AC70" s="165">
        <f t="shared" si="44"/>
        <v>220.52606623127252</v>
      </c>
      <c r="AD70" s="165">
        <f t="shared" si="44"/>
        <v>224.28624647361104</v>
      </c>
      <c r="AE70" s="165">
        <f t="shared" si="44"/>
        <v>233.49066505129787</v>
      </c>
      <c r="AF70" s="165">
        <f t="shared" si="44"/>
        <v>242.79701264033676</v>
      </c>
      <c r="AG70" s="165">
        <f t="shared" si="44"/>
        <v>249.56089382832178</v>
      </c>
      <c r="AH70" s="165">
        <f t="shared" si="44"/>
        <v>251.33787863106073</v>
      </c>
      <c r="AI70" s="165">
        <f t="shared" si="44"/>
        <v>249.46066525977173</v>
      </c>
      <c r="AJ70" s="165">
        <f t="shared" si="44"/>
        <v>253.55861703050178</v>
      </c>
      <c r="AK70" s="165">
        <f t="shared" si="44"/>
        <v>253.09058953046463</v>
      </c>
      <c r="AL70" s="165">
        <f t="shared" si="44"/>
        <v>257.23962102595169</v>
      </c>
      <c r="AM70" s="165">
        <f t="shared" si="44"/>
        <v>253.57325023016125</v>
      </c>
      <c r="AN70" s="165">
        <f t="shared" si="44"/>
        <v>249.53322677876054</v>
      </c>
      <c r="AO70" s="165">
        <f t="shared" si="44"/>
        <v>243.58204554075834</v>
      </c>
      <c r="AP70" s="165">
        <f t="shared" si="44"/>
        <v>238.06517075890162</v>
      </c>
      <c r="AQ70" s="165">
        <f t="shared" si="44"/>
        <v>235.33810885729676</v>
      </c>
      <c r="AR70" s="165">
        <f t="shared" si="44"/>
        <v>232.54102855571153</v>
      </c>
      <c r="AS70" s="165">
        <f t="shared" si="44"/>
        <v>224.86480483726814</v>
      </c>
      <c r="AT70" s="165">
        <f t="shared" si="44"/>
        <v>221.55879245290049</v>
      </c>
      <c r="AU70" s="165">
        <f t="shared" si="44"/>
        <v>221.96863067432619</v>
      </c>
      <c r="AV70" s="165">
        <f t="shared" si="44"/>
        <v>217.13794997739694</v>
      </c>
      <c r="AW70" s="165">
        <f t="shared" si="44"/>
        <v>218.00414694029769</v>
      </c>
      <c r="AX70" s="165">
        <f t="shared" si="44"/>
        <v>215.11475469784975</v>
      </c>
      <c r="AY70" s="165">
        <f t="shared" si="44"/>
        <v>210.15054391822659</v>
      </c>
      <c r="AZ70" s="165">
        <f t="shared" si="44"/>
        <v>208.85284203428043</v>
      </c>
      <c r="BA70" s="165">
        <f t="shared" si="44"/>
        <v>206.96677237630612</v>
      </c>
      <c r="BB70" s="165">
        <f t="shared" si="44"/>
        <v>205.178930517922</v>
      </c>
      <c r="BC70" s="165">
        <f t="shared" si="44"/>
        <v>203.03173778389595</v>
      </c>
      <c r="BD70" s="165">
        <f t="shared" si="44"/>
        <v>198.81101109133914</v>
      </c>
      <c r="BE70" s="165">
        <f t="shared" si="44"/>
        <v>0</v>
      </c>
      <c r="BF70" s="166"/>
      <c r="BG70" s="166"/>
    </row>
    <row r="71" spans="1:59" s="26" customFormat="1" ht="15" customHeight="1">
      <c r="A71" s="193"/>
      <c r="B71" s="1"/>
      <c r="C71" s="1"/>
      <c r="D71" s="1"/>
      <c r="E71" s="1"/>
      <c r="F71" s="1"/>
      <c r="G71" s="1"/>
      <c r="H71" s="1"/>
      <c r="I71" s="1"/>
      <c r="J71" s="1"/>
      <c r="K71" s="1"/>
      <c r="L71" s="1"/>
      <c r="M71" s="1"/>
      <c r="N71" s="1"/>
      <c r="O71" s="1"/>
      <c r="P71" s="1"/>
      <c r="Q71" s="1"/>
      <c r="R71" s="1"/>
      <c r="S71" s="1"/>
      <c r="T71" s="1"/>
      <c r="U71" s="1"/>
      <c r="V71" s="901" t="s">
        <v>382</v>
      </c>
      <c r="W71" s="193"/>
      <c r="X71" s="1"/>
      <c r="Y71" s="1"/>
      <c r="Z71" s="901" t="s">
        <v>846</v>
      </c>
      <c r="AA71" s="165">
        <f t="shared" ref="AA71:BE71" si="45">(AA23)/10^3</f>
        <v>158.14558082372372</v>
      </c>
      <c r="AB71" s="165">
        <f t="shared" si="45"/>
        <v>159.38546731400245</v>
      </c>
      <c r="AC71" s="165">
        <f t="shared" si="45"/>
        <v>161.8076827789871</v>
      </c>
      <c r="AD71" s="165">
        <f t="shared" si="45"/>
        <v>168.87893720084909</v>
      </c>
      <c r="AE71" s="165">
        <f t="shared" si="45"/>
        <v>167.42119496993635</v>
      </c>
      <c r="AF71" s="165">
        <f t="shared" si="45"/>
        <v>175.38019629774877</v>
      </c>
      <c r="AG71" s="165">
        <f t="shared" si="45"/>
        <v>174.25994018846831</v>
      </c>
      <c r="AH71" s="165">
        <f t="shared" si="45"/>
        <v>175.15994426262313</v>
      </c>
      <c r="AI71" s="165">
        <f t="shared" si="45"/>
        <v>180.5112621649744</v>
      </c>
      <c r="AJ71" s="165">
        <f t="shared" si="45"/>
        <v>186.49872328761805</v>
      </c>
      <c r="AK71" s="165">
        <f t="shared" si="45"/>
        <v>190.47483878149529</v>
      </c>
      <c r="AL71" s="165">
        <f t="shared" si="45"/>
        <v>189.3239215225598</v>
      </c>
      <c r="AM71" s="165">
        <f t="shared" si="45"/>
        <v>192.89526588172382</v>
      </c>
      <c r="AN71" s="165">
        <f t="shared" si="45"/>
        <v>189.09527204797914</v>
      </c>
      <c r="AO71" s="165">
        <f t="shared" si="45"/>
        <v>193.84400696022357</v>
      </c>
      <c r="AP71" s="165">
        <f t="shared" si="45"/>
        <v>196.25679047567772</v>
      </c>
      <c r="AQ71" s="165">
        <f t="shared" si="45"/>
        <v>187.9977706256964</v>
      </c>
      <c r="AR71" s="165">
        <f t="shared" si="45"/>
        <v>178.54368665339518</v>
      </c>
      <c r="AS71" s="165">
        <f t="shared" si="45"/>
        <v>167.05117585686563</v>
      </c>
      <c r="AT71" s="165">
        <f t="shared" si="45"/>
        <v>156.56503587037662</v>
      </c>
      <c r="AU71" s="165">
        <f t="shared" si="45"/>
        <v>157.44078459852201</v>
      </c>
      <c r="AV71" s="165">
        <f t="shared" si="45"/>
        <v>153.31134466058214</v>
      </c>
      <c r="AW71" s="165">
        <f t="shared" si="45"/>
        <v>146.48171941782923</v>
      </c>
      <c r="AX71" s="165">
        <f t="shared" si="45"/>
        <v>149.8662836428023</v>
      </c>
      <c r="AY71" s="165">
        <f t="shared" si="45"/>
        <v>142.45334097277217</v>
      </c>
      <c r="AZ71" s="165">
        <f t="shared" si="45"/>
        <v>139.60340410076125</v>
      </c>
      <c r="BA71" s="165">
        <f t="shared" si="45"/>
        <v>141.2597276203085</v>
      </c>
      <c r="BB71" s="165">
        <f t="shared" si="45"/>
        <v>145.3152123158732</v>
      </c>
      <c r="BC71" s="165">
        <f t="shared" si="45"/>
        <v>142.46882632612517</v>
      </c>
      <c r="BD71" s="165">
        <f t="shared" si="45"/>
        <v>140.68247357174499</v>
      </c>
      <c r="BE71" s="165">
        <f t="shared" si="45"/>
        <v>0</v>
      </c>
      <c r="BF71" s="166"/>
      <c r="BG71" s="166"/>
    </row>
    <row r="72" spans="1:59" s="26" customFormat="1" ht="15" customHeight="1">
      <c r="A72" s="193"/>
      <c r="B72" s="1"/>
      <c r="C72" s="1"/>
      <c r="D72" s="1"/>
      <c r="E72" s="1"/>
      <c r="F72" s="1"/>
      <c r="G72" s="1"/>
      <c r="H72" s="1"/>
      <c r="I72" s="1"/>
      <c r="J72" s="1"/>
      <c r="K72" s="1"/>
      <c r="L72" s="1"/>
      <c r="M72" s="1"/>
      <c r="N72" s="1"/>
      <c r="O72" s="1"/>
      <c r="P72" s="1"/>
      <c r="Q72" s="1"/>
      <c r="R72" s="1"/>
      <c r="S72" s="1"/>
      <c r="T72" s="1"/>
      <c r="U72" s="1"/>
      <c r="V72" s="901" t="s">
        <v>383</v>
      </c>
      <c r="W72" s="193"/>
      <c r="X72" s="1"/>
      <c r="Y72" s="1"/>
      <c r="Z72" s="901" t="s">
        <v>847</v>
      </c>
      <c r="AA72" s="166">
        <f t="shared" ref="AA72:BE72" si="46">AA27/10^3</f>
        <v>0.19157244559434961</v>
      </c>
      <c r="AB72" s="166">
        <f t="shared" si="46"/>
        <v>0.21487157495264905</v>
      </c>
      <c r="AC72" s="166">
        <f t="shared" si="46"/>
        <v>0.20830790119923931</v>
      </c>
      <c r="AD72" s="166">
        <f t="shared" si="46"/>
        <v>0.21166071947326234</v>
      </c>
      <c r="AE72" s="166">
        <f t="shared" si="46"/>
        <v>0.23105484783134334</v>
      </c>
      <c r="AF72" s="166">
        <f t="shared" si="46"/>
        <v>0.52145543285949458</v>
      </c>
      <c r="AG72" s="166">
        <f t="shared" si="46"/>
        <v>0.57067821126416884</v>
      </c>
      <c r="AH72" s="166">
        <f t="shared" si="46"/>
        <v>0.58036016246652244</v>
      </c>
      <c r="AI72" s="166">
        <f t="shared" si="46"/>
        <v>0.49861599045774735</v>
      </c>
      <c r="AJ72" s="166">
        <f t="shared" si="46"/>
        <v>0.53932088090691788</v>
      </c>
      <c r="AK72" s="166">
        <f t="shared" si="46"/>
        <v>0.51156326868907953</v>
      </c>
      <c r="AL72" s="166">
        <f t="shared" si="46"/>
        <v>0.54816721026205817</v>
      </c>
      <c r="AM72" s="166">
        <f t="shared" si="46"/>
        <v>0.52456658288945723</v>
      </c>
      <c r="AN72" s="166">
        <f t="shared" si="46"/>
        <v>0.50575755402436839</v>
      </c>
      <c r="AO72" s="166">
        <f t="shared" si="46"/>
        <v>0.47766388537423032</v>
      </c>
      <c r="AP72" s="166">
        <f t="shared" si="46"/>
        <v>0.50777034493277617</v>
      </c>
      <c r="AQ72" s="166">
        <f t="shared" si="46"/>
        <v>0.55311404526817121</v>
      </c>
      <c r="AR72" s="166">
        <f t="shared" si="46"/>
        <v>0.6156444732933628</v>
      </c>
      <c r="AS72" s="166">
        <f t="shared" si="46"/>
        <v>0.56517308999974103</v>
      </c>
      <c r="AT72" s="166">
        <f t="shared" si="46"/>
        <v>0.50084734009561871</v>
      </c>
      <c r="AU72" s="166">
        <f t="shared" si="46"/>
        <v>0.47454893409888882</v>
      </c>
      <c r="AV72" s="166">
        <f t="shared" si="46"/>
        <v>0.47747635752432865</v>
      </c>
      <c r="AW72" s="166">
        <f t="shared" si="46"/>
        <v>0.49026774163670878</v>
      </c>
      <c r="AX72" s="166">
        <f t="shared" si="46"/>
        <v>0.43819791971053912</v>
      </c>
      <c r="AY72" s="166">
        <f t="shared" si="46"/>
        <v>0.44907799841733181</v>
      </c>
      <c r="AZ72" s="166">
        <f t="shared" si="46"/>
        <v>0.42471117394492364</v>
      </c>
      <c r="BA72" s="166">
        <f t="shared" si="46"/>
        <v>0.45710579797399503</v>
      </c>
      <c r="BB72" s="166">
        <f t="shared" si="46"/>
        <v>0.43607614872316836</v>
      </c>
      <c r="BC72" s="308">
        <f t="shared" si="46"/>
        <v>0.41361259900072234</v>
      </c>
      <c r="BD72" s="308">
        <f t="shared" ref="BD72" si="47">BD27/10^3</f>
        <v>0.39323501894054419</v>
      </c>
      <c r="BE72" s="308">
        <f t="shared" si="46"/>
        <v>0</v>
      </c>
      <c r="BF72" s="166"/>
      <c r="BG72" s="166"/>
    </row>
    <row r="73" spans="1:59" s="26" customFormat="1" ht="15" customHeight="1">
      <c r="A73" s="193"/>
      <c r="B73" s="1"/>
      <c r="C73" s="1"/>
      <c r="D73" s="1"/>
      <c r="E73" s="1"/>
      <c r="F73" s="1"/>
      <c r="G73" s="1"/>
      <c r="H73" s="1"/>
      <c r="I73" s="1"/>
      <c r="J73" s="1"/>
      <c r="K73" s="1"/>
      <c r="L73" s="1"/>
      <c r="M73" s="1"/>
      <c r="N73" s="1"/>
      <c r="O73" s="1"/>
      <c r="P73" s="1"/>
      <c r="Q73" s="1"/>
      <c r="R73" s="1"/>
      <c r="S73" s="1"/>
      <c r="T73" s="1"/>
      <c r="U73" s="1"/>
      <c r="V73" s="901" t="s">
        <v>1177</v>
      </c>
      <c r="W73" s="193"/>
      <c r="X73" s="1"/>
      <c r="Y73" s="1"/>
      <c r="Z73" s="901" t="s">
        <v>1178</v>
      </c>
      <c r="AA73" s="308">
        <f t="shared" ref="AA73:BE73" si="48">AA28/10^3</f>
        <v>65.61989205067637</v>
      </c>
      <c r="AB73" s="308">
        <f t="shared" si="48"/>
        <v>66.852105620560891</v>
      </c>
      <c r="AC73" s="308">
        <f t="shared" si="48"/>
        <v>66.760230390060912</v>
      </c>
      <c r="AD73" s="308">
        <f t="shared" si="48"/>
        <v>65.446656589895767</v>
      </c>
      <c r="AE73" s="308">
        <f t="shared" si="48"/>
        <v>67.121544829979868</v>
      </c>
      <c r="AF73" s="308">
        <f t="shared" si="48"/>
        <v>67.457726638509499</v>
      </c>
      <c r="AG73" s="308">
        <f t="shared" si="48"/>
        <v>68.041728604769972</v>
      </c>
      <c r="AH73" s="308">
        <f t="shared" si="48"/>
        <v>65.44787246686613</v>
      </c>
      <c r="AI73" s="308">
        <f t="shared" si="48"/>
        <v>59.375007925752406</v>
      </c>
      <c r="AJ73" s="308">
        <f t="shared" si="48"/>
        <v>59.694334112925866</v>
      </c>
      <c r="AK73" s="308">
        <f t="shared" si="48"/>
        <v>60.213856436884704</v>
      </c>
      <c r="AL73" s="308">
        <f t="shared" si="48"/>
        <v>58.885842313326258</v>
      </c>
      <c r="AM73" s="308">
        <f t="shared" si="48"/>
        <v>56.263541319362453</v>
      </c>
      <c r="AN73" s="308">
        <f t="shared" si="48"/>
        <v>55.430505778252815</v>
      </c>
      <c r="AO73" s="308">
        <f t="shared" si="48"/>
        <v>55.398394278224259</v>
      </c>
      <c r="AP73" s="308">
        <f t="shared" si="48"/>
        <v>56.476435570577493</v>
      </c>
      <c r="AQ73" s="308">
        <f t="shared" si="48"/>
        <v>56.805863508508153</v>
      </c>
      <c r="AR73" s="308">
        <f t="shared" si="48"/>
        <v>55.999235549671205</v>
      </c>
      <c r="AS73" s="308">
        <f t="shared" si="48"/>
        <v>51.630051606085132</v>
      </c>
      <c r="AT73" s="308">
        <f t="shared" si="48"/>
        <v>46.056390246728952</v>
      </c>
      <c r="AU73" s="308">
        <f t="shared" si="48"/>
        <v>47.105232815282129</v>
      </c>
      <c r="AV73" s="308">
        <f t="shared" si="48"/>
        <v>46.946307722450491</v>
      </c>
      <c r="AW73" s="308">
        <f t="shared" si="48"/>
        <v>46.995349238257326</v>
      </c>
      <c r="AX73" s="308">
        <f t="shared" si="48"/>
        <v>48.758233130897075</v>
      </c>
      <c r="AY73" s="308">
        <f t="shared" si="48"/>
        <v>48.153358291601556</v>
      </c>
      <c r="AZ73" s="308">
        <f t="shared" si="48"/>
        <v>46.77253081667839</v>
      </c>
      <c r="BA73" s="308">
        <f t="shared" si="48"/>
        <v>46.359168687722892</v>
      </c>
      <c r="BB73" s="308">
        <f t="shared" si="48"/>
        <v>47.002577964326299</v>
      </c>
      <c r="BC73" s="165">
        <f t="shared" si="48"/>
        <v>46.286898165939206</v>
      </c>
      <c r="BD73" s="165">
        <f t="shared" ref="BD73" si="49">BD28/10^3</f>
        <v>45.173636837446246</v>
      </c>
      <c r="BE73" s="165">
        <f t="shared" si="48"/>
        <v>0</v>
      </c>
      <c r="BF73" s="166"/>
      <c r="BG73" s="166"/>
    </row>
    <row r="74" spans="1:59" s="26" customFormat="1" ht="15" customHeight="1">
      <c r="A74" s="193"/>
      <c r="B74" s="1"/>
      <c r="C74" s="1"/>
      <c r="D74" s="1"/>
      <c r="E74" s="1"/>
      <c r="F74" s="1"/>
      <c r="G74" s="1"/>
      <c r="H74" s="1"/>
      <c r="I74" s="1"/>
      <c r="J74" s="1"/>
      <c r="K74" s="1"/>
      <c r="L74" s="1"/>
      <c r="M74" s="1"/>
      <c r="N74" s="1"/>
      <c r="O74" s="1"/>
      <c r="P74" s="1"/>
      <c r="Q74" s="1"/>
      <c r="R74" s="1"/>
      <c r="S74" s="1"/>
      <c r="T74" s="1"/>
      <c r="U74" s="1"/>
      <c r="V74" s="901" t="s">
        <v>384</v>
      </c>
      <c r="W74" s="193"/>
      <c r="X74" s="1"/>
      <c r="Y74" s="1"/>
      <c r="Z74" s="901" t="s">
        <v>632</v>
      </c>
      <c r="AA74" s="166">
        <f t="shared" ref="AA74:BE74" si="50">AA40/10^3</f>
        <v>0.60888303237142849</v>
      </c>
      <c r="AB74" s="166">
        <f t="shared" si="50"/>
        <v>0.54787568817142862</v>
      </c>
      <c r="AC74" s="166">
        <f t="shared" si="50"/>
        <v>0.49300697348571432</v>
      </c>
      <c r="AD74" s="166">
        <f t="shared" si="50"/>
        <v>0.52352121873333324</v>
      </c>
      <c r="AE74" s="166">
        <f t="shared" si="50"/>
        <v>0.34254281495238104</v>
      </c>
      <c r="AF74" s="166">
        <f t="shared" si="50"/>
        <v>0.35912538566666674</v>
      </c>
      <c r="AG74" s="166">
        <f t="shared" si="50"/>
        <v>0.34961850544761908</v>
      </c>
      <c r="AH74" s="166">
        <f t="shared" si="50"/>
        <v>0.37150371699047618</v>
      </c>
      <c r="AI74" s="166">
        <f t="shared" si="50"/>
        <v>0.3769319348666666</v>
      </c>
      <c r="AJ74" s="166">
        <f t="shared" si="50"/>
        <v>0.37029462349523817</v>
      </c>
      <c r="AK74" s="166">
        <f t="shared" si="50"/>
        <v>0.44253070567619041</v>
      </c>
      <c r="AL74" s="166">
        <f t="shared" si="50"/>
        <v>0.36768445549523809</v>
      </c>
      <c r="AM74" s="166">
        <f t="shared" si="50"/>
        <v>0.40814204954285715</v>
      </c>
      <c r="AN74" s="166">
        <f t="shared" si="50"/>
        <v>0.4301888422857143</v>
      </c>
      <c r="AO74" s="166">
        <f t="shared" si="50"/>
        <v>0.40222257040952375</v>
      </c>
      <c r="AP74" s="166">
        <f t="shared" si="50"/>
        <v>0.41055994037142862</v>
      </c>
      <c r="AQ74" s="166">
        <f t="shared" si="50"/>
        <v>0.38348258980952382</v>
      </c>
      <c r="AR74" s="166">
        <f t="shared" si="50"/>
        <v>0.50007924591428565</v>
      </c>
      <c r="AS74" s="166">
        <f t="shared" si="50"/>
        <v>0.43997515058095232</v>
      </c>
      <c r="AT74" s="166">
        <f t="shared" si="50"/>
        <v>0.39010057879047622</v>
      </c>
      <c r="AU74" s="166">
        <f t="shared" si="50"/>
        <v>0.40294034859047623</v>
      </c>
      <c r="AV74" s="166">
        <f t="shared" si="50"/>
        <v>0.41465140985714288</v>
      </c>
      <c r="AW74" s="166">
        <f t="shared" si="50"/>
        <v>0.5201610133238096</v>
      </c>
      <c r="AX74" s="166">
        <f t="shared" si="50"/>
        <v>0.57776994178095231</v>
      </c>
      <c r="AY74" s="166">
        <f t="shared" si="50"/>
        <v>0.55149743345714286</v>
      </c>
      <c r="AZ74" s="166">
        <f t="shared" si="50"/>
        <v>0.4594005851809525</v>
      </c>
      <c r="BA74" s="166">
        <f t="shared" si="50"/>
        <v>0.44581992504761897</v>
      </c>
      <c r="BB74" s="166">
        <f t="shared" si="50"/>
        <v>0.5105297506571429</v>
      </c>
      <c r="BC74" s="308">
        <f t="shared" si="50"/>
        <v>0.49028616256190483</v>
      </c>
      <c r="BD74" s="308">
        <f t="shared" ref="BD74" si="51">BD40/10^3</f>
        <v>0.49023116476190481</v>
      </c>
      <c r="BE74" s="308">
        <f t="shared" si="50"/>
        <v>0</v>
      </c>
      <c r="BF74" s="307"/>
      <c r="BG74" s="307"/>
    </row>
    <row r="75" spans="1:59" s="26" customFormat="1" ht="15" customHeight="1" thickBot="1">
      <c r="A75" s="193"/>
      <c r="B75" s="1"/>
      <c r="C75" s="1"/>
      <c r="D75" s="1"/>
      <c r="E75" s="1"/>
      <c r="F75" s="1"/>
      <c r="G75" s="1"/>
      <c r="H75" s="1"/>
      <c r="I75" s="1"/>
      <c r="J75" s="1"/>
      <c r="K75" s="1"/>
      <c r="L75" s="1"/>
      <c r="M75" s="1"/>
      <c r="N75" s="1"/>
      <c r="O75" s="1"/>
      <c r="P75" s="1"/>
      <c r="Q75" s="1"/>
      <c r="R75" s="1"/>
      <c r="S75" s="1"/>
      <c r="T75" s="1"/>
      <c r="U75" s="1"/>
      <c r="V75" s="902" t="s">
        <v>385</v>
      </c>
      <c r="W75" s="193"/>
      <c r="X75" s="1"/>
      <c r="Y75" s="1"/>
      <c r="Z75" s="902" t="s">
        <v>637</v>
      </c>
      <c r="AA75" s="1602">
        <f t="shared" ref="AA75:AZ75" si="52">AA51/10^3</f>
        <v>12.950837154431309</v>
      </c>
      <c r="AB75" s="1602">
        <f t="shared" si="52"/>
        <v>12.974999439773525</v>
      </c>
      <c r="AC75" s="1602">
        <f t="shared" si="52"/>
        <v>14.035566451271929</v>
      </c>
      <c r="AD75" s="1602">
        <f t="shared" si="52"/>
        <v>13.804285332101646</v>
      </c>
      <c r="AE75" s="1602">
        <f t="shared" si="52"/>
        <v>16.323077802880505</v>
      </c>
      <c r="AF75" s="1602">
        <f t="shared" si="52"/>
        <v>16.572878873749467</v>
      </c>
      <c r="AG75" s="1602">
        <f t="shared" si="52"/>
        <v>16.977036041815953</v>
      </c>
      <c r="AH75" s="1602">
        <f t="shared" si="52"/>
        <v>17.563970929037847</v>
      </c>
      <c r="AI75" s="1602">
        <f t="shared" si="52"/>
        <v>17.513659065035284</v>
      </c>
      <c r="AJ75" s="1602">
        <f t="shared" si="52"/>
        <v>17.315589933314765</v>
      </c>
      <c r="AK75" s="1602">
        <f t="shared" si="52"/>
        <v>17.445374607724865</v>
      </c>
      <c r="AL75" s="1602">
        <f t="shared" si="52"/>
        <v>16.209246318407175</v>
      </c>
      <c r="AM75" s="1602">
        <f t="shared" si="52"/>
        <v>15.634785711414606</v>
      </c>
      <c r="AN75" s="1602">
        <f t="shared" si="52"/>
        <v>15.622198604252787</v>
      </c>
      <c r="AO75" s="1602">
        <f t="shared" si="52"/>
        <v>15.116508929455447</v>
      </c>
      <c r="AP75" s="1602">
        <f t="shared" si="52"/>
        <v>14.672713041767389</v>
      </c>
      <c r="AQ75" s="1602">
        <f t="shared" si="52"/>
        <v>13.905035146485634</v>
      </c>
      <c r="AR75" s="1602">
        <f t="shared" si="52"/>
        <v>14.148759258922849</v>
      </c>
      <c r="AS75" s="1602">
        <f t="shared" si="52"/>
        <v>15.147635975146123</v>
      </c>
      <c r="AT75" s="1602">
        <f t="shared" si="52"/>
        <v>12.710624467555609</v>
      </c>
      <c r="AU75" s="1602">
        <f t="shared" si="52"/>
        <v>13.013236168491485</v>
      </c>
      <c r="AV75" s="1602">
        <f t="shared" si="52"/>
        <v>12.254801926734888</v>
      </c>
      <c r="AW75" s="1602">
        <f t="shared" si="52"/>
        <v>12.836358066425975</v>
      </c>
      <c r="AX75" s="1602">
        <f t="shared" si="52"/>
        <v>12.797143931507771</v>
      </c>
      <c r="AY75" s="1602">
        <f t="shared" si="52"/>
        <v>12.336875230715513</v>
      </c>
      <c r="AZ75" s="1602">
        <f t="shared" si="52"/>
        <v>12.280340297292682</v>
      </c>
      <c r="BA75" s="1602">
        <f>BA51/10^3</f>
        <v>11.711662264441172</v>
      </c>
      <c r="BB75" s="1602">
        <f t="shared" ref="BB75:BC75" si="53">BB51/10^3</f>
        <v>11.386957854790504</v>
      </c>
      <c r="BC75" s="167">
        <f t="shared" si="53"/>
        <v>12.275531063979725</v>
      </c>
      <c r="BD75" s="167">
        <f t="shared" ref="BD75" si="54">BD51/10^3</f>
        <v>12.066969285621488</v>
      </c>
      <c r="BE75" s="167">
        <f>BE51/10^3</f>
        <v>0</v>
      </c>
      <c r="BF75" s="168"/>
      <c r="BG75" s="168"/>
    </row>
    <row r="76" spans="1:59" s="26" customFormat="1" ht="15" customHeight="1" thickTop="1">
      <c r="A76" s="193"/>
      <c r="B76" s="1"/>
      <c r="C76" s="1"/>
      <c r="D76" s="1"/>
      <c r="E76" s="1"/>
      <c r="F76" s="1"/>
      <c r="G76" s="1"/>
      <c r="H76" s="1"/>
      <c r="I76" s="1"/>
      <c r="J76" s="1"/>
      <c r="K76" s="1"/>
      <c r="L76" s="1"/>
      <c r="M76" s="1"/>
      <c r="N76" s="1"/>
      <c r="O76" s="1"/>
      <c r="P76" s="1"/>
      <c r="Q76" s="1"/>
      <c r="R76" s="1"/>
      <c r="S76" s="1"/>
      <c r="T76" s="1"/>
      <c r="U76" s="1"/>
      <c r="V76" s="868" t="s">
        <v>386</v>
      </c>
      <c r="W76" s="193"/>
      <c r="X76" s="1"/>
      <c r="Y76" s="1"/>
      <c r="Z76" s="868" t="s">
        <v>5</v>
      </c>
      <c r="AA76" s="169">
        <f>SUM(AA68:AA75)</f>
        <v>1158.0074069128711</v>
      </c>
      <c r="AB76" s="169">
        <f t="shared" ref="AB76:AX76" si="55">SUM(AB68:AB75)</f>
        <v>1169.6918550529551</v>
      </c>
      <c r="AC76" s="169">
        <f t="shared" si="55"/>
        <v>1179.3960642264735</v>
      </c>
      <c r="AD76" s="169">
        <f t="shared" si="55"/>
        <v>1172.3394705234753</v>
      </c>
      <c r="AE76" s="169">
        <f t="shared" si="55"/>
        <v>1227.273012387365</v>
      </c>
      <c r="AF76" s="169">
        <f t="shared" si="55"/>
        <v>1239.6198322528096</v>
      </c>
      <c r="AG76" s="169">
        <f t="shared" si="55"/>
        <v>1251.5308532292033</v>
      </c>
      <c r="AH76" s="169">
        <f t="shared" si="55"/>
        <v>1244.7811731522618</v>
      </c>
      <c r="AI76" s="169">
        <f t="shared" si="55"/>
        <v>1204.9934816542843</v>
      </c>
      <c r="AJ76" s="169">
        <f t="shared" si="55"/>
        <v>1241.6114924465357</v>
      </c>
      <c r="AK76" s="169">
        <f t="shared" si="55"/>
        <v>1264.3746417053048</v>
      </c>
      <c r="AL76" s="169">
        <f t="shared" si="55"/>
        <v>1249.7662669543358</v>
      </c>
      <c r="AM76" s="169">
        <f t="shared" si="55"/>
        <v>1279.1201405774423</v>
      </c>
      <c r="AN76" s="169">
        <f t="shared" si="55"/>
        <v>1287.4677457148089</v>
      </c>
      <c r="AO76" s="169">
        <f t="shared" si="55"/>
        <v>1282.8616009395778</v>
      </c>
      <c r="AP76" s="169">
        <f t="shared" si="55"/>
        <v>1290.3710609841353</v>
      </c>
      <c r="AQ76" s="169">
        <f t="shared" si="55"/>
        <v>1267.3618743135621</v>
      </c>
      <c r="AR76" s="169">
        <f t="shared" si="55"/>
        <v>1303.1341765152911</v>
      </c>
      <c r="AS76" s="169">
        <f t="shared" si="55"/>
        <v>1232.3137301730803</v>
      </c>
      <c r="AT76" s="169">
        <f t="shared" si="55"/>
        <v>1163.2129310722119</v>
      </c>
      <c r="AU76" s="169">
        <f t="shared" si="55"/>
        <v>1214.8162328933163</v>
      </c>
      <c r="AV76" s="169">
        <f t="shared" si="55"/>
        <v>1264.8660991559211</v>
      </c>
      <c r="AW76" s="169">
        <f t="shared" si="55"/>
        <v>1306.0098415120558</v>
      </c>
      <c r="AX76" s="169">
        <f t="shared" si="55"/>
        <v>1315.3426575868539</v>
      </c>
      <c r="AY76" s="169">
        <f>SUM(AY68:AY75)</f>
        <v>1263.7287592614643</v>
      </c>
      <c r="AZ76" s="169">
        <f>SUM(AZ68:AZ75)</f>
        <v>1223.3964448744775</v>
      </c>
      <c r="BA76" s="169">
        <f>SUM(BA68:BA75)</f>
        <v>1203.7178801301163</v>
      </c>
      <c r="BB76" s="169">
        <f t="shared" ref="BB76" si="56">SUM(BB68:BB75)</f>
        <v>1188.1228415235423</v>
      </c>
      <c r="BC76" s="169">
        <f>SUM(BC68:BC75)</f>
        <v>1143.4578764860739</v>
      </c>
      <c r="BD76" s="169">
        <f>SUM(BD68:BD75)</f>
        <v>1105.8811361121502</v>
      </c>
      <c r="BE76" s="169">
        <f>SUM(BE68:BE75)</f>
        <v>0</v>
      </c>
      <c r="BF76" s="170"/>
      <c r="BG76" s="170"/>
    </row>
    <row r="77" spans="1:59">
      <c r="AA77" s="35"/>
    </row>
    <row r="78" spans="1:59">
      <c r="V78" s="1" t="s">
        <v>387</v>
      </c>
      <c r="Z78" s="1" t="s">
        <v>886</v>
      </c>
    </row>
    <row r="79" spans="1:59">
      <c r="V79" s="728" t="s">
        <v>379</v>
      </c>
      <c r="Z79" s="728" t="s">
        <v>842</v>
      </c>
      <c r="AA79" s="10">
        <v>1990</v>
      </c>
      <c r="AB79" s="10">
        <f t="shared" ref="AB79:BE79" si="57">AA79+1</f>
        <v>1991</v>
      </c>
      <c r="AC79" s="10">
        <f t="shared" si="57"/>
        <v>1992</v>
      </c>
      <c r="AD79" s="10">
        <f t="shared" si="57"/>
        <v>1993</v>
      </c>
      <c r="AE79" s="10">
        <f t="shared" si="57"/>
        <v>1994</v>
      </c>
      <c r="AF79" s="10">
        <f t="shared" si="57"/>
        <v>1995</v>
      </c>
      <c r="AG79" s="10">
        <f t="shared" si="57"/>
        <v>1996</v>
      </c>
      <c r="AH79" s="10">
        <f t="shared" si="57"/>
        <v>1997</v>
      </c>
      <c r="AI79" s="10">
        <f t="shared" si="57"/>
        <v>1998</v>
      </c>
      <c r="AJ79" s="10">
        <f t="shared" si="57"/>
        <v>1999</v>
      </c>
      <c r="AK79" s="10">
        <f t="shared" si="57"/>
        <v>2000</v>
      </c>
      <c r="AL79" s="10">
        <f t="shared" si="57"/>
        <v>2001</v>
      </c>
      <c r="AM79" s="10">
        <f t="shared" si="57"/>
        <v>2002</v>
      </c>
      <c r="AN79" s="10">
        <f t="shared" si="57"/>
        <v>2003</v>
      </c>
      <c r="AO79" s="10">
        <f t="shared" si="57"/>
        <v>2004</v>
      </c>
      <c r="AP79" s="10">
        <f t="shared" si="57"/>
        <v>2005</v>
      </c>
      <c r="AQ79" s="10">
        <f t="shared" si="57"/>
        <v>2006</v>
      </c>
      <c r="AR79" s="10">
        <f t="shared" si="57"/>
        <v>2007</v>
      </c>
      <c r="AS79" s="10">
        <f t="shared" si="57"/>
        <v>2008</v>
      </c>
      <c r="AT79" s="10">
        <f t="shared" si="57"/>
        <v>2009</v>
      </c>
      <c r="AU79" s="10">
        <f t="shared" si="57"/>
        <v>2010</v>
      </c>
      <c r="AV79" s="10">
        <f t="shared" si="57"/>
        <v>2011</v>
      </c>
      <c r="AW79" s="10">
        <f t="shared" si="57"/>
        <v>2012</v>
      </c>
      <c r="AX79" s="10">
        <f t="shared" si="57"/>
        <v>2013</v>
      </c>
      <c r="AY79" s="10">
        <f t="shared" si="57"/>
        <v>2014</v>
      </c>
      <c r="AZ79" s="10">
        <f t="shared" si="57"/>
        <v>2015</v>
      </c>
      <c r="BA79" s="10">
        <f t="shared" si="57"/>
        <v>2016</v>
      </c>
      <c r="BB79" s="10">
        <f t="shared" si="57"/>
        <v>2017</v>
      </c>
      <c r="BC79" s="10">
        <f t="shared" si="57"/>
        <v>2018</v>
      </c>
      <c r="BD79" s="10">
        <f t="shared" si="57"/>
        <v>2019</v>
      </c>
      <c r="BE79" s="10">
        <f t="shared" si="57"/>
        <v>2020</v>
      </c>
      <c r="BF79" s="10" t="s">
        <v>22</v>
      </c>
      <c r="BG79" s="117" t="s">
        <v>2</v>
      </c>
    </row>
    <row r="80" spans="1:59" s="26" customFormat="1" ht="15" customHeight="1">
      <c r="A80" s="193"/>
      <c r="B80" s="1"/>
      <c r="C80" s="1"/>
      <c r="D80" s="1"/>
      <c r="E80" s="1"/>
      <c r="F80" s="1"/>
      <c r="G80" s="1"/>
      <c r="H80" s="1"/>
      <c r="I80" s="1"/>
      <c r="J80" s="1"/>
      <c r="K80" s="1"/>
      <c r="L80" s="1"/>
      <c r="M80" s="1"/>
      <c r="N80" s="1"/>
      <c r="O80" s="1"/>
      <c r="P80" s="1"/>
      <c r="Q80" s="1"/>
      <c r="R80" s="1"/>
      <c r="S80" s="1"/>
      <c r="T80" s="1"/>
      <c r="U80" s="1"/>
      <c r="V80" s="901" t="s">
        <v>1297</v>
      </c>
      <c r="W80" s="193"/>
      <c r="X80" s="1"/>
      <c r="Y80" s="1"/>
      <c r="Z80" s="901" t="s">
        <v>843</v>
      </c>
      <c r="AA80" s="1815"/>
      <c r="AB80" s="1836">
        <f t="shared" ref="AB80:AS81" si="58">AB68/$AA68-1</f>
        <v>2.4373357286862074E-3</v>
      </c>
      <c r="AC80" s="1836">
        <f t="shared" si="58"/>
        <v>1.5746268887735226E-2</v>
      </c>
      <c r="AD80" s="1836">
        <f t="shared" si="58"/>
        <v>-3.1162033148419255E-2</v>
      </c>
      <c r="AE80" s="1836">
        <f t="shared" si="58"/>
        <v>6.2234297231924751E-2</v>
      </c>
      <c r="AF80" s="1836">
        <f t="shared" si="58"/>
        <v>2.8152169346101541E-2</v>
      </c>
      <c r="AG80" s="1836">
        <f t="shared" si="58"/>
        <v>3.4424330391495062E-2</v>
      </c>
      <c r="AH80" s="1836">
        <f t="shared" si="58"/>
        <v>2.4209104171495799E-2</v>
      </c>
      <c r="AI80" s="1836">
        <f t="shared" si="58"/>
        <v>-9.6503366199499618E-3</v>
      </c>
      <c r="AJ80" s="1836">
        <f t="shared" si="58"/>
        <v>4.9968939150787595E-2</v>
      </c>
      <c r="AK80" s="1836">
        <f t="shared" si="58"/>
        <v>7.3171867426219839E-2</v>
      </c>
      <c r="AL80" s="1836">
        <f t="shared" si="58"/>
        <v>4.8937651072052946E-2</v>
      </c>
      <c r="AM80" s="1836">
        <f t="shared" si="58"/>
        <v>0.12186554560678586</v>
      </c>
      <c r="AN80" s="1836">
        <f t="shared" si="58"/>
        <v>0.17372253814597727</v>
      </c>
      <c r="AO80" s="1836">
        <f t="shared" si="58"/>
        <v>0.16742285282516423</v>
      </c>
      <c r="AP80" s="1836">
        <f t="shared" si="58"/>
        <v>0.22016348420906851</v>
      </c>
      <c r="AQ80" s="1836">
        <f t="shared" si="58"/>
        <v>0.19583302930605906</v>
      </c>
      <c r="AR80" s="1836">
        <f t="shared" si="58"/>
        <v>0.33216301685448046</v>
      </c>
      <c r="AS80" s="1836">
        <f t="shared" si="58"/>
        <v>0.28003472838073251</v>
      </c>
      <c r="AT80" s="1836">
        <f t="shared" ref="AT80:AX85" si="59">AT68/$AA68-1</f>
        <v>0.19783270707445699</v>
      </c>
      <c r="AU80" s="1836">
        <f t="shared" si="59"/>
        <v>0.28579945672099871</v>
      </c>
      <c r="AV80" s="1836">
        <f t="shared" si="59"/>
        <v>0.45116518668164041</v>
      </c>
      <c r="AW80" s="1836">
        <f t="shared" si="59"/>
        <v>0.57786092601567218</v>
      </c>
      <c r="AX80" s="1836">
        <f t="shared" si="59"/>
        <v>0.58326453687621416</v>
      </c>
      <c r="AY80" s="1836">
        <f t="shared" ref="AY80:BB88" si="60">AY68/$AA68-1</f>
        <v>0.50024663160742944</v>
      </c>
      <c r="AZ80" s="1836">
        <f t="shared" si="60"/>
        <v>0.43087242662053415</v>
      </c>
      <c r="BA80" s="1836">
        <f t="shared" si="60"/>
        <v>0.41825842502443389</v>
      </c>
      <c r="BB80" s="1836">
        <f t="shared" si="60"/>
        <v>0.38020904106412501</v>
      </c>
      <c r="BC80" s="1836">
        <f t="shared" ref="BC80:BE80" si="61">BC68/$AA68-1</f>
        <v>0.279237969485022</v>
      </c>
      <c r="BD80" s="1836">
        <f t="shared" ref="BD80" si="62">BD68/$AA68-1</f>
        <v>0.21543001797119676</v>
      </c>
      <c r="BE80" s="171">
        <f t="shared" si="61"/>
        <v>-1</v>
      </c>
      <c r="BF80" s="166"/>
      <c r="BG80" s="166"/>
    </row>
    <row r="81" spans="1:59" s="26" customFormat="1" ht="15" customHeight="1">
      <c r="A81" s="193"/>
      <c r="B81" s="1"/>
      <c r="C81" s="1"/>
      <c r="D81" s="1"/>
      <c r="E81" s="1"/>
      <c r="F81" s="1"/>
      <c r="G81" s="1"/>
      <c r="H81" s="1"/>
      <c r="I81" s="1"/>
      <c r="J81" s="1"/>
      <c r="K81" s="1"/>
      <c r="L81" s="1"/>
      <c r="M81" s="1"/>
      <c r="N81" s="1"/>
      <c r="O81" s="1"/>
      <c r="P81" s="1"/>
      <c r="Q81" s="1"/>
      <c r="R81" s="1"/>
      <c r="S81" s="1"/>
      <c r="T81" s="1"/>
      <c r="U81" s="1"/>
      <c r="V81" s="901" t="s">
        <v>380</v>
      </c>
      <c r="W81" s="193"/>
      <c r="X81" s="1"/>
      <c r="Y81" s="1"/>
      <c r="Z81" s="901" t="s">
        <v>844</v>
      </c>
      <c r="AA81" s="1815"/>
      <c r="AB81" s="1836">
        <f t="shared" si="58"/>
        <v>-9.9087989151747102E-3</v>
      </c>
      <c r="AC81" s="1836">
        <f t="shared" ref="AC81:AS81" si="63">AC69/$AA69-1</f>
        <v>-2.4550547256550592E-2</v>
      </c>
      <c r="AD81" s="1836">
        <f t="shared" si="63"/>
        <v>-2.1949029978022505E-2</v>
      </c>
      <c r="AE81" s="1836">
        <f t="shared" si="63"/>
        <v>3.0221630633173735E-3</v>
      </c>
      <c r="AF81" s="1836">
        <f t="shared" si="63"/>
        <v>2.231428052599882E-2</v>
      </c>
      <c r="AG81" s="1836">
        <f t="shared" si="63"/>
        <v>3.068440358311264E-2</v>
      </c>
      <c r="AH81" s="1836">
        <f t="shared" si="63"/>
        <v>2.0145578115192686E-2</v>
      </c>
      <c r="AI81" s="1836">
        <f t="shared" si="63"/>
        <v>-5.0130673201666753E-2</v>
      </c>
      <c r="AJ81" s="1836">
        <f t="shared" si="63"/>
        <v>-3.7536235384824646E-2</v>
      </c>
      <c r="AK81" s="1836">
        <f t="shared" si="63"/>
        <v>-8.920706583699034E-3</v>
      </c>
      <c r="AL81" s="1836">
        <f t="shared" si="63"/>
        <v>-2.6281237804654078E-2</v>
      </c>
      <c r="AM81" s="1836">
        <f t="shared" si="63"/>
        <v>-9.8365158316781054E-3</v>
      </c>
      <c r="AN81" s="1836">
        <f t="shared" si="63"/>
        <v>-1.5784812487882549E-2</v>
      </c>
      <c r="AO81" s="1836">
        <f t="shared" si="63"/>
        <v>-1.7180429510611384E-2</v>
      </c>
      <c r="AP81" s="1836">
        <f t="shared" si="63"/>
        <v>-4.4324701806688127E-2</v>
      </c>
      <c r="AQ81" s="1836">
        <f t="shared" si="63"/>
        <v>-5.1861774689120121E-2</v>
      </c>
      <c r="AR81" s="1836">
        <f t="shared" si="63"/>
        <v>-5.7105643823747165E-2</v>
      </c>
      <c r="AS81" s="1836">
        <f t="shared" si="63"/>
        <v>-0.13989090496961665</v>
      </c>
      <c r="AT81" s="1836">
        <f t="shared" si="59"/>
        <v>-0.18817243655660931</v>
      </c>
      <c r="AU81" s="1836">
        <f t="shared" si="59"/>
        <v>-0.14083003804856065</v>
      </c>
      <c r="AV81" s="1836">
        <f t="shared" si="59"/>
        <v>-0.14377293076375031</v>
      </c>
      <c r="AW81" s="1836">
        <f t="shared" si="59"/>
        <v>-0.14472449915656704</v>
      </c>
      <c r="AX81" s="1836">
        <f t="shared" si="59"/>
        <v>-0.13009688322157098</v>
      </c>
      <c r="AY81" s="1836">
        <f t="shared" si="60"/>
        <v>-0.15171263891964504</v>
      </c>
      <c r="AZ81" s="1836">
        <f t="shared" si="60"/>
        <v>-0.17762416655430702</v>
      </c>
      <c r="BA81" s="1836">
        <f t="shared" si="60"/>
        <v>-0.2171785863101906</v>
      </c>
      <c r="BB81" s="1836">
        <f t="shared" si="60"/>
        <v>-0.22919255621248935</v>
      </c>
      <c r="BC81" s="1836">
        <f t="shared" ref="BC81:BE81" si="64">BC69/$AA69-1</f>
        <v>-0.23659842826472022</v>
      </c>
      <c r="BD81" s="1836">
        <f t="shared" ref="BD81" si="65">BD69/$AA69-1</f>
        <v>-0.25578618624645166</v>
      </c>
      <c r="BE81" s="171">
        <f t="shared" si="64"/>
        <v>-1</v>
      </c>
      <c r="BF81" s="166"/>
      <c r="BG81" s="166"/>
    </row>
    <row r="82" spans="1:59" s="26" customFormat="1" ht="15" customHeight="1">
      <c r="A82" s="193"/>
      <c r="B82" s="1"/>
      <c r="C82" s="1"/>
      <c r="D82" s="1"/>
      <c r="E82" s="1"/>
      <c r="F82" s="1"/>
      <c r="G82" s="1"/>
      <c r="H82" s="1"/>
      <c r="I82" s="1"/>
      <c r="J82" s="1"/>
      <c r="K82" s="1"/>
      <c r="L82" s="1"/>
      <c r="M82" s="1"/>
      <c r="N82" s="1"/>
      <c r="O82" s="1"/>
      <c r="P82" s="1"/>
      <c r="Q82" s="1"/>
      <c r="R82" s="1"/>
      <c r="S82" s="1"/>
      <c r="T82" s="1"/>
      <c r="U82" s="1"/>
      <c r="V82" s="901" t="s">
        <v>381</v>
      </c>
      <c r="W82" s="193"/>
      <c r="X82" s="1"/>
      <c r="Y82" s="1"/>
      <c r="Z82" s="901" t="s">
        <v>845</v>
      </c>
      <c r="AA82" s="1815"/>
      <c r="AB82" s="1836">
        <f t="shared" ref="AB82:AS82" si="66">AB70/$AA70-1</f>
        <v>5.8345503903808327E-2</v>
      </c>
      <c r="AC82" s="1836">
        <f t="shared" si="66"/>
        <v>9.0956467790784146E-2</v>
      </c>
      <c r="AD82" s="1836">
        <f t="shared" si="66"/>
        <v>0.10955831847240027</v>
      </c>
      <c r="AE82" s="1836">
        <f t="shared" si="66"/>
        <v>0.15509316227199954</v>
      </c>
      <c r="AF82" s="1836">
        <f t="shared" si="66"/>
        <v>0.20113225537006252</v>
      </c>
      <c r="AG82" s="1836">
        <f t="shared" si="66"/>
        <v>0.23459360556556264</v>
      </c>
      <c r="AH82" s="1836">
        <f t="shared" si="66"/>
        <v>0.24338446234201694</v>
      </c>
      <c r="AI82" s="1836">
        <f t="shared" si="66"/>
        <v>0.23409776846573238</v>
      </c>
      <c r="AJ82" s="1836">
        <f t="shared" si="66"/>
        <v>0.25437059636936943</v>
      </c>
      <c r="AK82" s="1836">
        <f t="shared" si="66"/>
        <v>0.25205523457565748</v>
      </c>
      <c r="AL82" s="1836">
        <f t="shared" si="66"/>
        <v>0.27258075712464391</v>
      </c>
      <c r="AM82" s="1836">
        <f t="shared" si="66"/>
        <v>0.25444298773827101</v>
      </c>
      <c r="AN82" s="1836">
        <f t="shared" si="66"/>
        <v>0.23445673491267627</v>
      </c>
      <c r="AO82" s="1836">
        <f t="shared" si="66"/>
        <v>0.20501586303050723</v>
      </c>
      <c r="AP82" s="1836">
        <f t="shared" si="66"/>
        <v>0.17772353279437758</v>
      </c>
      <c r="AQ82" s="1836">
        <f t="shared" si="66"/>
        <v>0.16423258421643694</v>
      </c>
      <c r="AR82" s="1836">
        <f t="shared" si="66"/>
        <v>0.15039525016294486</v>
      </c>
      <c r="AS82" s="1836">
        <f t="shared" si="66"/>
        <v>0.11242048347453748</v>
      </c>
      <c r="AT82" s="1836">
        <f t="shared" si="59"/>
        <v>9.6065430056317958E-2</v>
      </c>
      <c r="AU82" s="1836">
        <f t="shared" si="59"/>
        <v>9.8092925789830643E-2</v>
      </c>
      <c r="AV82" s="1836">
        <f t="shared" si="59"/>
        <v>7.4195241311025395E-2</v>
      </c>
      <c r="AW82" s="1836">
        <f t="shared" si="59"/>
        <v>7.8480372747897098E-2</v>
      </c>
      <c r="AX82" s="1836">
        <f t="shared" si="59"/>
        <v>6.418636565497926E-2</v>
      </c>
      <c r="AY82" s="1836">
        <f t="shared" si="60"/>
        <v>3.9628099369002134E-2</v>
      </c>
      <c r="AZ82" s="1836">
        <f t="shared" si="60"/>
        <v>3.3208285658315351E-2</v>
      </c>
      <c r="BA82" s="1836">
        <f t="shared" si="60"/>
        <v>2.3877779168832491E-2</v>
      </c>
      <c r="BB82" s="1836">
        <f t="shared" si="60"/>
        <v>1.503321184795281E-2</v>
      </c>
      <c r="BC82" s="1836">
        <f t="shared" ref="BC82:BE82" si="67">BC70/$AA70-1</f>
        <v>4.4109129024736404E-3</v>
      </c>
      <c r="BD82" s="1836">
        <f t="shared" ref="BD82" si="68">BD70/$AA70-1</f>
        <v>-1.6469290343853804E-2</v>
      </c>
      <c r="BE82" s="171">
        <f t="shared" si="67"/>
        <v>-1</v>
      </c>
      <c r="BF82" s="166"/>
      <c r="BG82" s="166"/>
    </row>
    <row r="83" spans="1:59" s="26" customFormat="1" ht="15" customHeight="1">
      <c r="A83" s="193"/>
      <c r="B83" s="1"/>
      <c r="C83" s="1"/>
      <c r="D83" s="1"/>
      <c r="E83" s="1"/>
      <c r="F83" s="1"/>
      <c r="G83" s="1"/>
      <c r="H83" s="1"/>
      <c r="I83" s="1"/>
      <c r="J83" s="1"/>
      <c r="K83" s="1"/>
      <c r="L83" s="1"/>
      <c r="M83" s="1"/>
      <c r="N83" s="1"/>
      <c r="O83" s="1"/>
      <c r="P83" s="1"/>
      <c r="Q83" s="1"/>
      <c r="R83" s="1"/>
      <c r="S83" s="1"/>
      <c r="T83" s="1"/>
      <c r="U83" s="1"/>
      <c r="V83" s="901" t="s">
        <v>382</v>
      </c>
      <c r="W83" s="193"/>
      <c r="X83" s="1"/>
      <c r="Y83" s="1"/>
      <c r="Z83" s="901" t="s">
        <v>846</v>
      </c>
      <c r="AA83" s="1815"/>
      <c r="AB83" s="1836">
        <f t="shared" ref="AB83:AS83" si="69">AB71/$AA71-1</f>
        <v>7.8401589460836973E-3</v>
      </c>
      <c r="AC83" s="1836">
        <f t="shared" si="69"/>
        <v>2.3156524110182541E-2</v>
      </c>
      <c r="AD83" s="1836">
        <f t="shared" si="69"/>
        <v>6.7870099949800533E-2</v>
      </c>
      <c r="AE83" s="1836">
        <f t="shared" si="69"/>
        <v>5.8652376486900692E-2</v>
      </c>
      <c r="AF83" s="1836">
        <f t="shared" si="69"/>
        <v>0.10897943138376753</v>
      </c>
      <c r="AG83" s="1836">
        <f t="shared" si="69"/>
        <v>0.1018957297498333</v>
      </c>
      <c r="AH83" s="1836">
        <f t="shared" si="69"/>
        <v>0.1075867144075584</v>
      </c>
      <c r="AI83" s="1836">
        <f t="shared" si="69"/>
        <v>0.14142463687417539</v>
      </c>
      <c r="AJ83" s="1836">
        <f t="shared" si="69"/>
        <v>0.17928507591684162</v>
      </c>
      <c r="AK83" s="1836">
        <f t="shared" si="69"/>
        <v>0.20442719796139763</v>
      </c>
      <c r="AL83" s="1836">
        <f t="shared" si="69"/>
        <v>0.19714961705815148</v>
      </c>
      <c r="AM83" s="1836">
        <f t="shared" si="69"/>
        <v>0.21973225478069902</v>
      </c>
      <c r="AN83" s="1836">
        <f t="shared" si="69"/>
        <v>0.19570380065664539</v>
      </c>
      <c r="AO83" s="1836">
        <f t="shared" si="69"/>
        <v>0.22573141753667425</v>
      </c>
      <c r="AP83" s="1836">
        <f t="shared" si="69"/>
        <v>0.24098814177067962</v>
      </c>
      <c r="AQ83" s="1836">
        <f t="shared" si="69"/>
        <v>0.18876398345425338</v>
      </c>
      <c r="AR83" s="1836">
        <f t="shared" si="69"/>
        <v>0.12898309091803273</v>
      </c>
      <c r="AS83" s="1836">
        <f t="shared" si="69"/>
        <v>5.631263919456897E-2</v>
      </c>
      <c r="AT83" s="1836">
        <f t="shared" si="59"/>
        <v>-9.9942404025114007E-3</v>
      </c>
      <c r="AU83" s="1836">
        <f t="shared" si="59"/>
        <v>-4.4566292749419478E-3</v>
      </c>
      <c r="AV83" s="1836">
        <f t="shared" si="59"/>
        <v>-3.0568265884900359E-2</v>
      </c>
      <c r="AW83" s="1836">
        <f t="shared" si="59"/>
        <v>-7.3753950917512912E-2</v>
      </c>
      <c r="AX83" s="1836">
        <f t="shared" si="59"/>
        <v>-5.2352377712975073E-2</v>
      </c>
      <c r="AY83" s="1836">
        <f t="shared" si="60"/>
        <v>-9.9226546636436486E-2</v>
      </c>
      <c r="AZ83" s="1836">
        <f t="shared" si="60"/>
        <v>-0.1172475172962969</v>
      </c>
      <c r="BA83" s="1836">
        <f t="shared" si="60"/>
        <v>-0.10677410722109881</v>
      </c>
      <c r="BB83" s="1836">
        <f t="shared" si="60"/>
        <v>-8.1130110882781103E-2</v>
      </c>
      <c r="BC83" s="1836">
        <f t="shared" ref="BC83:BE83" si="70">BC71/$AA71-1</f>
        <v>-9.9128628292639909E-2</v>
      </c>
      <c r="BD83" s="1836">
        <f t="shared" ref="BD83" si="71">BD71/$AA71-1</f>
        <v>-0.11042425062413797</v>
      </c>
      <c r="BE83" s="171">
        <f t="shared" si="70"/>
        <v>-1</v>
      </c>
      <c r="BF83" s="166"/>
      <c r="BG83" s="166"/>
    </row>
    <row r="84" spans="1:59" s="26" customFormat="1" ht="15" customHeight="1">
      <c r="A84" s="193"/>
      <c r="B84" s="1"/>
      <c r="C84" s="1"/>
      <c r="D84" s="1"/>
      <c r="E84" s="1"/>
      <c r="F84" s="1"/>
      <c r="G84" s="1"/>
      <c r="H84" s="1"/>
      <c r="I84" s="1"/>
      <c r="J84" s="1"/>
      <c r="K84" s="1"/>
      <c r="L84" s="1"/>
      <c r="M84" s="1"/>
      <c r="N84" s="1"/>
      <c r="O84" s="1"/>
      <c r="P84" s="1"/>
      <c r="Q84" s="1"/>
      <c r="R84" s="1"/>
      <c r="S84" s="1"/>
      <c r="T84" s="1"/>
      <c r="U84" s="1"/>
      <c r="V84" s="901" t="s">
        <v>383</v>
      </c>
      <c r="W84" s="193"/>
      <c r="X84" s="1"/>
      <c r="Y84" s="1"/>
      <c r="Z84" s="901" t="s">
        <v>847</v>
      </c>
      <c r="AA84" s="1815"/>
      <c r="AB84" s="1836">
        <f t="shared" ref="AB84:AS84" si="72">AB72/$AA72-1</f>
        <v>0.12162046209732491</v>
      </c>
      <c r="AC84" s="1836">
        <f t="shared" si="72"/>
        <v>8.735836488889781E-2</v>
      </c>
      <c r="AD84" s="1836">
        <f t="shared" si="72"/>
        <v>0.10485993336144595</v>
      </c>
      <c r="AE84" s="1836">
        <f t="shared" si="72"/>
        <v>0.20609645669292576</v>
      </c>
      <c r="AF84" s="1836">
        <f t="shared" si="72"/>
        <v>1.7219751318708165</v>
      </c>
      <c r="AG84" s="1836">
        <f t="shared" si="72"/>
        <v>1.9789159369639582</v>
      </c>
      <c r="AH84" s="1836">
        <f t="shared" si="72"/>
        <v>2.0294553095356007</v>
      </c>
      <c r="AI84" s="1836">
        <f t="shared" si="72"/>
        <v>1.6027542160919928</v>
      </c>
      <c r="AJ84" s="1836">
        <f t="shared" si="72"/>
        <v>1.8152320091424725</v>
      </c>
      <c r="AK84" s="1836">
        <f t="shared" si="72"/>
        <v>1.6703384565664696</v>
      </c>
      <c r="AL84" s="1836">
        <f t="shared" si="72"/>
        <v>1.8614094712910334</v>
      </c>
      <c r="AM84" s="1836">
        <f t="shared" si="72"/>
        <v>1.7382152024107649</v>
      </c>
      <c r="AN84" s="1836">
        <f t="shared" si="72"/>
        <v>1.640032873492145</v>
      </c>
      <c r="AO84" s="1836">
        <f t="shared" si="72"/>
        <v>1.4933851206643411</v>
      </c>
      <c r="AP84" s="1836">
        <f t="shared" si="72"/>
        <v>1.6505395562364358</v>
      </c>
      <c r="AQ84" s="1836">
        <f t="shared" si="72"/>
        <v>1.8872317391582394</v>
      </c>
      <c r="AR84" s="1836">
        <f t="shared" si="72"/>
        <v>2.213637908016147</v>
      </c>
      <c r="AS84" s="1836">
        <f t="shared" si="72"/>
        <v>1.9501794386259625</v>
      </c>
      <c r="AT84" s="1836">
        <f t="shared" si="59"/>
        <v>1.614401766087759</v>
      </c>
      <c r="AU84" s="1836">
        <f t="shared" si="59"/>
        <v>1.4771252077855479</v>
      </c>
      <c r="AV84" s="1836">
        <f t="shared" si="59"/>
        <v>1.4924062332814514</v>
      </c>
      <c r="AW84" s="1836">
        <f t="shared" si="59"/>
        <v>1.5591767131001699</v>
      </c>
      <c r="AX84" s="1836">
        <f t="shared" si="59"/>
        <v>1.2873744621834264</v>
      </c>
      <c r="AY84" s="1836">
        <f t="shared" si="60"/>
        <v>1.3441680092566366</v>
      </c>
      <c r="AZ84" s="1836">
        <f t="shared" si="60"/>
        <v>1.2169742241754333</v>
      </c>
      <c r="BA84" s="1836">
        <f t="shared" si="60"/>
        <v>1.3860727807479494</v>
      </c>
      <c r="BB84" s="1836">
        <f t="shared" si="60"/>
        <v>1.2762989080723535</v>
      </c>
      <c r="BC84" s="1836">
        <f t="shared" ref="BC84:BE84" si="73">BC72/$AA72-1</f>
        <v>1.1590401360566114</v>
      </c>
      <c r="BD84" s="1836">
        <f t="shared" ref="BD84" si="74">BD72/$AA72-1</f>
        <v>1.0526700367609787</v>
      </c>
      <c r="BE84" s="171">
        <f t="shared" si="73"/>
        <v>-1</v>
      </c>
      <c r="BF84" s="166"/>
      <c r="BG84" s="166"/>
    </row>
    <row r="85" spans="1:59" s="26" customFormat="1" ht="15" customHeight="1">
      <c r="A85" s="193"/>
      <c r="B85" s="1"/>
      <c r="C85" s="1"/>
      <c r="D85" s="1"/>
      <c r="E85" s="1"/>
      <c r="F85" s="1"/>
      <c r="G85" s="1"/>
      <c r="H85" s="1"/>
      <c r="I85" s="1"/>
      <c r="J85" s="1"/>
      <c r="K85" s="1"/>
      <c r="L85" s="1"/>
      <c r="M85" s="1"/>
      <c r="N85" s="1"/>
      <c r="O85" s="1"/>
      <c r="P85" s="1"/>
      <c r="Q85" s="1"/>
      <c r="R85" s="1"/>
      <c r="S85" s="1"/>
      <c r="T85" s="1"/>
      <c r="U85" s="1"/>
      <c r="V85" s="901" t="s">
        <v>1177</v>
      </c>
      <c r="W85" s="193"/>
      <c r="X85" s="1"/>
      <c r="Y85" s="1"/>
      <c r="Z85" s="901" t="s">
        <v>1178</v>
      </c>
      <c r="AA85" s="1815"/>
      <c r="AB85" s="1836">
        <f t="shared" ref="AB85:AS85" si="75">AB73/$AA73-1</f>
        <v>1.8778049328897373E-2</v>
      </c>
      <c r="AC85" s="1836">
        <f t="shared" si="75"/>
        <v>1.7377936838175456E-2</v>
      </c>
      <c r="AD85" s="1836">
        <f t="shared" si="75"/>
        <v>-2.6399839342439169E-3</v>
      </c>
      <c r="AE85" s="1836">
        <f t="shared" si="75"/>
        <v>2.2884109259792895E-2</v>
      </c>
      <c r="AF85" s="1836">
        <f t="shared" si="75"/>
        <v>2.8007278439498462E-2</v>
      </c>
      <c r="AG85" s="1836">
        <f t="shared" si="75"/>
        <v>3.690704873795414E-2</v>
      </c>
      <c r="AH85" s="1836">
        <f t="shared" si="75"/>
        <v>-2.6214548429520645E-3</v>
      </c>
      <c r="AI85" s="1836">
        <f t="shared" si="75"/>
        <v>-9.516754645224379E-2</v>
      </c>
      <c r="AJ85" s="1836">
        <f t="shared" si="75"/>
        <v>-9.0301244829454563E-2</v>
      </c>
      <c r="AK85" s="1836">
        <f t="shared" si="75"/>
        <v>-8.2384097944213863E-2</v>
      </c>
      <c r="AL85" s="1836">
        <f t="shared" si="75"/>
        <v>-0.10262207886824315</v>
      </c>
      <c r="AM85" s="1836">
        <f t="shared" si="75"/>
        <v>-0.14258406161485715</v>
      </c>
      <c r="AN85" s="1836">
        <f t="shared" si="75"/>
        <v>-0.15527892463697723</v>
      </c>
      <c r="AO85" s="1836">
        <f t="shared" si="75"/>
        <v>-0.15576828082189376</v>
      </c>
      <c r="AP85" s="1836">
        <f t="shared" si="75"/>
        <v>-0.13933970621343972</v>
      </c>
      <c r="AQ85" s="1836">
        <f t="shared" si="75"/>
        <v>-0.13431946116829019</v>
      </c>
      <c r="AR85" s="1836">
        <f t="shared" si="75"/>
        <v>-0.14661189161322308</v>
      </c>
      <c r="AS85" s="1836">
        <f t="shared" si="75"/>
        <v>-0.21319511519140089</v>
      </c>
      <c r="AT85" s="1836">
        <f t="shared" si="59"/>
        <v>-0.29813370904114078</v>
      </c>
      <c r="AU85" s="1836">
        <f t="shared" si="59"/>
        <v>-0.28215010200101975</v>
      </c>
      <c r="AV85" s="1836">
        <f t="shared" si="59"/>
        <v>-0.28457200621123857</v>
      </c>
      <c r="AW85" s="1836">
        <f t="shared" si="59"/>
        <v>-0.28382464875187297</v>
      </c>
      <c r="AX85" s="1836">
        <f t="shared" si="59"/>
        <v>-0.2569595650470976</v>
      </c>
      <c r="AY85" s="1836">
        <f t="shared" si="60"/>
        <v>-0.26617742293123414</v>
      </c>
      <c r="AZ85" s="1836">
        <f t="shared" si="60"/>
        <v>-0.28722024137806723</v>
      </c>
      <c r="BA85" s="1836">
        <f t="shared" si="60"/>
        <v>-0.29351958317881677</v>
      </c>
      <c r="BB85" s="1836">
        <f t="shared" si="60"/>
        <v>-0.28371448816118827</v>
      </c>
      <c r="BC85" s="1836">
        <f t="shared" ref="BC85:BE85" si="76">BC73/$AA73-1</f>
        <v>-0.29462093399676492</v>
      </c>
      <c r="BD85" s="1836">
        <f t="shared" ref="BD85" si="77">BD73/$AA73-1</f>
        <v>-0.31158623664665686</v>
      </c>
      <c r="BE85" s="171">
        <f t="shared" si="76"/>
        <v>-1</v>
      </c>
      <c r="BF85" s="166"/>
      <c r="BG85" s="166"/>
    </row>
    <row r="86" spans="1:59" s="26" customFormat="1" ht="15" customHeight="1">
      <c r="A86" s="193"/>
      <c r="B86" s="1"/>
      <c r="C86" s="1"/>
      <c r="D86" s="1"/>
      <c r="E86" s="1"/>
      <c r="F86" s="1"/>
      <c r="G86" s="1"/>
      <c r="H86" s="1"/>
      <c r="I86" s="1"/>
      <c r="J86" s="1"/>
      <c r="K86" s="1"/>
      <c r="L86" s="1"/>
      <c r="M86" s="1"/>
      <c r="N86" s="1"/>
      <c r="O86" s="1"/>
      <c r="P86" s="1"/>
      <c r="Q86" s="1"/>
      <c r="R86" s="1"/>
      <c r="S86" s="1"/>
      <c r="T86" s="1"/>
      <c r="U86" s="1"/>
      <c r="V86" s="901" t="s">
        <v>384</v>
      </c>
      <c r="W86" s="193"/>
      <c r="X86" s="1"/>
      <c r="Y86" s="1"/>
      <c r="Z86" s="901" t="s">
        <v>632</v>
      </c>
      <c r="AA86" s="1816"/>
      <c r="AB86" s="1836">
        <f>AB74/$AA74-1</f>
        <v>-0.10019550711142888</v>
      </c>
      <c r="AC86" s="1836">
        <f t="shared" ref="AC86:AW86" si="78">AC74/$AA74-1</f>
        <v>-0.19030922644437875</v>
      </c>
      <c r="AD86" s="1836">
        <f t="shared" si="78"/>
        <v>-0.1401941080631447</v>
      </c>
      <c r="AE86" s="1836">
        <f t="shared" si="78"/>
        <v>-0.43742427241193937</v>
      </c>
      <c r="AF86" s="1836">
        <f t="shared" si="78"/>
        <v>-0.41018986147803438</v>
      </c>
      <c r="AG86" s="1836">
        <f t="shared" si="78"/>
        <v>-0.42580350106661191</v>
      </c>
      <c r="AH86" s="1836">
        <f t="shared" si="78"/>
        <v>-0.38986028967899877</v>
      </c>
      <c r="AI86" s="1836">
        <f t="shared" si="78"/>
        <v>-0.38094524756483605</v>
      </c>
      <c r="AJ86" s="1836">
        <f t="shared" si="78"/>
        <v>-0.39184604627091579</v>
      </c>
      <c r="AK86" s="1836">
        <f t="shared" si="78"/>
        <v>-0.27320900378409707</v>
      </c>
      <c r="AL86" s="1836">
        <f t="shared" si="78"/>
        <v>-0.39613285976583978</v>
      </c>
      <c r="AM86" s="1836">
        <f t="shared" si="78"/>
        <v>-0.32968726693982842</v>
      </c>
      <c r="AN86" s="1836">
        <f t="shared" si="78"/>
        <v>-0.2934786824158172</v>
      </c>
      <c r="AO86" s="1836">
        <f t="shared" si="78"/>
        <v>-0.33940913274758244</v>
      </c>
      <c r="AP86" s="1836">
        <f t="shared" si="78"/>
        <v>-0.32571624015796119</v>
      </c>
      <c r="AQ86" s="1836">
        <f t="shared" si="78"/>
        <v>-0.37018676917967841</v>
      </c>
      <c r="AR86" s="1836">
        <f t="shared" si="78"/>
        <v>-0.17869406876618421</v>
      </c>
      <c r="AS86" s="1836">
        <f t="shared" si="78"/>
        <v>-0.27740612368951612</v>
      </c>
      <c r="AT86" s="1836">
        <f t="shared" si="78"/>
        <v>-0.35931770463180102</v>
      </c>
      <c r="AU86" s="1836">
        <f t="shared" si="78"/>
        <v>-0.3382302886300893</v>
      </c>
      <c r="AV86" s="1836">
        <f t="shared" si="78"/>
        <v>-0.31899660885245551</v>
      </c>
      <c r="AW86" s="1836">
        <f t="shared" si="78"/>
        <v>-0.14571274667003209</v>
      </c>
      <c r="AX86" s="1836">
        <f>AX74/$AA74-1</f>
        <v>-5.1098632966169899E-2</v>
      </c>
      <c r="AY86" s="1836">
        <f t="shared" si="60"/>
        <v>-9.4247328080049875E-2</v>
      </c>
      <c r="AZ86" s="1836">
        <f t="shared" si="60"/>
        <v>-0.24550273080904195</v>
      </c>
      <c r="BA86" s="1836">
        <f t="shared" si="60"/>
        <v>-0.26780694920783799</v>
      </c>
      <c r="BB86" s="1836">
        <f>BB74/$AA74-1</f>
        <v>-0.16153066596588705</v>
      </c>
      <c r="BC86" s="1836">
        <f t="shared" ref="BC86:BE86" si="79">BC74/$AA74-1</f>
        <v>-0.19477775451817425</v>
      </c>
      <c r="BD86" s="1836">
        <f t="shared" ref="BD86" si="80">BD74/$AA74-1</f>
        <v>-0.19486808024097491</v>
      </c>
      <c r="BE86" s="171">
        <f t="shared" si="79"/>
        <v>-1</v>
      </c>
      <c r="BF86" s="307"/>
      <c r="BG86" s="307"/>
    </row>
    <row r="87" spans="1:59" s="26" customFormat="1" ht="15" customHeight="1" thickBot="1">
      <c r="A87" s="193"/>
      <c r="B87" s="1"/>
      <c r="C87" s="1"/>
      <c r="D87" s="1"/>
      <c r="E87" s="1"/>
      <c r="F87" s="1"/>
      <c r="G87" s="1"/>
      <c r="H87" s="1"/>
      <c r="I87" s="1"/>
      <c r="J87" s="1"/>
      <c r="K87" s="1"/>
      <c r="L87" s="1"/>
      <c r="M87" s="1"/>
      <c r="N87" s="1"/>
      <c r="O87" s="1"/>
      <c r="P87" s="1"/>
      <c r="Q87" s="1"/>
      <c r="R87" s="1"/>
      <c r="S87" s="1"/>
      <c r="T87" s="1"/>
      <c r="U87" s="1"/>
      <c r="V87" s="902" t="s">
        <v>385</v>
      </c>
      <c r="W87" s="193"/>
      <c r="X87" s="1"/>
      <c r="Y87" s="1"/>
      <c r="Z87" s="902" t="s">
        <v>637</v>
      </c>
      <c r="AA87" s="1817"/>
      <c r="AB87" s="1837">
        <f>AB75/$AA75-1</f>
        <v>1.8656929319775806E-3</v>
      </c>
      <c r="AC87" s="1837">
        <f t="shared" ref="AC87:AX87" si="81">AC75/$AA75-1</f>
        <v>8.3757465552677823E-2</v>
      </c>
      <c r="AD87" s="1837">
        <f t="shared" si="81"/>
        <v>6.5899074128834778E-2</v>
      </c>
      <c r="AE87" s="1837">
        <f t="shared" si="81"/>
        <v>0.26038785047153001</v>
      </c>
      <c r="AF87" s="1837">
        <f t="shared" si="81"/>
        <v>0.27967626155185088</v>
      </c>
      <c r="AG87" s="1837">
        <f t="shared" si="81"/>
        <v>0.31088329189646435</v>
      </c>
      <c r="AH87" s="1837">
        <f t="shared" si="81"/>
        <v>0.35620351947890039</v>
      </c>
      <c r="AI87" s="1837">
        <f t="shared" si="81"/>
        <v>0.35231868459119209</v>
      </c>
      <c r="AJ87" s="1837">
        <f t="shared" si="81"/>
        <v>0.33702475962258527</v>
      </c>
      <c r="AK87" s="1837">
        <f t="shared" si="81"/>
        <v>0.34704609437202971</v>
      </c>
      <c r="AL87" s="1837">
        <f t="shared" si="81"/>
        <v>0.25159834264929781</v>
      </c>
      <c r="AM87" s="1837">
        <f t="shared" si="81"/>
        <v>0.20724131768307719</v>
      </c>
      <c r="AN87" s="1837">
        <f t="shared" si="81"/>
        <v>0.20626940312560693</v>
      </c>
      <c r="AO87" s="1837">
        <f t="shared" si="81"/>
        <v>0.16722253157844125</v>
      </c>
      <c r="AP87" s="1837">
        <f t="shared" si="81"/>
        <v>0.13295479410355471</v>
      </c>
      <c r="AQ87" s="1837">
        <f t="shared" si="81"/>
        <v>7.3678479674793351E-2</v>
      </c>
      <c r="AR87" s="1837">
        <f t="shared" si="81"/>
        <v>9.249765788937081E-2</v>
      </c>
      <c r="AS87" s="1837">
        <f t="shared" si="81"/>
        <v>0.16962600907719305</v>
      </c>
      <c r="AT87" s="1837">
        <f t="shared" si="81"/>
        <v>-1.854804318912362E-2</v>
      </c>
      <c r="AU87" s="1837">
        <f t="shared" si="81"/>
        <v>4.8181452145605874E-3</v>
      </c>
      <c r="AV87" s="1837">
        <f t="shared" si="81"/>
        <v>-5.3744419715621383E-2</v>
      </c>
      <c r="AW87" s="1837">
        <f t="shared" si="81"/>
        <v>-8.8395125844172862E-3</v>
      </c>
      <c r="AX87" s="1837">
        <f t="shared" si="81"/>
        <v>-1.1867435370457868E-2</v>
      </c>
      <c r="AY87" s="1837">
        <f t="shared" si="60"/>
        <v>-4.7407122519930622E-2</v>
      </c>
      <c r="AZ87" s="1837">
        <f t="shared" si="60"/>
        <v>-5.1772472245873891E-2</v>
      </c>
      <c r="BA87" s="1837">
        <f t="shared" si="60"/>
        <v>-9.5682995254568248E-2</v>
      </c>
      <c r="BB87" s="1837">
        <f t="shared" si="60"/>
        <v>-0.12075507405370334</v>
      </c>
      <c r="BC87" s="1837">
        <f t="shared" ref="BC87:BE87" si="82">BC75/$AA75-1</f>
        <v>-5.2143817608000576E-2</v>
      </c>
      <c r="BD87" s="1837">
        <f t="shared" ref="BD87" si="83">BD75/$AA75-1</f>
        <v>-6.8247933185338061E-2</v>
      </c>
      <c r="BE87" s="172">
        <f t="shared" si="82"/>
        <v>-1</v>
      </c>
      <c r="BF87" s="168"/>
      <c r="BG87" s="168"/>
    </row>
    <row r="88" spans="1:59" s="26" customFormat="1" ht="15" customHeight="1" thickTop="1">
      <c r="A88" s="193"/>
      <c r="B88" s="1"/>
      <c r="C88" s="1"/>
      <c r="D88" s="1"/>
      <c r="E88" s="1"/>
      <c r="F88" s="1"/>
      <c r="G88" s="1"/>
      <c r="H88" s="1"/>
      <c r="I88" s="1"/>
      <c r="J88" s="1"/>
      <c r="K88" s="1"/>
      <c r="L88" s="1"/>
      <c r="M88" s="1"/>
      <c r="N88" s="1"/>
      <c r="O88" s="1"/>
      <c r="P88" s="1"/>
      <c r="Q88" s="1"/>
      <c r="R88" s="1"/>
      <c r="S88" s="1"/>
      <c r="T88" s="1"/>
      <c r="U88" s="1"/>
      <c r="V88" s="868" t="s">
        <v>386</v>
      </c>
      <c r="W88" s="193"/>
      <c r="X88" s="1"/>
      <c r="Y88" s="1"/>
      <c r="Z88" s="868" t="s">
        <v>5</v>
      </c>
      <c r="AA88" s="1818"/>
      <c r="AB88" s="1838">
        <f t="shared" ref="AB88:AP88" si="84">AB76/$AA76-1</f>
        <v>1.0090132472670099E-2</v>
      </c>
      <c r="AC88" s="1838">
        <f t="shared" si="84"/>
        <v>1.8470224962223947E-2</v>
      </c>
      <c r="AD88" s="1838">
        <f t="shared" si="84"/>
        <v>1.2376486993992408E-2</v>
      </c>
      <c r="AE88" s="1838">
        <f t="shared" si="84"/>
        <v>5.981447533150841E-2</v>
      </c>
      <c r="AF88" s="1838">
        <f t="shared" si="84"/>
        <v>7.0476600454144611E-2</v>
      </c>
      <c r="AG88" s="1838">
        <f t="shared" si="84"/>
        <v>8.0762390428620989E-2</v>
      </c>
      <c r="AH88" s="1838">
        <f t="shared" si="84"/>
        <v>7.4933688438764356E-2</v>
      </c>
      <c r="AI88" s="1838">
        <f t="shared" si="84"/>
        <v>4.0574934547848107E-2</v>
      </c>
      <c r="AJ88" s="1838">
        <f t="shared" si="84"/>
        <v>7.2196503264641887E-2</v>
      </c>
      <c r="AK88" s="1838">
        <f t="shared" si="84"/>
        <v>9.1853673955331505E-2</v>
      </c>
      <c r="AL88" s="1838">
        <f t="shared" si="84"/>
        <v>7.923857783093502E-2</v>
      </c>
      <c r="AM88" s="1838">
        <f t="shared" si="84"/>
        <v>0.10458718393472566</v>
      </c>
      <c r="AN88" s="1838">
        <f t="shared" si="84"/>
        <v>0.11179577784140915</v>
      </c>
      <c r="AO88" s="1838">
        <f t="shared" si="84"/>
        <v>0.10781813076615387</v>
      </c>
      <c r="AP88" s="1838">
        <f t="shared" si="84"/>
        <v>0.1143029425210087</v>
      </c>
      <c r="AQ88" s="1838">
        <f t="shared" ref="AQ88:AX88" si="85">AQ76/$AA76-1</f>
        <v>9.4433305648897958E-2</v>
      </c>
      <c r="AR88" s="1838">
        <f t="shared" si="85"/>
        <v>0.12532456073775289</v>
      </c>
      <c r="AS88" s="1838">
        <f t="shared" si="85"/>
        <v>6.4167398944625198E-2</v>
      </c>
      <c r="AT88" s="1838">
        <f t="shared" si="85"/>
        <v>4.4952425418574027E-3</v>
      </c>
      <c r="AU88" s="1838">
        <f t="shared" si="85"/>
        <v>4.9057394314852898E-2</v>
      </c>
      <c r="AV88" s="1838">
        <f t="shared" si="85"/>
        <v>9.2278073184284937E-2</v>
      </c>
      <c r="AW88" s="1838">
        <f t="shared" si="85"/>
        <v>0.12780784795992273</v>
      </c>
      <c r="AX88" s="1838">
        <f t="shared" si="85"/>
        <v>0.13586722307193377</v>
      </c>
      <c r="AY88" s="1838">
        <f t="shared" si="60"/>
        <v>9.1295920662921803E-2</v>
      </c>
      <c r="AZ88" s="1838">
        <f t="shared" si="60"/>
        <v>5.6466856404594923E-2</v>
      </c>
      <c r="BA88" s="1838">
        <f t="shared" si="60"/>
        <v>3.9473385873329159E-2</v>
      </c>
      <c r="BB88" s="1838">
        <f t="shared" si="60"/>
        <v>2.600625387272415E-2</v>
      </c>
      <c r="BC88" s="1838">
        <f t="shared" ref="BC88:BE88" si="86">BC76/$AA76-1</f>
        <v>-1.2564280970865926E-2</v>
      </c>
      <c r="BD88" s="1838">
        <f t="shared" ref="BD88" si="87">BD76/$AA76-1</f>
        <v>-4.5013762856391581E-2</v>
      </c>
      <c r="BE88" s="174">
        <f t="shared" si="86"/>
        <v>-1</v>
      </c>
      <c r="BF88" s="175"/>
      <c r="BG88" s="175"/>
    </row>
    <row r="90" spans="1:59">
      <c r="V90" s="1" t="s">
        <v>388</v>
      </c>
      <c r="Z90" s="1" t="s">
        <v>887</v>
      </c>
    </row>
    <row r="91" spans="1:59">
      <c r="V91" s="728" t="s">
        <v>379</v>
      </c>
      <c r="Z91" s="728" t="s">
        <v>842</v>
      </c>
      <c r="AA91" s="10">
        <v>1990</v>
      </c>
      <c r="AB91" s="10">
        <f t="shared" ref="AB91:BE91" si="88">AA91+1</f>
        <v>1991</v>
      </c>
      <c r="AC91" s="10">
        <f t="shared" si="88"/>
        <v>1992</v>
      </c>
      <c r="AD91" s="10">
        <f t="shared" si="88"/>
        <v>1993</v>
      </c>
      <c r="AE91" s="10">
        <f t="shared" si="88"/>
        <v>1994</v>
      </c>
      <c r="AF91" s="10">
        <f t="shared" si="88"/>
        <v>1995</v>
      </c>
      <c r="AG91" s="10">
        <f t="shared" si="88"/>
        <v>1996</v>
      </c>
      <c r="AH91" s="10">
        <f t="shared" si="88"/>
        <v>1997</v>
      </c>
      <c r="AI91" s="10">
        <f t="shared" si="88"/>
        <v>1998</v>
      </c>
      <c r="AJ91" s="10">
        <f t="shared" si="88"/>
        <v>1999</v>
      </c>
      <c r="AK91" s="10">
        <f t="shared" si="88"/>
        <v>2000</v>
      </c>
      <c r="AL91" s="10">
        <f t="shared" si="88"/>
        <v>2001</v>
      </c>
      <c r="AM91" s="10">
        <f t="shared" si="88"/>
        <v>2002</v>
      </c>
      <c r="AN91" s="10">
        <f t="shared" si="88"/>
        <v>2003</v>
      </c>
      <c r="AO91" s="10">
        <f t="shared" si="88"/>
        <v>2004</v>
      </c>
      <c r="AP91" s="10">
        <f t="shared" si="88"/>
        <v>2005</v>
      </c>
      <c r="AQ91" s="10">
        <f t="shared" si="88"/>
        <v>2006</v>
      </c>
      <c r="AR91" s="10">
        <f t="shared" si="88"/>
        <v>2007</v>
      </c>
      <c r="AS91" s="10">
        <f t="shared" si="88"/>
        <v>2008</v>
      </c>
      <c r="AT91" s="10">
        <f t="shared" si="88"/>
        <v>2009</v>
      </c>
      <c r="AU91" s="10">
        <f t="shared" si="88"/>
        <v>2010</v>
      </c>
      <c r="AV91" s="10">
        <f t="shared" si="88"/>
        <v>2011</v>
      </c>
      <c r="AW91" s="10">
        <f t="shared" si="88"/>
        <v>2012</v>
      </c>
      <c r="AX91" s="10">
        <f t="shared" si="88"/>
        <v>2013</v>
      </c>
      <c r="AY91" s="10">
        <f t="shared" si="88"/>
        <v>2014</v>
      </c>
      <c r="AZ91" s="10">
        <f t="shared" si="88"/>
        <v>2015</v>
      </c>
      <c r="BA91" s="10">
        <f t="shared" si="88"/>
        <v>2016</v>
      </c>
      <c r="BB91" s="10">
        <f t="shared" si="88"/>
        <v>2017</v>
      </c>
      <c r="BC91" s="10">
        <f t="shared" si="88"/>
        <v>2018</v>
      </c>
      <c r="BD91" s="10">
        <f t="shared" si="88"/>
        <v>2019</v>
      </c>
      <c r="BE91" s="10">
        <f t="shared" si="88"/>
        <v>2020</v>
      </c>
      <c r="BF91" s="10" t="s">
        <v>22</v>
      </c>
      <c r="BG91" s="117" t="s">
        <v>2</v>
      </c>
    </row>
    <row r="92" spans="1:59" s="26" customFormat="1" ht="15" customHeight="1">
      <c r="A92" s="193"/>
      <c r="B92" s="1"/>
      <c r="C92" s="1"/>
      <c r="D92" s="1"/>
      <c r="E92" s="1"/>
      <c r="F92" s="1"/>
      <c r="G92" s="1"/>
      <c r="H92" s="1"/>
      <c r="I92" s="1"/>
      <c r="J92" s="1"/>
      <c r="K92" s="1"/>
      <c r="L92" s="1"/>
      <c r="M92" s="1"/>
      <c r="N92" s="1"/>
      <c r="O92" s="1"/>
      <c r="P92" s="1"/>
      <c r="Q92" s="1"/>
      <c r="R92" s="1"/>
      <c r="S92" s="1"/>
      <c r="T92" s="1"/>
      <c r="U92" s="1"/>
      <c r="V92" s="901" t="s">
        <v>1297</v>
      </c>
      <c r="W92" s="193"/>
      <c r="X92" s="1"/>
      <c r="Y92" s="1"/>
      <c r="Z92" s="901" t="s">
        <v>843</v>
      </c>
      <c r="AA92" s="1815"/>
      <c r="AB92" s="1836">
        <f>AB68/AA68-1</f>
        <v>2.4373357286862074E-3</v>
      </c>
      <c r="AC92" s="1836">
        <f t="shared" ref="AC92:AR92" si="89">AC68/AB68-1</f>
        <v>1.3276573691635818E-2</v>
      </c>
      <c r="AD92" s="1836">
        <f t="shared" si="89"/>
        <v>-4.6181121676695969E-2</v>
      </c>
      <c r="AE92" s="1836">
        <f t="shared" si="89"/>
        <v>9.6400361645459398E-2</v>
      </c>
      <c r="AF92" s="1836">
        <f t="shared" si="89"/>
        <v>-3.2085320512280413E-2</v>
      </c>
      <c r="AG92" s="1836">
        <f t="shared" si="89"/>
        <v>6.100420961405506E-3</v>
      </c>
      <c r="AH92" s="1836">
        <f t="shared" si="89"/>
        <v>-9.87527644108388E-3</v>
      </c>
      <c r="AI92" s="1836">
        <f t="shared" si="89"/>
        <v>-3.3059109368916872E-2</v>
      </c>
      <c r="AJ92" s="1836">
        <f t="shared" si="89"/>
        <v>6.0200228237830444E-2</v>
      </c>
      <c r="AK92" s="1836">
        <f t="shared" si="89"/>
        <v>2.2098680646875923E-2</v>
      </c>
      <c r="AL92" s="1836">
        <f t="shared" si="89"/>
        <v>-2.2581859522918357E-2</v>
      </c>
      <c r="AM92" s="1836">
        <f t="shared" si="89"/>
        <v>6.9525480814038643E-2</v>
      </c>
      <c r="AN92" s="1836">
        <f t="shared" si="89"/>
        <v>4.6223892642271558E-2</v>
      </c>
      <c r="AO92" s="1836">
        <f t="shared" si="89"/>
        <v>-5.3672696195848912E-3</v>
      </c>
      <c r="AP92" s="1836">
        <f t="shared" si="89"/>
        <v>4.5176973584397428E-2</v>
      </c>
      <c r="AQ92" s="1836">
        <f t="shared" si="89"/>
        <v>-1.9940323749961242E-2</v>
      </c>
      <c r="AR92" s="1836">
        <f t="shared" si="89"/>
        <v>0.11400419975649401</v>
      </c>
      <c r="AS92" s="1836">
        <f t="shared" ref="AS92:BA97" si="90">AS68/AR68-1</f>
        <v>-3.913056271208748E-2</v>
      </c>
      <c r="AT92" s="1836">
        <f t="shared" si="90"/>
        <v>-6.4218586795893096E-2</v>
      </c>
      <c r="AU92" s="1836">
        <f t="shared" si="90"/>
        <v>7.3438259889720747E-2</v>
      </c>
      <c r="AV92" s="1836">
        <f t="shared" si="90"/>
        <v>0.12860927036192082</v>
      </c>
      <c r="AW92" s="1836">
        <f t="shared" si="90"/>
        <v>8.7306214686520445E-2</v>
      </c>
      <c r="AX92" s="1836">
        <f t="shared" si="90"/>
        <v>3.4246433075613147E-3</v>
      </c>
      <c r="AY92" s="1836">
        <f t="shared" si="90"/>
        <v>-5.243463952813554E-2</v>
      </c>
      <c r="AZ92" s="1836">
        <f t="shared" si="90"/>
        <v>-4.6241866853961811E-2</v>
      </c>
      <c r="BA92" s="1836">
        <f t="shared" si="90"/>
        <v>-8.8156018394262015E-3</v>
      </c>
      <c r="BB92" s="1836">
        <f t="shared" ref="BB92:BB100" si="91">BB68/BA68-1</f>
        <v>-2.6828244619561015E-2</v>
      </c>
      <c r="BC92" s="1836">
        <f t="shared" ref="BC92:BD100" si="92">BC68/BB68-1</f>
        <v>-7.3156361518437518E-2</v>
      </c>
      <c r="BD92" s="1836">
        <f t="shared" si="92"/>
        <v>-4.9879657292780433E-2</v>
      </c>
      <c r="BE92" s="171">
        <f t="shared" ref="BE92:BE100" si="93">BE68/BD68-1</f>
        <v>-1</v>
      </c>
      <c r="BF92" s="166"/>
      <c r="BG92" s="166"/>
    </row>
    <row r="93" spans="1:59" s="26" customFormat="1" ht="15" customHeight="1">
      <c r="A93" s="193"/>
      <c r="B93" s="1"/>
      <c r="C93" s="1"/>
      <c r="D93" s="1"/>
      <c r="E93" s="1"/>
      <c r="F93" s="1"/>
      <c r="G93" s="1"/>
      <c r="H93" s="1"/>
      <c r="I93" s="1"/>
      <c r="J93" s="1"/>
      <c r="K93" s="1"/>
      <c r="L93" s="1"/>
      <c r="M93" s="1"/>
      <c r="N93" s="1"/>
      <c r="O93" s="1"/>
      <c r="P93" s="1"/>
      <c r="Q93" s="1"/>
      <c r="R93" s="1"/>
      <c r="S93" s="1"/>
      <c r="T93" s="1"/>
      <c r="U93" s="1"/>
      <c r="V93" s="901" t="s">
        <v>380</v>
      </c>
      <c r="W93" s="193"/>
      <c r="X93" s="1"/>
      <c r="Y93" s="1"/>
      <c r="Z93" s="901" t="s">
        <v>844</v>
      </c>
      <c r="AA93" s="1815"/>
      <c r="AB93" s="1836">
        <f t="shared" ref="AB93:AR93" si="94">AB69/AA69-1</f>
        <v>-9.9087989151747102E-3</v>
      </c>
      <c r="AC93" s="1836">
        <f t="shared" si="94"/>
        <v>-1.4788282458558566E-2</v>
      </c>
      <c r="AD93" s="1836">
        <f t="shared" si="94"/>
        <v>2.6669934266827511E-3</v>
      </c>
      <c r="AE93" s="1836">
        <f t="shared" si="94"/>
        <v>2.5531586601032386E-2</v>
      </c>
      <c r="AF93" s="1836">
        <f t="shared" si="94"/>
        <v>1.9233989210928115E-2</v>
      </c>
      <c r="AG93" s="1836">
        <f t="shared" si="94"/>
        <v>8.1874265248520484E-3</v>
      </c>
      <c r="AH93" s="1836">
        <f t="shared" si="94"/>
        <v>-1.0225075135785855E-2</v>
      </c>
      <c r="AI93" s="1836">
        <f t="shared" si="94"/>
        <v>-6.888845359375162E-2</v>
      </c>
      <c r="AJ93" s="1836">
        <f t="shared" si="94"/>
        <v>1.3259126767776852E-2</v>
      </c>
      <c r="AK93" s="1836">
        <f t="shared" si="94"/>
        <v>2.9731538841430538E-2</v>
      </c>
      <c r="AL93" s="1836">
        <f t="shared" si="94"/>
        <v>-1.7516793395120245E-2</v>
      </c>
      <c r="AM93" s="1836">
        <f t="shared" si="94"/>
        <v>1.688857461871196E-2</v>
      </c>
      <c r="AN93" s="1836">
        <f t="shared" si="94"/>
        <v>-6.0073884275794187E-3</v>
      </c>
      <c r="AO93" s="1836">
        <f t="shared" si="94"/>
        <v>-1.4179998850217812E-3</v>
      </c>
      <c r="AP93" s="1836">
        <f t="shared" si="94"/>
        <v>-2.761877470811902E-2</v>
      </c>
      <c r="AQ93" s="1836">
        <f t="shared" si="94"/>
        <v>-7.8866461199538218E-3</v>
      </c>
      <c r="AR93" s="1836">
        <f t="shared" si="94"/>
        <v>-5.5307011094375413E-3</v>
      </c>
      <c r="AS93" s="1836">
        <f t="shared" si="90"/>
        <v>-8.7799084386919968E-2</v>
      </c>
      <c r="AT93" s="1836">
        <f t="shared" si="90"/>
        <v>-5.6134194913131541E-2</v>
      </c>
      <c r="AU93" s="1836">
        <f t="shared" si="90"/>
        <v>5.8315830405221147E-2</v>
      </c>
      <c r="AV93" s="1836">
        <f t="shared" si="90"/>
        <v>-3.4252742129222691E-3</v>
      </c>
      <c r="AW93" s="1836">
        <f t="shared" si="90"/>
        <v>-1.1113505132062107E-3</v>
      </c>
      <c r="AX93" s="1836">
        <f t="shared" si="90"/>
        <v>1.7102811808091145E-2</v>
      </c>
      <c r="AY93" s="1836">
        <f t="shared" si="90"/>
        <v>-2.4848463330175319E-2</v>
      </c>
      <c r="AZ93" s="1836">
        <f t="shared" si="90"/>
        <v>-3.0545695743553036E-2</v>
      </c>
      <c r="BA93" s="1836">
        <f t="shared" si="90"/>
        <v>-4.8097740895611585E-2</v>
      </c>
      <c r="BB93" s="1836">
        <f t="shared" si="91"/>
        <v>-1.5347012348156497E-2</v>
      </c>
      <c r="BC93" s="1836">
        <f t="shared" si="92"/>
        <v>-9.6079404939846125E-3</v>
      </c>
      <c r="BD93" s="1836">
        <f t="shared" si="92"/>
        <v>-2.5134553938782056E-2</v>
      </c>
      <c r="BE93" s="171">
        <f t="shared" si="93"/>
        <v>-1</v>
      </c>
      <c r="BF93" s="166"/>
      <c r="BG93" s="166"/>
    </row>
    <row r="94" spans="1:59" s="26" customFormat="1" ht="15" customHeight="1">
      <c r="A94" s="193"/>
      <c r="B94" s="1"/>
      <c r="C94" s="1"/>
      <c r="D94" s="1"/>
      <c r="E94" s="1"/>
      <c r="F94" s="1"/>
      <c r="G94" s="1"/>
      <c r="H94" s="1"/>
      <c r="I94" s="1"/>
      <c r="J94" s="1"/>
      <c r="K94" s="1"/>
      <c r="L94" s="1"/>
      <c r="M94" s="1"/>
      <c r="N94" s="1"/>
      <c r="O94" s="1"/>
      <c r="P94" s="1"/>
      <c r="Q94" s="1"/>
      <c r="R94" s="1"/>
      <c r="S94" s="1"/>
      <c r="T94" s="1"/>
      <c r="U94" s="1"/>
      <c r="V94" s="901" t="s">
        <v>381</v>
      </c>
      <c r="W94" s="193"/>
      <c r="X94" s="1"/>
      <c r="Y94" s="1"/>
      <c r="Z94" s="901" t="s">
        <v>845</v>
      </c>
      <c r="AA94" s="1815"/>
      <c r="AB94" s="1836">
        <f t="shared" ref="AB94:AR94" si="95">AB70/AA70-1</f>
        <v>5.8345503903808327E-2</v>
      </c>
      <c r="AC94" s="1836">
        <f t="shared" si="95"/>
        <v>3.0813154840916512E-2</v>
      </c>
      <c r="AD94" s="1836">
        <f t="shared" si="95"/>
        <v>1.7050955955451919E-2</v>
      </c>
      <c r="AE94" s="1836">
        <f t="shared" si="95"/>
        <v>4.103871156794181E-2</v>
      </c>
      <c r="AF94" s="1836">
        <f t="shared" si="95"/>
        <v>3.9857471762283492E-2</v>
      </c>
      <c r="AG94" s="1836">
        <f t="shared" si="95"/>
        <v>2.7858173024577493E-2</v>
      </c>
      <c r="AH94" s="1836">
        <f t="shared" si="95"/>
        <v>7.1204457376297103E-3</v>
      </c>
      <c r="AI94" s="1836">
        <f t="shared" si="95"/>
        <v>-7.4688836458454144E-3</v>
      </c>
      <c r="AJ94" s="1836">
        <f t="shared" si="95"/>
        <v>1.6427246221213831E-2</v>
      </c>
      <c r="AK94" s="1836">
        <f t="shared" si="95"/>
        <v>-1.845835513375027E-3</v>
      </c>
      <c r="AL94" s="1836">
        <f t="shared" si="95"/>
        <v>1.6393464107789857E-2</v>
      </c>
      <c r="AM94" s="1836">
        <f t="shared" si="95"/>
        <v>-1.4252745285379453E-2</v>
      </c>
      <c r="AN94" s="1836">
        <f t="shared" si="95"/>
        <v>-1.5932372392331251E-2</v>
      </c>
      <c r="AO94" s="1836">
        <f t="shared" si="95"/>
        <v>-2.3849253723948305E-2</v>
      </c>
      <c r="AP94" s="1836">
        <f t="shared" si="95"/>
        <v>-2.2648938552138009E-2</v>
      </c>
      <c r="AQ94" s="1836">
        <f t="shared" si="95"/>
        <v>-1.1455106569816853E-2</v>
      </c>
      <c r="AR94" s="1836">
        <f t="shared" si="95"/>
        <v>-1.1885369161699577E-2</v>
      </c>
      <c r="AS94" s="1836">
        <f t="shared" si="90"/>
        <v>-3.30101907870608E-2</v>
      </c>
      <c r="AT94" s="1836">
        <f t="shared" si="90"/>
        <v>-1.47022224610035E-2</v>
      </c>
      <c r="AU94" s="1836">
        <f t="shared" si="90"/>
        <v>1.8497944355462259E-3</v>
      </c>
      <c r="AV94" s="1836">
        <f t="shared" si="90"/>
        <v>-2.1762898127784758E-2</v>
      </c>
      <c r="AW94" s="1836">
        <f t="shared" si="90"/>
        <v>3.9891551107988921E-3</v>
      </c>
      <c r="AX94" s="1836">
        <f t="shared" si="90"/>
        <v>-1.3253840731934474E-2</v>
      </c>
      <c r="AY94" s="1836">
        <f t="shared" si="90"/>
        <v>-2.3077035262392354E-2</v>
      </c>
      <c r="AZ94" s="1836">
        <f t="shared" si="90"/>
        <v>-6.1751059966379529E-3</v>
      </c>
      <c r="BA94" s="1836">
        <f t="shared" si="90"/>
        <v>-9.030615238957207E-3</v>
      </c>
      <c r="BB94" s="1836">
        <f t="shared" si="91"/>
        <v>-8.6383038101086607E-3</v>
      </c>
      <c r="BC94" s="1836">
        <f t="shared" si="92"/>
        <v>-1.0464976733264075E-2</v>
      </c>
      <c r="BD94" s="1836">
        <f t="shared" si="92"/>
        <v>-2.0788506952786334E-2</v>
      </c>
      <c r="BE94" s="171">
        <f t="shared" si="93"/>
        <v>-1</v>
      </c>
      <c r="BF94" s="166"/>
      <c r="BG94" s="166"/>
    </row>
    <row r="95" spans="1:59" s="26" customFormat="1" ht="15" customHeight="1">
      <c r="A95" s="193"/>
      <c r="B95" s="1"/>
      <c r="C95" s="1"/>
      <c r="D95" s="1"/>
      <c r="E95" s="1"/>
      <c r="F95" s="1"/>
      <c r="G95" s="1"/>
      <c r="H95" s="1"/>
      <c r="I95" s="1"/>
      <c r="J95" s="1"/>
      <c r="K95" s="1"/>
      <c r="L95" s="1"/>
      <c r="M95" s="1"/>
      <c r="N95" s="1"/>
      <c r="O95" s="1"/>
      <c r="P95" s="1"/>
      <c r="Q95" s="1"/>
      <c r="R95" s="1"/>
      <c r="S95" s="1"/>
      <c r="T95" s="1"/>
      <c r="U95" s="1"/>
      <c r="V95" s="901" t="s">
        <v>382</v>
      </c>
      <c r="W95" s="193"/>
      <c r="X95" s="1"/>
      <c r="Y95" s="1"/>
      <c r="Z95" s="901" t="s">
        <v>846</v>
      </c>
      <c r="AA95" s="1815"/>
      <c r="AB95" s="1836">
        <f t="shared" ref="AB95:AR95" si="96">AB71/AA71-1</f>
        <v>7.8401589460836973E-3</v>
      </c>
      <c r="AC95" s="1836">
        <f t="shared" si="96"/>
        <v>1.5197216570646876E-2</v>
      </c>
      <c r="AD95" s="1836">
        <f t="shared" si="96"/>
        <v>4.3701598715313317E-2</v>
      </c>
      <c r="AE95" s="1836">
        <f t="shared" si="96"/>
        <v>-8.6318771012813267E-3</v>
      </c>
      <c r="AF95" s="1836">
        <f t="shared" si="96"/>
        <v>4.7538791783451328E-2</v>
      </c>
      <c r="AG95" s="1836">
        <f t="shared" si="96"/>
        <v>-6.3875861296138758E-3</v>
      </c>
      <c r="AH95" s="1836">
        <f t="shared" si="96"/>
        <v>5.1647215830639137E-3</v>
      </c>
      <c r="AI95" s="1836">
        <f t="shared" si="96"/>
        <v>3.0551036795991804E-2</v>
      </c>
      <c r="AJ95" s="1836">
        <f t="shared" si="96"/>
        <v>3.3169460181224242E-2</v>
      </c>
      <c r="AK95" s="1836">
        <f t="shared" si="96"/>
        <v>2.1319800070402017E-2</v>
      </c>
      <c r="AL95" s="1836">
        <f t="shared" si="96"/>
        <v>-6.0423584883868564E-3</v>
      </c>
      <c r="AM95" s="1836">
        <f t="shared" si="96"/>
        <v>1.8863672009553412E-2</v>
      </c>
      <c r="AN95" s="1836">
        <f t="shared" si="96"/>
        <v>-1.969977757813246E-2</v>
      </c>
      <c r="AO95" s="1836">
        <f t="shared" si="96"/>
        <v>2.5112922500989621E-2</v>
      </c>
      <c r="AP95" s="1836">
        <f t="shared" si="96"/>
        <v>1.2447036941148459E-2</v>
      </c>
      <c r="AQ95" s="1836">
        <f t="shared" si="96"/>
        <v>-4.2082721468966744E-2</v>
      </c>
      <c r="AR95" s="1836">
        <f t="shared" si="96"/>
        <v>-5.0288277040924645E-2</v>
      </c>
      <c r="AS95" s="1836">
        <f t="shared" si="90"/>
        <v>-6.4368060343908073E-2</v>
      </c>
      <c r="AT95" s="1836">
        <f t="shared" si="90"/>
        <v>-6.2772021404230327E-2</v>
      </c>
      <c r="AU95" s="1836">
        <f t="shared" si="90"/>
        <v>5.5935140516969462E-3</v>
      </c>
      <c r="AV95" s="1836">
        <f t="shared" si="90"/>
        <v>-2.6228527433155624E-2</v>
      </c>
      <c r="AW95" s="1836">
        <f t="shared" si="90"/>
        <v>-4.4547422487703714E-2</v>
      </c>
      <c r="AX95" s="1836">
        <f t="shared" si="90"/>
        <v>2.3105710654029332E-2</v>
      </c>
      <c r="AY95" s="1836">
        <f t="shared" si="90"/>
        <v>-4.9463711849280667E-2</v>
      </c>
      <c r="AZ95" s="1836">
        <f t="shared" si="90"/>
        <v>-2.0006107631800885E-2</v>
      </c>
      <c r="BA95" s="1836">
        <f t="shared" si="90"/>
        <v>1.1864492346846722E-2</v>
      </c>
      <c r="BB95" s="1836">
        <f t="shared" si="91"/>
        <v>2.8709418911421203E-2</v>
      </c>
      <c r="BC95" s="1836">
        <f t="shared" si="92"/>
        <v>-1.9587667005989795E-2</v>
      </c>
      <c r="BD95" s="1836">
        <f t="shared" si="92"/>
        <v>-1.2538551769150086E-2</v>
      </c>
      <c r="BE95" s="171">
        <f t="shared" si="93"/>
        <v>-1</v>
      </c>
      <c r="BF95" s="166"/>
      <c r="BG95" s="166"/>
    </row>
    <row r="96" spans="1:59" s="26" customFormat="1" ht="15" customHeight="1">
      <c r="A96" s="193"/>
      <c r="B96" s="1"/>
      <c r="C96" s="1"/>
      <c r="D96" s="1"/>
      <c r="E96" s="1"/>
      <c r="F96" s="1"/>
      <c r="G96" s="1"/>
      <c r="H96" s="1"/>
      <c r="I96" s="1"/>
      <c r="J96" s="1"/>
      <c r="K96" s="1"/>
      <c r="L96" s="1"/>
      <c r="M96" s="1"/>
      <c r="N96" s="1"/>
      <c r="O96" s="1"/>
      <c r="P96" s="1"/>
      <c r="Q96" s="1"/>
      <c r="R96" s="1"/>
      <c r="S96" s="1"/>
      <c r="T96" s="1"/>
      <c r="U96" s="1"/>
      <c r="V96" s="901" t="s">
        <v>383</v>
      </c>
      <c r="W96" s="193"/>
      <c r="X96" s="1"/>
      <c r="Y96" s="1"/>
      <c r="Z96" s="901" t="s">
        <v>847</v>
      </c>
      <c r="AA96" s="1815"/>
      <c r="AB96" s="1836">
        <f t="shared" ref="AB96:AR96" si="97">AB72/AA72-1</f>
        <v>0.12162046209732491</v>
      </c>
      <c r="AC96" s="1836">
        <f t="shared" si="97"/>
        <v>-3.0546961620475765E-2</v>
      </c>
      <c r="AD96" s="1836">
        <f t="shared" si="97"/>
        <v>1.6095492560391111E-2</v>
      </c>
      <c r="AE96" s="1836">
        <f t="shared" si="97"/>
        <v>9.1628377746920231E-2</v>
      </c>
      <c r="AF96" s="1836">
        <f t="shared" si="97"/>
        <v>1.2568469683878991</v>
      </c>
      <c r="AG96" s="1836">
        <f t="shared" si="97"/>
        <v>9.4394986230658784E-2</v>
      </c>
      <c r="AH96" s="1836">
        <f t="shared" si="97"/>
        <v>1.6965692769145946E-2</v>
      </c>
      <c r="AI96" s="1836">
        <f t="shared" si="97"/>
        <v>-0.1408507635351185</v>
      </c>
      <c r="AJ96" s="1836">
        <f t="shared" si="97"/>
        <v>8.1635750212908365E-2</v>
      </c>
      <c r="AK96" s="1836">
        <f t="shared" si="97"/>
        <v>-5.1467712822765854E-2</v>
      </c>
      <c r="AL96" s="1836">
        <f t="shared" si="97"/>
        <v>7.1553107530138105E-2</v>
      </c>
      <c r="AM96" s="1836">
        <f t="shared" si="97"/>
        <v>-4.3053701372102071E-2</v>
      </c>
      <c r="AN96" s="1836">
        <f t="shared" si="97"/>
        <v>-3.5856323064812012E-2</v>
      </c>
      <c r="AO96" s="1836">
        <f t="shared" si="97"/>
        <v>-5.5547699538234574E-2</v>
      </c>
      <c r="AP96" s="1836">
        <f t="shared" si="97"/>
        <v>6.3028544716037471E-2</v>
      </c>
      <c r="AQ96" s="1836">
        <f t="shared" si="97"/>
        <v>8.9299622925789635E-2</v>
      </c>
      <c r="AR96" s="1836">
        <f t="shared" si="97"/>
        <v>0.11305160040706319</v>
      </c>
      <c r="AS96" s="1836">
        <f t="shared" si="90"/>
        <v>-8.1981379648593866E-2</v>
      </c>
      <c r="AT96" s="1836">
        <f t="shared" si="90"/>
        <v>-0.11381601679611431</v>
      </c>
      <c r="AU96" s="1836">
        <f t="shared" si="90"/>
        <v>-5.25078280174337E-2</v>
      </c>
      <c r="AV96" s="1836">
        <f t="shared" si="90"/>
        <v>6.1688547062035415E-3</v>
      </c>
      <c r="AW96" s="1836">
        <f t="shared" si="90"/>
        <v>2.6789565411578176E-2</v>
      </c>
      <c r="AX96" s="1836">
        <f t="shared" si="90"/>
        <v>-0.106206910029079</v>
      </c>
      <c r="AY96" s="1836">
        <f t="shared" si="90"/>
        <v>2.4829142762657908E-2</v>
      </c>
      <c r="AZ96" s="1836">
        <f t="shared" si="90"/>
        <v>-5.4259671055547631E-2</v>
      </c>
      <c r="BA96" s="1836">
        <f t="shared" si="90"/>
        <v>7.6274480203038619E-2</v>
      </c>
      <c r="BB96" s="1836">
        <f t="shared" si="91"/>
        <v>-4.6006087308529509E-2</v>
      </c>
      <c r="BC96" s="1836">
        <f t="shared" si="92"/>
        <v>-5.1512906147743509E-2</v>
      </c>
      <c r="BD96" s="1836">
        <f t="shared" si="92"/>
        <v>-4.9267309819405525E-2</v>
      </c>
      <c r="BE96" s="171">
        <f t="shared" si="93"/>
        <v>-1</v>
      </c>
      <c r="BF96" s="166"/>
      <c r="BG96" s="166"/>
    </row>
    <row r="97" spans="1:59" s="26" customFormat="1" ht="15" customHeight="1">
      <c r="A97" s="193"/>
      <c r="B97" s="1"/>
      <c r="C97" s="1"/>
      <c r="D97" s="1"/>
      <c r="E97" s="1"/>
      <c r="F97" s="1"/>
      <c r="G97" s="1"/>
      <c r="H97" s="1"/>
      <c r="I97" s="1"/>
      <c r="J97" s="1"/>
      <c r="K97" s="1"/>
      <c r="L97" s="1"/>
      <c r="M97" s="1"/>
      <c r="N97" s="1"/>
      <c r="O97" s="1"/>
      <c r="P97" s="1"/>
      <c r="Q97" s="1"/>
      <c r="R97" s="1"/>
      <c r="S97" s="1"/>
      <c r="T97" s="1"/>
      <c r="U97" s="1"/>
      <c r="V97" s="901" t="s">
        <v>1177</v>
      </c>
      <c r="W97" s="193"/>
      <c r="X97" s="1"/>
      <c r="Y97" s="1"/>
      <c r="Z97" s="901" t="s">
        <v>1178</v>
      </c>
      <c r="AA97" s="1815"/>
      <c r="AB97" s="1836">
        <f t="shared" ref="AB97:AR97" si="98">AB73/AA73-1</f>
        <v>1.8778049328897373E-2</v>
      </c>
      <c r="AC97" s="1836">
        <f t="shared" si="98"/>
        <v>-1.3743057103009493E-3</v>
      </c>
      <c r="AD97" s="1836">
        <f t="shared" si="98"/>
        <v>-1.9675992615518334E-2</v>
      </c>
      <c r="AE97" s="1836">
        <f t="shared" si="98"/>
        <v>2.5591654751431436E-2</v>
      </c>
      <c r="AF97" s="1836">
        <f t="shared" si="98"/>
        <v>5.0085529077315005E-3</v>
      </c>
      <c r="AG97" s="1836">
        <f t="shared" si="98"/>
        <v>8.6573028081720071E-3</v>
      </c>
      <c r="AH97" s="1836">
        <f t="shared" si="98"/>
        <v>-3.8121549688583389E-2</v>
      </c>
      <c r="AI97" s="1836">
        <f t="shared" si="98"/>
        <v>-9.2789334660010381E-2</v>
      </c>
      <c r="AJ97" s="1836">
        <f t="shared" si="98"/>
        <v>5.3781245397519495E-3</v>
      </c>
      <c r="AK97" s="1836">
        <f t="shared" si="98"/>
        <v>8.7030424525054162E-3</v>
      </c>
      <c r="AL97" s="1836">
        <f t="shared" si="98"/>
        <v>-2.2054958810858616E-2</v>
      </c>
      <c r="AM97" s="1836">
        <f t="shared" si="98"/>
        <v>-4.453194334914623E-2</v>
      </c>
      <c r="AN97" s="1836">
        <f t="shared" si="98"/>
        <v>-1.4805956425337219E-2</v>
      </c>
      <c r="AO97" s="1836">
        <f t="shared" si="98"/>
        <v>-5.7931096925245562E-4</v>
      </c>
      <c r="AP97" s="1836">
        <f t="shared" si="98"/>
        <v>1.9459793129364966E-2</v>
      </c>
      <c r="AQ97" s="1836">
        <f t="shared" si="98"/>
        <v>5.8330157454604681E-3</v>
      </c>
      <c r="AR97" s="1836">
        <f t="shared" si="98"/>
        <v>-1.419973060907942E-2</v>
      </c>
      <c r="AS97" s="1836">
        <f t="shared" si="90"/>
        <v>-7.8022206922996551E-2</v>
      </c>
      <c r="AT97" s="1836">
        <f t="shared" si="90"/>
        <v>-0.10795382119469477</v>
      </c>
      <c r="AU97" s="1836">
        <f t="shared" si="90"/>
        <v>2.2773008543101492E-2</v>
      </c>
      <c r="AV97" s="1836">
        <f t="shared" si="90"/>
        <v>-3.3738309596057503E-3</v>
      </c>
      <c r="AW97" s="1836">
        <f t="shared" si="90"/>
        <v>1.0446298800912412E-3</v>
      </c>
      <c r="AX97" s="1836">
        <f t="shared" si="90"/>
        <v>3.7511879818197924E-2</v>
      </c>
      <c r="AY97" s="1836">
        <f t="shared" si="90"/>
        <v>-1.2405593895735811E-2</v>
      </c>
      <c r="AZ97" s="1836">
        <f t="shared" si="90"/>
        <v>-2.8675621470911961E-2</v>
      </c>
      <c r="BA97" s="1836">
        <f t="shared" si="90"/>
        <v>-8.837711403208881E-3</v>
      </c>
      <c r="BB97" s="1836">
        <f t="shared" si="91"/>
        <v>1.3878792368720694E-2</v>
      </c>
      <c r="BC97" s="1836">
        <f t="shared" si="92"/>
        <v>-1.5226394580532876E-2</v>
      </c>
      <c r="BD97" s="1836">
        <f t="shared" si="92"/>
        <v>-2.4051327105607756E-2</v>
      </c>
      <c r="BE97" s="171">
        <f t="shared" si="93"/>
        <v>-1</v>
      </c>
      <c r="BF97" s="166"/>
      <c r="BG97" s="166"/>
    </row>
    <row r="98" spans="1:59" s="26" customFormat="1" ht="15" customHeight="1">
      <c r="A98" s="193"/>
      <c r="B98" s="1"/>
      <c r="C98" s="1"/>
      <c r="D98" s="1"/>
      <c r="E98" s="1"/>
      <c r="F98" s="1"/>
      <c r="G98" s="1"/>
      <c r="H98" s="1"/>
      <c r="I98" s="1"/>
      <c r="J98" s="1"/>
      <c r="K98" s="1"/>
      <c r="L98" s="1"/>
      <c r="M98" s="1"/>
      <c r="N98" s="1"/>
      <c r="O98" s="1"/>
      <c r="P98" s="1"/>
      <c r="Q98" s="1"/>
      <c r="R98" s="1"/>
      <c r="S98" s="1"/>
      <c r="T98" s="1"/>
      <c r="U98" s="1"/>
      <c r="V98" s="901" t="s">
        <v>384</v>
      </c>
      <c r="W98" s="193"/>
      <c r="X98" s="1"/>
      <c r="Y98" s="1"/>
      <c r="Z98" s="901" t="s">
        <v>632</v>
      </c>
      <c r="AA98" s="1816"/>
      <c r="AB98" s="1836">
        <f>AB74/AA74-1</f>
        <v>-0.10019550711142888</v>
      </c>
      <c r="AC98" s="1836">
        <f t="shared" ref="AC98:BA98" si="99">AC74/AB74-1</f>
        <v>-0.10014811000072343</v>
      </c>
      <c r="AD98" s="1836">
        <f t="shared" si="99"/>
        <v>6.1894145293470482E-2</v>
      </c>
      <c r="AE98" s="1836">
        <f t="shared" si="99"/>
        <v>-0.34569449585793666</v>
      </c>
      <c r="AF98" s="1836">
        <f t="shared" si="99"/>
        <v>4.8410213235945188E-2</v>
      </c>
      <c r="AG98" s="1836">
        <f t="shared" si="99"/>
        <v>-2.6472314680287656E-2</v>
      </c>
      <c r="AH98" s="1836">
        <f t="shared" si="99"/>
        <v>6.259740603500763E-2</v>
      </c>
      <c r="AI98" s="1836">
        <f t="shared" si="99"/>
        <v>1.4611476623071162E-2</v>
      </c>
      <c r="AJ98" s="1836">
        <f t="shared" si="99"/>
        <v>-1.7608779616341774E-2</v>
      </c>
      <c r="AK98" s="1836">
        <f t="shared" si="99"/>
        <v>0.195077318431228</v>
      </c>
      <c r="AL98" s="1836">
        <f t="shared" si="99"/>
        <v>-0.16913233188324561</v>
      </c>
      <c r="AM98" s="1836">
        <f t="shared" si="99"/>
        <v>0.11003346332149477</v>
      </c>
      <c r="AN98" s="1836">
        <f t="shared" si="99"/>
        <v>5.401744997250546E-2</v>
      </c>
      <c r="AO98" s="1836">
        <f t="shared" si="99"/>
        <v>-6.5009291565066851E-2</v>
      </c>
      <c r="AP98" s="1836">
        <f t="shared" si="99"/>
        <v>2.0728249917492558E-2</v>
      </c>
      <c r="AQ98" s="1836">
        <f t="shared" si="99"/>
        <v>-6.5952246917729607E-2</v>
      </c>
      <c r="AR98" s="1836">
        <f t="shared" si="99"/>
        <v>0.30404680473936385</v>
      </c>
      <c r="AS98" s="1836">
        <f t="shared" si="99"/>
        <v>-0.12018914166982897</v>
      </c>
      <c r="AT98" s="1836">
        <f t="shared" si="99"/>
        <v>-0.11335770150796176</v>
      </c>
      <c r="AU98" s="1836">
        <f t="shared" si="99"/>
        <v>3.2913998332969152E-2</v>
      </c>
      <c r="AV98" s="1836">
        <f t="shared" si="99"/>
        <v>2.9064007383805324E-2</v>
      </c>
      <c r="AW98" s="1836">
        <f t="shared" si="99"/>
        <v>0.25445374345409144</v>
      </c>
      <c r="AX98" s="1836">
        <f t="shared" si="99"/>
        <v>0.11075210748499553</v>
      </c>
      <c r="AY98" s="1836">
        <f t="shared" si="99"/>
        <v>-4.547226573058738E-2</v>
      </c>
      <c r="AZ98" s="1836">
        <f t="shared" si="99"/>
        <v>-0.1669941557096063</v>
      </c>
      <c r="BA98" s="1836">
        <f t="shared" si="99"/>
        <v>-2.9561695329544002E-2</v>
      </c>
      <c r="BB98" s="1836">
        <f t="shared" si="91"/>
        <v>0.14514789935109373</v>
      </c>
      <c r="BC98" s="1836">
        <f t="shared" si="92"/>
        <v>-3.9652122269428935E-2</v>
      </c>
      <c r="BD98" s="1836">
        <f t="shared" si="92"/>
        <v>-1.1217489743664544E-4</v>
      </c>
      <c r="BE98" s="171">
        <f t="shared" si="93"/>
        <v>-1</v>
      </c>
      <c r="BF98" s="307"/>
      <c r="BG98" s="307"/>
    </row>
    <row r="99" spans="1:59" s="26" customFormat="1" ht="15" customHeight="1" thickBot="1">
      <c r="A99" s="193"/>
      <c r="B99" s="1"/>
      <c r="C99" s="1"/>
      <c r="D99" s="1"/>
      <c r="E99" s="1"/>
      <c r="F99" s="1"/>
      <c r="G99" s="1"/>
      <c r="H99" s="1"/>
      <c r="I99" s="1"/>
      <c r="J99" s="1"/>
      <c r="K99" s="1"/>
      <c r="L99" s="1"/>
      <c r="M99" s="1"/>
      <c r="N99" s="1"/>
      <c r="O99" s="1"/>
      <c r="P99" s="1"/>
      <c r="Q99" s="1"/>
      <c r="R99" s="1"/>
      <c r="S99" s="1"/>
      <c r="T99" s="1"/>
      <c r="U99" s="1"/>
      <c r="V99" s="902" t="s">
        <v>385</v>
      </c>
      <c r="W99" s="193"/>
      <c r="X99" s="1"/>
      <c r="Y99" s="1"/>
      <c r="Z99" s="902" t="s">
        <v>637</v>
      </c>
      <c r="AA99" s="1817"/>
      <c r="AB99" s="1837">
        <f t="shared" ref="AB99:AR99" si="100">AB75/AA75-1</f>
        <v>1.8656929319775806E-3</v>
      </c>
      <c r="AC99" s="1837">
        <f t="shared" si="100"/>
        <v>8.1739272238220417E-2</v>
      </c>
      <c r="AD99" s="1837">
        <f t="shared" si="100"/>
        <v>-1.6478217674593676E-2</v>
      </c>
      <c r="AE99" s="1837">
        <f t="shared" si="100"/>
        <v>0.18246453258405548</v>
      </c>
      <c r="AF99" s="1837">
        <f t="shared" si="100"/>
        <v>1.5303552055904612E-2</v>
      </c>
      <c r="AG99" s="1837">
        <f t="shared" si="100"/>
        <v>2.4386660347023303E-2</v>
      </c>
      <c r="AH99" s="1837">
        <f t="shared" si="100"/>
        <v>3.4572282569008017E-2</v>
      </c>
      <c r="AI99" s="1837">
        <f t="shared" si="100"/>
        <v>-2.8644925572829383E-3</v>
      </c>
      <c r="AJ99" s="1837">
        <f t="shared" si="100"/>
        <v>-1.1309408901075901E-2</v>
      </c>
      <c r="AK99" s="1837">
        <f t="shared" si="100"/>
        <v>7.4952499400784411E-3</v>
      </c>
      <c r="AL99" s="1837">
        <f t="shared" si="100"/>
        <v>-7.0857079146373181E-2</v>
      </c>
      <c r="AM99" s="1837">
        <f t="shared" si="100"/>
        <v>-3.5440303374266846E-2</v>
      </c>
      <c r="AN99" s="1837">
        <f t="shared" si="100"/>
        <v>-8.0507065425461377E-4</v>
      </c>
      <c r="AO99" s="1837">
        <f t="shared" si="100"/>
        <v>-3.2369942772311089E-2</v>
      </c>
      <c r="AP99" s="1837">
        <f t="shared" si="100"/>
        <v>-2.9358358451619382E-2</v>
      </c>
      <c r="AQ99" s="1837">
        <f t="shared" si="100"/>
        <v>-5.2320105565786035E-2</v>
      </c>
      <c r="AR99" s="1837">
        <f t="shared" si="100"/>
        <v>1.7527759539594845E-2</v>
      </c>
      <c r="AS99" s="1837">
        <f t="shared" ref="AS99:BA100" si="101">AS75/AR75-1</f>
        <v>7.0598184472842496E-2</v>
      </c>
      <c r="AT99" s="1837">
        <f t="shared" si="101"/>
        <v>-0.1608839499172745</v>
      </c>
      <c r="AU99" s="1837">
        <f t="shared" si="101"/>
        <v>2.3807776062325203E-2</v>
      </c>
      <c r="AV99" s="1837">
        <f t="shared" si="101"/>
        <v>-5.8281754971370447E-2</v>
      </c>
      <c r="AW99" s="1837">
        <f t="shared" si="101"/>
        <v>4.7455368366450035E-2</v>
      </c>
      <c r="AX99" s="1837">
        <f t="shared" si="101"/>
        <v>-3.0549268503790028E-3</v>
      </c>
      <c r="AY99" s="1837">
        <f t="shared" si="101"/>
        <v>-3.5966517471061055E-2</v>
      </c>
      <c r="AZ99" s="1837">
        <f t="shared" si="101"/>
        <v>-4.582597486442519E-3</v>
      </c>
      <c r="BA99" s="1837">
        <f t="shared" si="101"/>
        <v>-4.6308002798332915E-2</v>
      </c>
      <c r="BB99" s="1837">
        <f t="shared" si="91"/>
        <v>-2.7724878187149526E-2</v>
      </c>
      <c r="BC99" s="1837">
        <f t="shared" si="92"/>
        <v>7.80342933135032E-2</v>
      </c>
      <c r="BD99" s="1837">
        <f t="shared" si="92"/>
        <v>-1.6990041186097704E-2</v>
      </c>
      <c r="BE99" s="172">
        <f t="shared" si="93"/>
        <v>-1</v>
      </c>
      <c r="BF99" s="168"/>
      <c r="BG99" s="168"/>
    </row>
    <row r="100" spans="1:59" s="26" customFormat="1" ht="15" customHeight="1" thickTop="1">
      <c r="A100" s="193"/>
      <c r="B100" s="1"/>
      <c r="C100" s="1"/>
      <c r="D100" s="1"/>
      <c r="E100" s="1"/>
      <c r="F100" s="1"/>
      <c r="G100" s="1"/>
      <c r="H100" s="1"/>
      <c r="I100" s="1"/>
      <c r="J100" s="1"/>
      <c r="K100" s="1"/>
      <c r="L100" s="1"/>
      <c r="M100" s="1"/>
      <c r="N100" s="1"/>
      <c r="O100" s="1"/>
      <c r="P100" s="1"/>
      <c r="Q100" s="1"/>
      <c r="R100" s="1"/>
      <c r="S100" s="1"/>
      <c r="T100" s="1"/>
      <c r="U100" s="1"/>
      <c r="V100" s="868" t="s">
        <v>386</v>
      </c>
      <c r="W100" s="193"/>
      <c r="X100" s="1"/>
      <c r="Y100" s="1"/>
      <c r="Z100" s="868" t="s">
        <v>5</v>
      </c>
      <c r="AA100" s="1818"/>
      <c r="AB100" s="1839">
        <f t="shared" ref="AB100:AR100" si="102">AB76/AA76-1</f>
        <v>1.0090132472670099E-2</v>
      </c>
      <c r="AC100" s="1839">
        <f t="shared" si="102"/>
        <v>8.2963809071570083E-3</v>
      </c>
      <c r="AD100" s="1839">
        <f t="shared" si="102"/>
        <v>-5.9832264300682114E-3</v>
      </c>
      <c r="AE100" s="1839">
        <f t="shared" si="102"/>
        <v>4.6858050287567954E-2</v>
      </c>
      <c r="AF100" s="1839">
        <f t="shared" si="102"/>
        <v>1.0060369405032965E-2</v>
      </c>
      <c r="AG100" s="1839">
        <f t="shared" si="102"/>
        <v>9.6086079509936084E-3</v>
      </c>
      <c r="AH100" s="1839">
        <f t="shared" si="102"/>
        <v>-5.3931391779323823E-3</v>
      </c>
      <c r="AI100" s="1839">
        <f t="shared" si="102"/>
        <v>-3.1963603206835001E-2</v>
      </c>
      <c r="AJ100" s="1839">
        <f t="shared" si="102"/>
        <v>3.038855508328564E-2</v>
      </c>
      <c r="AK100" s="1839">
        <f t="shared" si="102"/>
        <v>1.8333552320714652E-2</v>
      </c>
      <c r="AL100" s="1839">
        <f t="shared" si="102"/>
        <v>-1.1553834021272524E-2</v>
      </c>
      <c r="AM100" s="1839">
        <f t="shared" si="102"/>
        <v>2.3487490740681904E-2</v>
      </c>
      <c r="AN100" s="1839">
        <f t="shared" si="102"/>
        <v>6.5260524579013879E-3</v>
      </c>
      <c r="AO100" s="1839">
        <f t="shared" si="102"/>
        <v>-3.5776778024630973E-3</v>
      </c>
      <c r="AP100" s="1839">
        <f t="shared" si="102"/>
        <v>5.85367902434486E-3</v>
      </c>
      <c r="AQ100" s="1839">
        <f t="shared" si="102"/>
        <v>-1.7831449701781632E-2</v>
      </c>
      <c r="AR100" s="1839">
        <f t="shared" si="102"/>
        <v>2.8225799534252305E-2</v>
      </c>
      <c r="AS100" s="1839">
        <f t="shared" si="101"/>
        <v>-5.4346242787977173E-2</v>
      </c>
      <c r="AT100" s="1839">
        <f t="shared" si="101"/>
        <v>-5.6074031643843725E-2</v>
      </c>
      <c r="AU100" s="1839">
        <f t="shared" si="101"/>
        <v>4.4362730539401873E-2</v>
      </c>
      <c r="AV100" s="1839">
        <f t="shared" si="101"/>
        <v>4.1199536940168757E-2</v>
      </c>
      <c r="AW100" s="1839">
        <f t="shared" si="101"/>
        <v>3.2528140633693248E-2</v>
      </c>
      <c r="AX100" s="1839">
        <f t="shared" si="101"/>
        <v>7.1460534049214708E-3</v>
      </c>
      <c r="AY100" s="1839">
        <f t="shared" si="101"/>
        <v>-3.9239887817582919E-2</v>
      </c>
      <c r="AZ100" s="1839">
        <f t="shared" si="101"/>
        <v>-3.19153252558384E-2</v>
      </c>
      <c r="BA100" s="1839">
        <f t="shared" si="101"/>
        <v>-1.6085190394991122E-2</v>
      </c>
      <c r="BB100" s="1839">
        <f t="shared" si="91"/>
        <v>-1.2955725643028826E-2</v>
      </c>
      <c r="BC100" s="1839">
        <f t="shared" si="92"/>
        <v>-3.7592884739253041E-2</v>
      </c>
      <c r="BD100" s="1839">
        <f t="shared" si="92"/>
        <v>-3.2862373985651061E-2</v>
      </c>
      <c r="BE100" s="173">
        <f t="shared" si="93"/>
        <v>-1</v>
      </c>
      <c r="BF100" s="170"/>
      <c r="BG100" s="170"/>
    </row>
  </sheetData>
  <mergeCells count="13">
    <mergeCell ref="X62:Z62"/>
    <mergeCell ref="X63:Z63"/>
    <mergeCell ref="T63:V63"/>
    <mergeCell ref="T62:V62"/>
    <mergeCell ref="T1:V1"/>
    <mergeCell ref="T59:V59"/>
    <mergeCell ref="T60:V60"/>
    <mergeCell ref="T61:V61"/>
    <mergeCell ref="X1:Z1"/>
    <mergeCell ref="X59:Z59"/>
    <mergeCell ref="X60:Z60"/>
    <mergeCell ref="X61:Z61"/>
    <mergeCell ref="Y52:Z52"/>
  </mergeCells>
  <phoneticPr fontId="9"/>
  <pageMargins left="0.19685039370078741" right="0.19685039370078741" top="0.98425196850393704" bottom="0.98425196850393704" header="0.51181102362204722" footer="0.51181102362204722"/>
  <pageSetup paperSize="9" scale="3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A139"/>
  <sheetViews>
    <sheetView topLeftCell="X1" workbookViewId="0">
      <selection activeCell="AA26" sqref="AA26"/>
    </sheetView>
  </sheetViews>
  <sheetFormatPr defaultColWidth="9" defaultRowHeight="13.5"/>
  <cols>
    <col min="1" max="1" width="2.875" style="409" customWidth="1"/>
    <col min="2" max="20" width="9" style="409" customWidth="1"/>
    <col min="21" max="21" width="3.875" style="409" customWidth="1"/>
    <col min="22" max="22" width="6" style="409" customWidth="1"/>
    <col min="23" max="23" width="19.25" style="409" customWidth="1"/>
    <col min="24" max="24" width="25.875" customWidth="1"/>
    <col min="25" max="25" width="5.875" style="409" customWidth="1"/>
    <col min="26" max="26" width="1.875" style="409" customWidth="1"/>
    <col min="27" max="27" width="15.125" style="409" customWidth="1"/>
    <col min="28" max="41" width="8.75" style="409" hidden="1" customWidth="1"/>
    <col min="42" max="42" width="15.125" style="409" customWidth="1"/>
    <col min="43" max="49" width="9" style="409" hidden="1" customWidth="1"/>
    <col min="50" max="50" width="15.125" style="409" customWidth="1"/>
    <col min="51" max="51" width="15.125" style="409" hidden="1" customWidth="1"/>
    <col min="52" max="59" width="15.125" style="409" customWidth="1"/>
    <col min="60" max="60" width="9" style="409"/>
    <col min="61" max="78" width="0" style="409" hidden="1" customWidth="1"/>
    <col min="79" max="79" width="15.125" style="409" customWidth="1"/>
    <col min="80" max="16384" width="9" style="409"/>
  </cols>
  <sheetData>
    <row r="1" spans="1:79">
      <c r="W1"/>
      <c r="Y1" s="409" t="s">
        <v>48</v>
      </c>
    </row>
    <row r="2" spans="1:79">
      <c r="V2" s="495" t="s">
        <v>3</v>
      </c>
      <c r="W2" s="496"/>
      <c r="X2" s="496"/>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CA2" s="497" t="s">
        <v>1337</v>
      </c>
    </row>
    <row r="3" spans="1:79" ht="18">
      <c r="A3" s="419"/>
      <c r="V3" s="497"/>
      <c r="W3" s="496" t="s">
        <v>474</v>
      </c>
      <c r="X3" s="496"/>
      <c r="Y3" s="498" t="s">
        <v>1073</v>
      </c>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500" t="s">
        <v>66</v>
      </c>
      <c r="BA3" s="500" t="s">
        <v>974</v>
      </c>
      <c r="BB3" s="500" t="s">
        <v>968</v>
      </c>
      <c r="BC3" s="500" t="s">
        <v>969</v>
      </c>
      <c r="BD3" s="500" t="s">
        <v>970</v>
      </c>
      <c r="BE3" s="500" t="s">
        <v>971</v>
      </c>
      <c r="BF3" s="500" t="s">
        <v>972</v>
      </c>
      <c r="BG3" s="500" t="s">
        <v>973</v>
      </c>
      <c r="CA3" s="500" t="str">
        <f>BD3</f>
        <v>2019年度</v>
      </c>
    </row>
    <row r="4" spans="1:79" ht="18">
      <c r="V4" s="497"/>
      <c r="W4" s="496" t="s">
        <v>475</v>
      </c>
      <c r="X4" s="496"/>
      <c r="Y4" s="498" t="s">
        <v>41</v>
      </c>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1320"/>
      <c r="BA4" s="1320"/>
      <c r="BB4" s="1321" t="s">
        <v>967</v>
      </c>
      <c r="BC4" s="1321" t="s">
        <v>967</v>
      </c>
      <c r="BD4" s="1321" t="s">
        <v>967</v>
      </c>
      <c r="BE4" s="1321" t="s">
        <v>967</v>
      </c>
      <c r="BF4" s="1321" t="s">
        <v>967</v>
      </c>
      <c r="BG4" s="1321" t="s">
        <v>967</v>
      </c>
      <c r="BI4" s="492"/>
      <c r="CA4" s="1321" t="str">
        <f>BD4</f>
        <v>速報値</v>
      </c>
    </row>
    <row r="5" spans="1:79" ht="14.25">
      <c r="V5" s="497"/>
      <c r="W5" s="496"/>
      <c r="X5" s="496"/>
      <c r="Y5" s="498" t="s">
        <v>42</v>
      </c>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2">
        <f>ROUND('1.Total'!AZ15*10^2,-2 )</f>
        <v>132100</v>
      </c>
      <c r="BA5" s="502">
        <f>ROUND('1.Total'!BA15*10^2,-2 )</f>
        <v>130400</v>
      </c>
      <c r="BB5" s="502">
        <f>ROUND('1.Total'!BB15*10^2,-2 )</f>
        <v>129100</v>
      </c>
      <c r="BC5" s="502">
        <f>ROUND('1.Total'!BC15*10^2,-2 )</f>
        <v>124700</v>
      </c>
      <c r="BD5" s="502">
        <f>ROUND('1.Total'!BD15*10^2,-2 )</f>
        <v>121200</v>
      </c>
      <c r="BE5" s="502">
        <f>ROUND('1.Total'!BE15*10^2,-2 )</f>
        <v>0</v>
      </c>
      <c r="BF5" s="502">
        <f>ROUND('1.Total'!BG15*10^2,-2 )</f>
        <v>0</v>
      </c>
      <c r="BG5" s="502">
        <f>ROUND('1.Total'!BH15*10^2,-2 )</f>
        <v>0</v>
      </c>
      <c r="BI5" s="492"/>
      <c r="CA5" s="502">
        <f>BD5</f>
        <v>121200</v>
      </c>
    </row>
    <row r="6" spans="1:79" ht="14.25">
      <c r="V6" s="497"/>
      <c r="W6" s="496"/>
      <c r="X6" s="496"/>
      <c r="Y6" s="498" t="s">
        <v>40</v>
      </c>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2"/>
      <c r="BA6" s="502"/>
      <c r="BB6" s="502"/>
      <c r="BC6" s="502"/>
      <c r="BD6" s="502"/>
      <c r="BE6" s="502"/>
      <c r="BF6" s="502"/>
      <c r="BG6" s="502"/>
      <c r="BI6" s="492"/>
      <c r="CA6" s="502"/>
    </row>
    <row r="7" spans="1:79" ht="15.75">
      <c r="V7" s="497"/>
      <c r="W7" s="496"/>
      <c r="X7" s="496"/>
      <c r="Y7" s="498" t="s">
        <v>43</v>
      </c>
      <c r="Z7" s="501"/>
      <c r="AA7" s="501"/>
      <c r="AB7" s="501"/>
      <c r="AC7" s="501"/>
      <c r="AD7" s="501"/>
      <c r="AE7" s="501"/>
      <c r="AF7" s="501"/>
      <c r="AG7" s="501"/>
      <c r="AH7" s="501"/>
      <c r="AI7" s="501"/>
      <c r="AJ7" s="501"/>
      <c r="AK7" s="501"/>
      <c r="AL7" s="501"/>
      <c r="AM7" s="501"/>
      <c r="AN7" s="501"/>
      <c r="AO7" s="501"/>
      <c r="AP7" s="501"/>
      <c r="AQ7" s="501"/>
      <c r="AR7" s="501"/>
      <c r="AS7" s="501"/>
      <c r="AT7" s="501"/>
      <c r="AU7" s="501"/>
      <c r="AV7" s="501"/>
      <c r="AW7" s="501"/>
      <c r="AX7" s="501"/>
      <c r="AY7" s="501"/>
      <c r="AZ7" s="1039" t="s">
        <v>476</v>
      </c>
      <c r="BA7" s="1039" t="s">
        <v>975</v>
      </c>
      <c r="BB7" s="1039" t="s">
        <v>976</v>
      </c>
      <c r="BC7" s="1758" t="s">
        <v>1193</v>
      </c>
      <c r="BD7" s="1758" t="s">
        <v>1259</v>
      </c>
      <c r="BE7" s="1758" t="s">
        <v>1260</v>
      </c>
      <c r="BF7" s="502"/>
      <c r="BG7" s="502"/>
      <c r="BI7" s="492"/>
      <c r="CA7" s="1758" t="str">
        <f t="shared" ref="CA7:CA8" si="0">BD7</f>
        <v>FY2019</v>
      </c>
    </row>
    <row r="8" spans="1:79" ht="15.75">
      <c r="V8" s="497"/>
      <c r="W8" s="496"/>
      <c r="X8" s="496"/>
      <c r="Y8" s="498" t="s">
        <v>44</v>
      </c>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1040">
        <f>'1.Total'!AZ15</f>
        <v>1320.7275289329273</v>
      </c>
      <c r="BA8" s="1040">
        <f>'1.Total'!BA15</f>
        <v>1304.0258932314605</v>
      </c>
      <c r="BB8" s="1710">
        <f>'1.Total'!BB15</f>
        <v>1290.6705910358583</v>
      </c>
      <c r="BC8" s="1759">
        <f>'1.Total'!BC15</f>
        <v>1247.1272339804887</v>
      </c>
      <c r="BD8" s="1759">
        <f>'1.Total'!BD15</f>
        <v>1211.5517394050109</v>
      </c>
      <c r="BE8" s="1759">
        <f>'1.Total'!BE15</f>
        <v>0</v>
      </c>
      <c r="BF8" s="502"/>
      <c r="BG8" s="502"/>
      <c r="BI8" s="493"/>
      <c r="CA8" s="1759">
        <f t="shared" si="0"/>
        <v>1211.5517394050109</v>
      </c>
    </row>
    <row r="9" spans="1:79" ht="14.25">
      <c r="V9" s="497"/>
      <c r="W9" s="496"/>
      <c r="X9" s="496"/>
      <c r="Y9" s="498" t="s">
        <v>45</v>
      </c>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I9" s="492"/>
      <c r="CA9" s="503"/>
    </row>
    <row r="10" spans="1:79" ht="14.25">
      <c r="V10" s="497"/>
      <c r="W10" s="496"/>
      <c r="X10" s="496"/>
      <c r="Y10" s="498"/>
      <c r="Z10" s="501"/>
      <c r="AA10" s="501"/>
      <c r="AB10" s="501"/>
      <c r="AC10" s="501"/>
      <c r="AD10" s="501"/>
      <c r="AE10" s="501"/>
      <c r="AF10" s="501"/>
      <c r="AG10" s="501"/>
      <c r="AH10" s="501"/>
      <c r="AI10" s="501"/>
      <c r="AJ10" s="501"/>
      <c r="AK10" s="501"/>
      <c r="AL10" s="501"/>
      <c r="AM10" s="501"/>
      <c r="AN10" s="501"/>
      <c r="AO10" s="501"/>
      <c r="AP10" s="501"/>
      <c r="AQ10" s="501"/>
      <c r="AR10" s="501"/>
      <c r="AS10" s="501"/>
      <c r="AT10" s="501"/>
      <c r="AU10" s="501"/>
      <c r="AV10" s="501"/>
      <c r="AW10" s="501"/>
      <c r="AX10" s="501"/>
      <c r="AY10" s="501"/>
      <c r="AZ10" s="501"/>
      <c r="BA10" s="501"/>
      <c r="BB10" s="501"/>
      <c r="BC10" s="501"/>
      <c r="BD10" s="501"/>
      <c r="BE10" s="501"/>
      <c r="BF10" s="501"/>
      <c r="BG10" s="501"/>
      <c r="BI10" s="492"/>
      <c r="CA10" s="501"/>
    </row>
    <row r="11" spans="1:79" ht="14.25">
      <c r="V11" s="497"/>
      <c r="W11" s="496" t="s">
        <v>1189</v>
      </c>
      <c r="X11" s="496"/>
      <c r="Y11" s="498" t="s">
        <v>1190</v>
      </c>
      <c r="Z11" s="501"/>
      <c r="AA11" s="501">
        <f>'1.Total'!$AP$15*0.962</f>
        <v>1328.6806669473374</v>
      </c>
      <c r="AB11" s="501">
        <f>'1.Total'!$AP$15*0.962</f>
        <v>1328.6806669473374</v>
      </c>
      <c r="AC11" s="501">
        <f>'1.Total'!$AP$15*0.962</f>
        <v>1328.6806669473374</v>
      </c>
      <c r="AD11" s="501">
        <f>'1.Total'!$AP$15*0.962</f>
        <v>1328.6806669473374</v>
      </c>
      <c r="AE11" s="501">
        <f>'1.Total'!$AP$15*0.962</f>
        <v>1328.6806669473374</v>
      </c>
      <c r="AF11" s="501">
        <f>'1.Total'!$AP$15*0.962</f>
        <v>1328.6806669473374</v>
      </c>
      <c r="AG11" s="501">
        <f>'1.Total'!$AP$15*0.962</f>
        <v>1328.6806669473374</v>
      </c>
      <c r="AH11" s="501">
        <f>'1.Total'!$AP$15*0.962</f>
        <v>1328.6806669473374</v>
      </c>
      <c r="AI11" s="501">
        <f>'1.Total'!$AP$15*0.962</f>
        <v>1328.6806669473374</v>
      </c>
      <c r="AJ11" s="501">
        <f>'1.Total'!$AP$15*0.962</f>
        <v>1328.6806669473374</v>
      </c>
      <c r="AK11" s="501">
        <f>'1.Total'!$AP$15*0.962</f>
        <v>1328.6806669473374</v>
      </c>
      <c r="AL11" s="501">
        <f>'1.Total'!$AP$15*0.962</f>
        <v>1328.6806669473374</v>
      </c>
      <c r="AM11" s="501">
        <f>'1.Total'!$AP$15*0.962</f>
        <v>1328.6806669473374</v>
      </c>
      <c r="AN11" s="501">
        <f>'1.Total'!$AP$15*0.962</f>
        <v>1328.6806669473374</v>
      </c>
      <c r="AO11" s="501">
        <f>'1.Total'!$AP$15*0.962</f>
        <v>1328.6806669473374</v>
      </c>
      <c r="AP11" s="501">
        <f>'1.Total'!$AP$15*0.962</f>
        <v>1328.6806669473374</v>
      </c>
      <c r="AQ11" s="501">
        <f>'1.Total'!$AP$15*0.962</f>
        <v>1328.6806669473374</v>
      </c>
      <c r="AR11" s="501">
        <f>'1.Total'!$AP$15*0.962</f>
        <v>1328.6806669473374</v>
      </c>
      <c r="AS11" s="501">
        <f>'1.Total'!$AP$15*0.962</f>
        <v>1328.6806669473374</v>
      </c>
      <c r="AT11" s="501">
        <f>'1.Total'!$AP$15*0.962</f>
        <v>1328.6806669473374</v>
      </c>
      <c r="AU11" s="501">
        <f>'1.Total'!$AP$15*0.962</f>
        <v>1328.6806669473374</v>
      </c>
      <c r="AV11" s="501">
        <f>'1.Total'!$AP$15*0.962</f>
        <v>1328.6806669473374</v>
      </c>
      <c r="AW11" s="501">
        <f>'1.Total'!$AP$15*0.962</f>
        <v>1328.6806669473374</v>
      </c>
      <c r="AX11" s="501">
        <f>'1.Total'!$AP$15*0.962</f>
        <v>1328.6806669473374</v>
      </c>
      <c r="AY11" s="501">
        <f>'1.Total'!$AP$15*0.962</f>
        <v>1328.6806669473374</v>
      </c>
      <c r="AZ11" s="501">
        <f>'1.Total'!$AP$15*0.962</f>
        <v>1328.6806669473374</v>
      </c>
      <c r="BA11" s="501">
        <f>'1.Total'!$AP$15*0.962</f>
        <v>1328.6806669473374</v>
      </c>
      <c r="BB11" s="501">
        <f>'1.Total'!$AP$15*0.962</f>
        <v>1328.6806669473374</v>
      </c>
      <c r="BC11" s="501">
        <f>'1.Total'!$AP$15*0.962</f>
        <v>1328.6806669473374</v>
      </c>
      <c r="BD11" s="501">
        <f>'1.Total'!$AP$15*0.962</f>
        <v>1328.6806669473374</v>
      </c>
      <c r="BE11" s="501">
        <f>'1.Total'!$AP$15*0.962</f>
        <v>1328.6806669473374</v>
      </c>
      <c r="BF11" s="501"/>
      <c r="BG11" s="501"/>
      <c r="BI11" s="492"/>
      <c r="CA11" s="501">
        <f t="shared" ref="CA11:CA12" si="1">BD11</f>
        <v>1328.6806669473374</v>
      </c>
    </row>
    <row r="12" spans="1:79" ht="14.25">
      <c r="V12" s="497"/>
      <c r="W12" s="496" t="s">
        <v>1191</v>
      </c>
      <c r="X12" s="496"/>
      <c r="Y12" s="498" t="s">
        <v>1192</v>
      </c>
      <c r="Z12" s="501"/>
      <c r="AA12" s="501">
        <f>'1.Total'!$AX$15*0.74</f>
        <v>1042.0615098245603</v>
      </c>
      <c r="AB12" s="501">
        <f>'1.Total'!$AX$15*0.74</f>
        <v>1042.0615098245603</v>
      </c>
      <c r="AC12" s="501">
        <f>'1.Total'!$AX$15*0.74</f>
        <v>1042.0615098245603</v>
      </c>
      <c r="AD12" s="501">
        <f>'1.Total'!$AX$15*0.74</f>
        <v>1042.0615098245603</v>
      </c>
      <c r="AE12" s="501">
        <f>'1.Total'!$AX$15*0.74</f>
        <v>1042.0615098245603</v>
      </c>
      <c r="AF12" s="501">
        <f>'1.Total'!$AX$15*0.74</f>
        <v>1042.0615098245603</v>
      </c>
      <c r="AG12" s="501">
        <f>'1.Total'!$AX$15*0.74</f>
        <v>1042.0615098245603</v>
      </c>
      <c r="AH12" s="501">
        <f>'1.Total'!$AX$15*0.74</f>
        <v>1042.0615098245603</v>
      </c>
      <c r="AI12" s="501">
        <f>'1.Total'!$AX$15*0.74</f>
        <v>1042.0615098245603</v>
      </c>
      <c r="AJ12" s="501">
        <f>'1.Total'!$AX$15*0.74</f>
        <v>1042.0615098245603</v>
      </c>
      <c r="AK12" s="501">
        <f>'1.Total'!$AX$15*0.74</f>
        <v>1042.0615098245603</v>
      </c>
      <c r="AL12" s="501">
        <f>'1.Total'!$AX$15*0.74</f>
        <v>1042.0615098245603</v>
      </c>
      <c r="AM12" s="501">
        <f>'1.Total'!$AX$15*0.74</f>
        <v>1042.0615098245603</v>
      </c>
      <c r="AN12" s="501">
        <f>'1.Total'!$AX$15*0.74</f>
        <v>1042.0615098245603</v>
      </c>
      <c r="AO12" s="501">
        <f>'1.Total'!$AX$15*0.74</f>
        <v>1042.0615098245603</v>
      </c>
      <c r="AP12" s="501">
        <f>'1.Total'!$AX$15*0.74</f>
        <v>1042.0615098245603</v>
      </c>
      <c r="AQ12" s="501">
        <f>'1.Total'!$AX$15*0.74</f>
        <v>1042.0615098245603</v>
      </c>
      <c r="AR12" s="501">
        <f>'1.Total'!$AX$15*0.74</f>
        <v>1042.0615098245603</v>
      </c>
      <c r="AS12" s="501">
        <f>'1.Total'!$AX$15*0.74</f>
        <v>1042.0615098245603</v>
      </c>
      <c r="AT12" s="501">
        <f>'1.Total'!$AX$15*0.74</f>
        <v>1042.0615098245603</v>
      </c>
      <c r="AU12" s="501">
        <f>'1.Total'!$AX$15*0.74</f>
        <v>1042.0615098245603</v>
      </c>
      <c r="AV12" s="501">
        <f>'1.Total'!$AX$15*0.74</f>
        <v>1042.0615098245603</v>
      </c>
      <c r="AW12" s="501">
        <f>'1.Total'!$AX$15*0.74</f>
        <v>1042.0615098245603</v>
      </c>
      <c r="AX12" s="501">
        <f>'1.Total'!$AX$15*0.74</f>
        <v>1042.0615098245603</v>
      </c>
      <c r="AY12" s="501">
        <f>'1.Total'!$AX$15*0.74</f>
        <v>1042.0615098245603</v>
      </c>
      <c r="AZ12" s="501">
        <f>'1.Total'!$AX$15*0.74</f>
        <v>1042.0615098245603</v>
      </c>
      <c r="BA12" s="501">
        <f>'1.Total'!$AX$15*0.74</f>
        <v>1042.0615098245603</v>
      </c>
      <c r="BB12" s="501">
        <f>'1.Total'!$AX$15*0.74</f>
        <v>1042.0615098245603</v>
      </c>
      <c r="BC12" s="501">
        <f>'1.Total'!$AX$15*0.74</f>
        <v>1042.0615098245603</v>
      </c>
      <c r="BD12" s="501">
        <f>'1.Total'!$AX$15*0.74</f>
        <v>1042.0615098245603</v>
      </c>
      <c r="BE12" s="501">
        <f>'1.Total'!$AX$15*0.74</f>
        <v>1042.0615098245603</v>
      </c>
      <c r="BF12" s="501"/>
      <c r="BG12" s="501"/>
      <c r="BI12" s="492"/>
      <c r="CA12" s="501">
        <f t="shared" si="1"/>
        <v>1042.0615098245603</v>
      </c>
    </row>
    <row r="13" spans="1:79" ht="14.25">
      <c r="W13"/>
      <c r="Y13" s="42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I13" s="493"/>
      <c r="CA13" s="410"/>
    </row>
    <row r="14" spans="1:79">
      <c r="V14" s="1038" t="s">
        <v>473</v>
      </c>
      <c r="W14" s="1038"/>
      <c r="X14" s="1038"/>
      <c r="Y14" s="501"/>
      <c r="Z14" s="501"/>
      <c r="AA14" s="501"/>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0"/>
      <c r="BC14" s="410"/>
      <c r="BD14" s="410"/>
      <c r="BE14" s="410"/>
      <c r="BF14" s="410"/>
      <c r="BG14" s="410"/>
      <c r="BI14" s="493"/>
      <c r="CA14" s="410"/>
    </row>
    <row r="15" spans="1:79" ht="14.25">
      <c r="V15" s="1034"/>
      <c r="W15" s="1034" t="s">
        <v>468</v>
      </c>
      <c r="X15" s="1037" t="s">
        <v>472</v>
      </c>
      <c r="Y15" s="501"/>
      <c r="Z15" s="501"/>
      <c r="AA15" s="501"/>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c r="BE15" s="410"/>
      <c r="BF15" s="410"/>
      <c r="BG15" s="410"/>
      <c r="BI15" s="493"/>
      <c r="CA15" s="410"/>
    </row>
    <row r="16" spans="1:79" ht="14.25">
      <c r="V16" s="1035"/>
      <c r="W16" s="1034" t="s">
        <v>469</v>
      </c>
      <c r="X16" s="1035"/>
      <c r="Y16" s="501"/>
      <c r="Z16" s="501"/>
      <c r="AA16" s="501"/>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I16" s="493"/>
      <c r="CA16" s="410"/>
    </row>
    <row r="17" spans="22:79" ht="14.25">
      <c r="V17" s="1035"/>
      <c r="W17" s="1034" t="s">
        <v>1074</v>
      </c>
      <c r="X17" s="1035"/>
      <c r="Y17" s="501"/>
      <c r="Z17" s="501"/>
      <c r="AA17" s="501"/>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I17" s="493"/>
      <c r="CA17" s="410"/>
    </row>
    <row r="18" spans="22:79" ht="14.25">
      <c r="V18" s="1036"/>
      <c r="W18" s="1044" t="s">
        <v>466</v>
      </c>
      <c r="X18" s="1036"/>
      <c r="Y18" s="501"/>
      <c r="Z18" s="501"/>
      <c r="AA18" s="501"/>
      <c r="AB18" s="410"/>
      <c r="AC18" s="410"/>
      <c r="AD18" s="410"/>
      <c r="AE18" s="410"/>
      <c r="AF18" s="410"/>
      <c r="AG18" s="410"/>
      <c r="AH18" s="410"/>
      <c r="AI18" s="410"/>
      <c r="AJ18" s="410"/>
      <c r="AK18" s="410"/>
      <c r="AL18" s="410"/>
      <c r="AM18" s="410"/>
      <c r="AN18" s="410"/>
      <c r="AO18" s="410"/>
      <c r="AP18" s="410"/>
      <c r="AQ18" s="410"/>
      <c r="AR18" s="410"/>
      <c r="AS18" s="410"/>
      <c r="AT18" s="410"/>
      <c r="AU18" s="410"/>
      <c r="AV18" s="410"/>
      <c r="AW18" s="410"/>
      <c r="AX18" s="410"/>
      <c r="AY18" s="410"/>
      <c r="AZ18" s="410"/>
      <c r="BA18" s="410"/>
      <c r="BB18" s="410"/>
      <c r="BC18" s="410"/>
      <c r="BD18" s="410"/>
      <c r="BE18" s="410"/>
      <c r="BF18" s="410"/>
      <c r="BG18" s="410"/>
      <c r="BI18" s="493"/>
      <c r="CA18" s="410"/>
    </row>
    <row r="19" spans="22:79" ht="14.25">
      <c r="V19" s="1036"/>
      <c r="W19" s="1044" t="s">
        <v>467</v>
      </c>
      <c r="X19" s="1036"/>
      <c r="Y19" s="501"/>
      <c r="Z19" s="501"/>
      <c r="AA19" s="501"/>
      <c r="AB19" s="410"/>
      <c r="AC19" s="410"/>
      <c r="AD19" s="410"/>
      <c r="AE19" s="410"/>
      <c r="AF19" s="410"/>
      <c r="AG19" s="410"/>
      <c r="AH19" s="410"/>
      <c r="AI19" s="410"/>
      <c r="AJ19" s="410"/>
      <c r="AK19" s="410"/>
      <c r="AL19" s="410"/>
      <c r="AM19" s="410"/>
      <c r="AN19" s="410"/>
      <c r="AO19" s="410"/>
      <c r="AP19" s="410"/>
      <c r="AQ19" s="410"/>
      <c r="AR19" s="410"/>
      <c r="AS19" s="410"/>
      <c r="AT19" s="410"/>
      <c r="AU19" s="410"/>
      <c r="AV19" s="410"/>
      <c r="AW19" s="410"/>
      <c r="AX19" s="410"/>
      <c r="AY19" s="410"/>
      <c r="AZ19" s="410"/>
      <c r="BA19" s="410"/>
      <c r="BB19" s="410"/>
      <c r="BC19" s="410"/>
      <c r="BD19" s="410"/>
      <c r="BE19" s="410"/>
      <c r="BF19" s="410"/>
      <c r="BG19" s="410"/>
      <c r="BI19" s="493"/>
      <c r="CA19" s="410"/>
    </row>
    <row r="20" spans="22:79" ht="14.25">
      <c r="V20" s="1035"/>
      <c r="W20" s="1034" t="s">
        <v>470</v>
      </c>
      <c r="X20" s="1035"/>
      <c r="Y20" s="501"/>
      <c r="Z20" s="501"/>
      <c r="AA20" s="501"/>
      <c r="AB20" s="410"/>
      <c r="AC20" s="410"/>
      <c r="AD20" s="410"/>
      <c r="AE20" s="410"/>
      <c r="AF20" s="410"/>
      <c r="AG20" s="410"/>
      <c r="AH20" s="410"/>
      <c r="AI20" s="410"/>
      <c r="AJ20" s="410"/>
      <c r="AK20" s="410"/>
      <c r="AL20" s="410"/>
      <c r="AM20" s="410"/>
      <c r="AN20" s="410"/>
      <c r="AO20" s="410"/>
      <c r="AP20" s="410"/>
      <c r="AQ20" s="410"/>
      <c r="AR20" s="410"/>
      <c r="AS20" s="410"/>
      <c r="AT20" s="410"/>
      <c r="AU20" s="410"/>
      <c r="AV20" s="410"/>
      <c r="AW20" s="410"/>
      <c r="AX20" s="410"/>
      <c r="AY20" s="410"/>
      <c r="AZ20" s="410"/>
      <c r="BA20" s="410"/>
      <c r="BB20" s="410"/>
      <c r="BC20" s="410"/>
      <c r="BD20" s="410"/>
      <c r="BE20" s="410"/>
      <c r="BF20" s="410"/>
      <c r="BG20" s="410"/>
      <c r="BI20" s="493"/>
      <c r="CA20" s="410"/>
    </row>
    <row r="21" spans="22:79" ht="14.25">
      <c r="V21" s="1035"/>
      <c r="W21" s="1034" t="s">
        <v>471</v>
      </c>
      <c r="X21" s="1035"/>
      <c r="Y21" s="501"/>
      <c r="Z21" s="501"/>
      <c r="AA21" s="501"/>
      <c r="AB21" s="410"/>
      <c r="AC21" s="410"/>
      <c r="AD21" s="410"/>
      <c r="AE21" s="410"/>
      <c r="AF21" s="410"/>
      <c r="AG21" s="410"/>
      <c r="AH21" s="410"/>
      <c r="AI21" s="410"/>
      <c r="AJ21" s="410"/>
      <c r="AK21" s="410"/>
      <c r="AL21" s="410"/>
      <c r="AM21" s="410"/>
      <c r="AN21" s="410"/>
      <c r="AO21" s="410"/>
      <c r="AP21" s="410"/>
      <c r="AQ21" s="410"/>
      <c r="AR21" s="410"/>
      <c r="AS21" s="410"/>
      <c r="AT21" s="410"/>
      <c r="AU21" s="410"/>
      <c r="AV21" s="410"/>
      <c r="AW21" s="410"/>
      <c r="AX21" s="410"/>
      <c r="AY21" s="410"/>
      <c r="AZ21" s="410"/>
      <c r="BA21" s="410"/>
      <c r="BB21" s="410"/>
      <c r="BC21" s="410"/>
      <c r="BD21" s="410"/>
      <c r="BE21" s="410"/>
      <c r="BF21" s="410"/>
      <c r="BG21" s="410"/>
      <c r="BI21" s="493"/>
      <c r="CA21" s="410"/>
    </row>
    <row r="22" spans="22:79">
      <c r="V22" s="414"/>
      <c r="W22" s="1033"/>
      <c r="Y22" s="410"/>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I22" s="494"/>
      <c r="CA22" s="411"/>
    </row>
    <row r="23" spans="22:79">
      <c r="W23"/>
      <c r="Y23" s="410"/>
      <c r="Z23" s="410"/>
      <c r="AA23" s="423"/>
      <c r="AB23" s="423"/>
      <c r="AC23" s="423"/>
      <c r="AD23" s="423"/>
      <c r="AE23" s="423"/>
      <c r="AF23" s="423"/>
      <c r="AG23" s="423"/>
      <c r="AH23" s="423"/>
      <c r="AI23" s="423"/>
      <c r="AJ23" s="423"/>
      <c r="AK23" s="423"/>
      <c r="AL23" s="423"/>
      <c r="AM23" s="423"/>
      <c r="AN23" s="423"/>
      <c r="AO23" s="423"/>
      <c r="AP23" s="424"/>
      <c r="AQ23" s="424"/>
      <c r="AR23" s="424"/>
      <c r="AS23" s="424"/>
      <c r="AT23" s="424"/>
      <c r="AU23" s="424"/>
      <c r="AV23" s="424"/>
      <c r="AW23" s="424"/>
      <c r="AX23" s="424"/>
      <c r="AY23" s="424"/>
      <c r="AZ23" s="424"/>
      <c r="BA23" s="424"/>
      <c r="BB23" s="424"/>
      <c r="BC23" s="424"/>
      <c r="BD23" s="424"/>
      <c r="BE23" s="424"/>
      <c r="BF23" s="424"/>
      <c r="BG23" s="424"/>
      <c r="CA23" s="424"/>
    </row>
    <row r="24" spans="22:79">
      <c r="V24" s="514" t="s">
        <v>67</v>
      </c>
      <c r="W24" s="515"/>
      <c r="X24" s="515"/>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7"/>
      <c r="BB24" s="517"/>
      <c r="BC24" s="517"/>
      <c r="BD24" s="517"/>
      <c r="BE24" s="517"/>
      <c r="BF24" s="517"/>
      <c r="BG24" s="517"/>
      <c r="CA24" s="517"/>
    </row>
    <row r="25" spans="22:79" ht="25.5">
      <c r="V25" s="516"/>
      <c r="W25" s="518" t="s">
        <v>1366</v>
      </c>
      <c r="X25" s="1041" t="s">
        <v>1385</v>
      </c>
      <c r="Y25" s="516" t="s">
        <v>482</v>
      </c>
      <c r="Z25" s="516"/>
      <c r="AA25" s="537" t="s">
        <v>980</v>
      </c>
      <c r="AB25" s="537"/>
      <c r="AC25" s="537"/>
      <c r="AD25" s="537"/>
      <c r="AE25" s="537"/>
      <c r="AF25" s="537"/>
      <c r="AG25" s="537"/>
      <c r="AH25" s="537"/>
      <c r="AI25" s="537"/>
      <c r="AJ25" s="537"/>
      <c r="AK25" s="537"/>
      <c r="AL25" s="537"/>
      <c r="AM25" s="537"/>
      <c r="AN25" s="537"/>
      <c r="AO25" s="537"/>
      <c r="AP25" s="538" t="s">
        <v>981</v>
      </c>
      <c r="AQ25" s="538"/>
      <c r="AR25" s="538"/>
      <c r="AS25" s="538"/>
      <c r="AT25" s="538"/>
      <c r="AU25" s="538"/>
      <c r="AV25" s="538"/>
      <c r="AW25" s="538"/>
      <c r="AX25" s="538" t="s">
        <v>982</v>
      </c>
      <c r="AY25" s="538"/>
      <c r="AZ25" s="538" t="s">
        <v>983</v>
      </c>
      <c r="BA25" s="538" t="s">
        <v>984</v>
      </c>
      <c r="BB25" s="538" t="s">
        <v>985</v>
      </c>
      <c r="BC25" s="538" t="s">
        <v>986</v>
      </c>
      <c r="BD25" s="538" t="s">
        <v>987</v>
      </c>
      <c r="BE25" s="538" t="s">
        <v>988</v>
      </c>
      <c r="BF25" s="538" t="s">
        <v>989</v>
      </c>
      <c r="BG25" s="538" t="s">
        <v>1254</v>
      </c>
      <c r="CA25" s="538" t="str">
        <f t="shared" ref="CA25:CA29" si="2">BD25</f>
        <v>2019年度</v>
      </c>
    </row>
    <row r="26" spans="22:79" ht="25.5">
      <c r="V26" s="516"/>
      <c r="W26" s="518" t="s">
        <v>70</v>
      </c>
      <c r="X26" s="1041" t="s">
        <v>1265</v>
      </c>
      <c r="Y26" s="519" t="s">
        <v>49</v>
      </c>
      <c r="Z26" s="519"/>
      <c r="AA26" s="520">
        <f>ROUND('2.CO2-Sector'!$AA$80*100,-2)</f>
        <v>116400</v>
      </c>
      <c r="AB26" s="520"/>
      <c r="AC26" s="520"/>
      <c r="AD26" s="520"/>
      <c r="AE26" s="520"/>
      <c r="AF26" s="520"/>
      <c r="AG26" s="520"/>
      <c r="AH26" s="520"/>
      <c r="AI26" s="520"/>
      <c r="AJ26" s="520"/>
      <c r="AK26" s="520"/>
      <c r="AL26" s="520"/>
      <c r="AM26" s="520"/>
      <c r="AN26" s="520"/>
      <c r="AO26" s="520"/>
      <c r="AP26" s="520">
        <f>ROUND('2.CO2-Sector'!$AP$80*100,-2)</f>
        <v>129400</v>
      </c>
      <c r="AQ26" s="520"/>
      <c r="AR26" s="520"/>
      <c r="AS26" s="520"/>
      <c r="AT26" s="520"/>
      <c r="AU26" s="520"/>
      <c r="AV26" s="520"/>
      <c r="AW26" s="520"/>
      <c r="AX26" s="520">
        <f>ROUND('2.CO2-Sector'!$AX$80*100,-2)</f>
        <v>131800</v>
      </c>
      <c r="AY26" s="520"/>
      <c r="AZ26" s="520">
        <f>ROUND('2.CO2-Sector'!AZ$80*100,-2)</f>
        <v>122600</v>
      </c>
      <c r="BA26" s="520">
        <f>ROUND('2.CO2-Sector'!BA$80*100,-2)</f>
        <v>120600</v>
      </c>
      <c r="BB26" s="520">
        <f>ROUND('2.CO2-Sector'!BB$80*100,-2)</f>
        <v>119000</v>
      </c>
      <c r="BC26" s="520">
        <f>ROUND('2.CO2-Sector'!BC$80*100,-2)</f>
        <v>114600</v>
      </c>
      <c r="BD26" s="1972">
        <f>ROUND('2.CO2-Sector'!BD$80/100,0)</f>
        <v>11</v>
      </c>
      <c r="BE26" s="520">
        <f>ROUND('2.CO2-Sector'!BE$80*100,-2)</f>
        <v>0</v>
      </c>
      <c r="BF26" s="520">
        <f>ROUND('2.CO2-Sector'!BF$80*100,-2)</f>
        <v>0</v>
      </c>
      <c r="BG26" s="520">
        <f>ROUND('2.CO2-Sector'!BG$80*100,-2)</f>
        <v>0</v>
      </c>
      <c r="CA26" s="520">
        <f t="shared" si="2"/>
        <v>11</v>
      </c>
    </row>
    <row r="27" spans="22:79" ht="25.5">
      <c r="V27" s="516"/>
      <c r="W27" s="518" t="s">
        <v>1207</v>
      </c>
      <c r="X27" s="1041" t="s">
        <v>1387</v>
      </c>
      <c r="Y27" s="515"/>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7"/>
      <c r="BB27" s="517"/>
      <c r="BC27" s="517"/>
      <c r="BD27" s="1973">
        <f>ROUND('2.CO2-Sector'!BD$80*100,-2)-ROUND('2.CO2-Sector'!BD$80*100,-4)</f>
        <v>800</v>
      </c>
      <c r="BE27" s="517"/>
      <c r="BF27" s="522"/>
      <c r="BG27" s="522"/>
      <c r="CA27" s="517"/>
    </row>
    <row r="28" spans="22:79" ht="25.5">
      <c r="V28" s="516"/>
      <c r="W28" s="518" t="s">
        <v>69</v>
      </c>
      <c r="X28" s="1041" t="s">
        <v>1386</v>
      </c>
      <c r="Y28" s="515" t="s">
        <v>483</v>
      </c>
      <c r="Z28" s="516"/>
      <c r="AA28" s="537" t="s">
        <v>1039</v>
      </c>
      <c r="AB28" s="537"/>
      <c r="AC28" s="537"/>
      <c r="AD28" s="537"/>
      <c r="AE28" s="537"/>
      <c r="AF28" s="537"/>
      <c r="AG28" s="537"/>
      <c r="AH28" s="537"/>
      <c r="AI28" s="537"/>
      <c r="AJ28" s="537"/>
      <c r="AK28" s="537"/>
      <c r="AL28" s="537"/>
      <c r="AM28" s="537"/>
      <c r="AN28" s="537"/>
      <c r="AO28" s="537"/>
      <c r="AP28" s="537" t="s">
        <v>1038</v>
      </c>
      <c r="AQ28" s="538"/>
      <c r="AR28" s="538"/>
      <c r="AS28" s="538"/>
      <c r="AT28" s="538"/>
      <c r="AU28" s="538"/>
      <c r="AV28" s="538"/>
      <c r="AW28" s="538"/>
      <c r="AX28" s="537" t="s">
        <v>1037</v>
      </c>
      <c r="AY28" s="537" t="s">
        <v>1061</v>
      </c>
      <c r="AZ28" s="537" t="s">
        <v>1060</v>
      </c>
      <c r="BA28" s="537" t="s">
        <v>1059</v>
      </c>
      <c r="BB28" s="537" t="s">
        <v>1036</v>
      </c>
      <c r="BC28" s="537" t="s">
        <v>1040</v>
      </c>
      <c r="BD28" s="537" t="s">
        <v>1041</v>
      </c>
      <c r="BE28" s="537" t="s">
        <v>1256</v>
      </c>
      <c r="BF28" s="537" t="s">
        <v>1257</v>
      </c>
      <c r="BG28" s="537" t="s">
        <v>1258</v>
      </c>
      <c r="CA28" s="537" t="str">
        <f t="shared" si="2"/>
        <v>in FY2019</v>
      </c>
    </row>
    <row r="29" spans="22:79">
      <c r="V29" s="516"/>
      <c r="W29" s="523" t="s">
        <v>46</v>
      </c>
      <c r="X29" s="1042" t="s">
        <v>434</v>
      </c>
      <c r="Y29" s="515"/>
      <c r="Z29" s="519"/>
      <c r="AA29" s="1043">
        <f>'2.CO2-Sector'!AA$80</f>
        <v>1163.5434033167935</v>
      </c>
      <c r="AB29" s="1043">
        <f>'2.CO2-Sector'!AB$80</f>
        <v>1175.033801004414</v>
      </c>
      <c r="AC29" s="1043">
        <f>'2.CO2-Sector'!AC$80</f>
        <v>1184.5047630996601</v>
      </c>
      <c r="AD29" s="1043">
        <f>'2.CO2-Sector'!AD$80</f>
        <v>1177.2190014844159</v>
      </c>
      <c r="AE29" s="1043">
        <f>'2.CO2-Sector'!AE$80</f>
        <v>1232.1215147655034</v>
      </c>
      <c r="AF29" s="1043">
        <f>'2.CO2-Sector'!AF$80</f>
        <v>1244.3758442817145</v>
      </c>
      <c r="AG29" s="1043">
        <f>'2.CO2-Sector'!AG$80</f>
        <v>1256.3167093227887</v>
      </c>
      <c r="AH29" s="1043">
        <f>'2.CO2-Sector'!AH$80</f>
        <v>1249.4048120503207</v>
      </c>
      <c r="AI29" s="1043">
        <f>'2.CO2-Sector'!AI$80</f>
        <v>1209.226199694951</v>
      </c>
      <c r="AJ29" s="1043">
        <f>'2.CO2-Sector'!AJ$80</f>
        <v>1245.8399086532543</v>
      </c>
      <c r="AK29" s="1043">
        <f>'2.CO2-Sector'!AK$80</f>
        <v>1268.6728183295631</v>
      </c>
      <c r="AL29" s="1043">
        <f>'2.CO2-Sector'!AL$80</f>
        <v>1253.6155222944376</v>
      </c>
      <c r="AM29" s="1043">
        <f>'2.CO2-Sector'!AM$80</f>
        <v>1282.7144138681604</v>
      </c>
      <c r="AN29" s="1043">
        <f>'2.CO2-Sector'!AN$80</f>
        <v>1290.9148035475491</v>
      </c>
      <c r="AO29" s="1043">
        <f>'2.CO2-Sector'!AO$80</f>
        <v>1286.2163144663052</v>
      </c>
      <c r="AP29" s="1757">
        <f>'2.CO2-Sector'!AP$80</f>
        <v>1293.6231220281361</v>
      </c>
      <c r="AQ29" s="1757">
        <f>'2.CO2-Sector'!AQ$80</f>
        <v>1270.5471283935399</v>
      </c>
      <c r="AR29" s="1757">
        <f>'2.CO2-Sector'!AR$80</f>
        <v>1306.1652256506695</v>
      </c>
      <c r="AS29" s="1757">
        <f>'2.CO2-Sector'!AS$80</f>
        <v>1235.0640518249782</v>
      </c>
      <c r="AT29" s="1757">
        <f>'2.CO2-Sector'!AT$80</f>
        <v>1165.7464560153755</v>
      </c>
      <c r="AU29" s="1757">
        <f>'2.CO2-Sector'!AU$80</f>
        <v>1217.2781670357031</v>
      </c>
      <c r="AV29" s="1757">
        <f>'2.CO2-Sector'!AV$80</f>
        <v>1267.2395174864139</v>
      </c>
      <c r="AW29" s="1757">
        <f>'2.CO2-Sector'!AW$80</f>
        <v>1308.3054332279783</v>
      </c>
      <c r="AX29" s="1757">
        <f>'2.CO2-Sector'!AX$80</f>
        <v>1317.6452818915989</v>
      </c>
      <c r="AY29" s="1757">
        <f>'2.CO2-Sector'!AY$80</f>
        <v>1265.9581971917869</v>
      </c>
      <c r="AZ29" s="1757">
        <f>'2.CO2-Sector'!AZ$80</f>
        <v>1225.6072768714225</v>
      </c>
      <c r="BA29" s="1757">
        <f>'2.CO2-Sector'!BA$80</f>
        <v>1205.8878814591887</v>
      </c>
      <c r="BB29" s="1757">
        <f>'2.CO2-Sector'!BB$80</f>
        <v>1190.2647134345875</v>
      </c>
      <c r="BC29" s="1757">
        <f>'2.CO2-Sector'!BC$80</f>
        <v>1145.5642234894403</v>
      </c>
      <c r="BD29" s="1757">
        <f>'2.CO2-Sector'!BD$80</f>
        <v>1107.9395213316793</v>
      </c>
      <c r="BE29" s="1757">
        <f>'2.CO2-Sector'!BE$80</f>
        <v>0</v>
      </c>
      <c r="BF29" s="1757">
        <f>'2.CO2-Sector'!BF$80</f>
        <v>0</v>
      </c>
      <c r="BG29" s="1757">
        <f>'2.CO2-Sector'!BG$80</f>
        <v>0</v>
      </c>
      <c r="CA29" s="1757">
        <f t="shared" si="2"/>
        <v>1107.9395213316793</v>
      </c>
    </row>
    <row r="30" spans="22:79" ht="24.75">
      <c r="V30" s="516"/>
      <c r="W30" s="518" t="s">
        <v>1208</v>
      </c>
      <c r="X30" s="1042" t="s">
        <v>1179</v>
      </c>
      <c r="Y30" s="515"/>
      <c r="Z30" s="521"/>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CA30" s="522"/>
    </row>
    <row r="31" spans="22:79" ht="25.5">
      <c r="V31" s="516"/>
      <c r="W31" s="518" t="s">
        <v>1209</v>
      </c>
      <c r="X31" s="1041" t="s">
        <v>1210</v>
      </c>
      <c r="Y31" s="515"/>
      <c r="Z31" s="521"/>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c r="BE31" s="522"/>
      <c r="BF31" s="522"/>
      <c r="BG31" s="522"/>
      <c r="CA31" s="522"/>
    </row>
    <row r="32" spans="22:79" ht="25.5">
      <c r="V32" s="516"/>
      <c r="W32" s="518" t="s">
        <v>1275</v>
      </c>
      <c r="X32" s="1041" t="s">
        <v>1276</v>
      </c>
      <c r="Y32" s="515"/>
      <c r="Z32" s="521"/>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CA32" s="522"/>
    </row>
    <row r="33" spans="22:79" ht="25.5">
      <c r="V33" s="516"/>
      <c r="W33" s="524" t="s">
        <v>80</v>
      </c>
      <c r="X33" s="1041" t="s">
        <v>477</v>
      </c>
      <c r="Y33" s="515"/>
      <c r="Z33" s="521"/>
      <c r="AA33" s="522"/>
      <c r="AB33" s="522"/>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CA33" s="522"/>
    </row>
    <row r="34" spans="22:79">
      <c r="W34"/>
      <c r="Y34" s="410"/>
      <c r="Z34" s="410"/>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CA34" s="421"/>
    </row>
    <row r="35" spans="22:79">
      <c r="W35"/>
      <c r="Y35" s="410"/>
      <c r="Z35" s="410"/>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21"/>
      <c r="AY35" s="421"/>
      <c r="AZ35" s="421"/>
      <c r="BA35" s="421"/>
      <c r="BB35" s="421"/>
      <c r="BC35" s="421"/>
      <c r="BD35" s="421"/>
      <c r="BE35" s="421"/>
      <c r="BF35" s="421"/>
      <c r="BG35" s="421"/>
      <c r="CA35" s="421"/>
    </row>
    <row r="36" spans="22:79">
      <c r="V36" s="529" t="s">
        <v>56</v>
      </c>
      <c r="W36" s="505"/>
      <c r="X36" s="505"/>
      <c r="Y36" s="504"/>
      <c r="Z36" s="504"/>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CA36" s="530"/>
    </row>
    <row r="37" spans="22:79" ht="45">
      <c r="V37" s="504"/>
      <c r="W37" s="531" t="s">
        <v>1111</v>
      </c>
      <c r="X37" s="1045" t="s">
        <v>478</v>
      </c>
      <c r="Y37" s="504"/>
      <c r="Z37" s="506"/>
      <c r="AA37" s="507" t="s">
        <v>990</v>
      </c>
      <c r="AB37" s="507"/>
      <c r="AC37" s="507"/>
      <c r="AD37" s="507"/>
      <c r="AE37" s="507"/>
      <c r="AF37" s="507"/>
      <c r="AG37" s="507"/>
      <c r="AH37" s="507"/>
      <c r="AI37" s="507"/>
      <c r="AJ37" s="507"/>
      <c r="AK37" s="507"/>
      <c r="AL37" s="507"/>
      <c r="AM37" s="507"/>
      <c r="AN37" s="507"/>
      <c r="AO37" s="507"/>
      <c r="AP37" s="508" t="s">
        <v>981</v>
      </c>
      <c r="AQ37" s="508"/>
      <c r="AR37" s="508"/>
      <c r="AS37" s="508"/>
      <c r="AT37" s="508"/>
      <c r="AU37" s="508"/>
      <c r="AV37" s="508"/>
      <c r="AW37" s="508"/>
      <c r="AX37" s="508" t="s">
        <v>982</v>
      </c>
      <c r="AY37" s="508"/>
      <c r="AZ37" s="508" t="s">
        <v>983</v>
      </c>
      <c r="BA37" s="508" t="s">
        <v>984</v>
      </c>
      <c r="BB37" s="508" t="s">
        <v>991</v>
      </c>
      <c r="BC37" s="508" t="s">
        <v>992</v>
      </c>
      <c r="BD37" s="508" t="s">
        <v>993</v>
      </c>
      <c r="BE37" s="508" t="s">
        <v>988</v>
      </c>
      <c r="BF37" s="508" t="s">
        <v>989</v>
      </c>
      <c r="BG37" s="508" t="s">
        <v>1254</v>
      </c>
      <c r="CA37" s="508" t="str">
        <f t="shared" ref="CA37:CA41" si="3">BD37</f>
        <v>2019年度</v>
      </c>
    </row>
    <row r="38" spans="22:79" ht="45">
      <c r="V38" s="504"/>
      <c r="W38" s="534" t="s">
        <v>71</v>
      </c>
      <c r="X38" s="1045" t="s">
        <v>479</v>
      </c>
      <c r="Y38" s="532" t="s">
        <v>50</v>
      </c>
      <c r="Z38" s="532"/>
      <c r="AA38" s="533">
        <f>ROUND('9.CH4'!AA10/10, -1)</f>
        <v>4380</v>
      </c>
      <c r="AB38" s="533"/>
      <c r="AC38" s="533"/>
      <c r="AD38" s="533"/>
      <c r="AE38" s="533"/>
      <c r="AF38" s="533"/>
      <c r="AG38" s="533"/>
      <c r="AH38" s="533"/>
      <c r="AI38" s="533"/>
      <c r="AJ38" s="533"/>
      <c r="AK38" s="533"/>
      <c r="AL38" s="533"/>
      <c r="AM38" s="533"/>
      <c r="AN38" s="533"/>
      <c r="AO38" s="533"/>
      <c r="AP38" s="533">
        <f>ROUND('9.CH4'!AP10/10, -1)</f>
        <v>3470</v>
      </c>
      <c r="AQ38" s="533"/>
      <c r="AR38" s="533"/>
      <c r="AS38" s="533"/>
      <c r="AT38" s="533"/>
      <c r="AU38" s="533"/>
      <c r="AV38" s="533"/>
      <c r="AW38" s="533"/>
      <c r="AX38" s="533">
        <f>ROUND('9.CH4'!AX10/10, -1)</f>
        <v>3000</v>
      </c>
      <c r="AY38" s="533"/>
      <c r="AZ38" s="533">
        <f>ROUND('9.CH4'!AZ10/10, -1)</f>
        <v>2920</v>
      </c>
      <c r="BA38" s="533">
        <f>ROUND('9.CH4'!BA10/10, -1)</f>
        <v>2910</v>
      </c>
      <c r="BB38" s="533">
        <f>ROUND('9.CH4'!BB10/10, -1)</f>
        <v>2890</v>
      </c>
      <c r="BC38" s="533">
        <f>ROUND('9.CH4'!BC10/10, -1)</f>
        <v>2860</v>
      </c>
      <c r="BD38" s="533">
        <f>ROUND('9.CH4'!BD10/10, -1)</f>
        <v>2840</v>
      </c>
      <c r="BE38" s="533">
        <f>ROUND('9.CH4'!BE10/10, -1)</f>
        <v>0</v>
      </c>
      <c r="BF38" s="533">
        <f>ROUND('9.CH4'!BG10/10, -1)</f>
        <v>0</v>
      </c>
      <c r="BG38" s="533">
        <f>ROUND('9.CH4'!BG10/10, -1)</f>
        <v>0</v>
      </c>
      <c r="CA38" s="533">
        <f t="shared" si="3"/>
        <v>2840</v>
      </c>
    </row>
    <row r="39" spans="22:79" ht="15">
      <c r="V39" s="504"/>
      <c r="W39" s="504" t="s">
        <v>47</v>
      </c>
      <c r="X39" s="1046" t="s">
        <v>480</v>
      </c>
      <c r="Y39" s="535"/>
      <c r="Z39" s="535"/>
      <c r="AA39" s="526"/>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CA39" s="525"/>
    </row>
    <row r="40" spans="22:79" ht="36">
      <c r="V40" s="504"/>
      <c r="W40" s="534" t="s">
        <v>72</v>
      </c>
      <c r="X40" s="1045" t="s">
        <v>481</v>
      </c>
      <c r="Y40" s="535"/>
      <c r="Z40" s="506"/>
      <c r="AA40" s="507" t="s">
        <v>1042</v>
      </c>
      <c r="AB40" s="507"/>
      <c r="AC40" s="507"/>
      <c r="AD40" s="507"/>
      <c r="AE40" s="507"/>
      <c r="AF40" s="507"/>
      <c r="AG40" s="507"/>
      <c r="AH40" s="507"/>
      <c r="AI40" s="507"/>
      <c r="AJ40" s="507"/>
      <c r="AK40" s="507"/>
      <c r="AL40" s="507"/>
      <c r="AM40" s="507"/>
      <c r="AN40" s="507"/>
      <c r="AO40" s="507"/>
      <c r="AP40" s="508" t="s">
        <v>1043</v>
      </c>
      <c r="AQ40" s="508"/>
      <c r="AR40" s="508"/>
      <c r="AS40" s="508"/>
      <c r="AT40" s="508"/>
      <c r="AU40" s="508"/>
      <c r="AV40" s="508"/>
      <c r="AW40" s="508"/>
      <c r="AX40" s="508" t="s">
        <v>1044</v>
      </c>
      <c r="AY40" s="508"/>
      <c r="AZ40" s="508" t="s">
        <v>622</v>
      </c>
      <c r="BA40" s="508" t="s">
        <v>1045</v>
      </c>
      <c r="BB40" s="508" t="s">
        <v>1046</v>
      </c>
      <c r="BC40" s="508" t="s">
        <v>1047</v>
      </c>
      <c r="BD40" s="508" t="s">
        <v>1048</v>
      </c>
      <c r="BE40" s="508" t="s">
        <v>1049</v>
      </c>
      <c r="BF40" s="508" t="s">
        <v>1252</v>
      </c>
      <c r="BG40" s="508" t="s">
        <v>1253</v>
      </c>
      <c r="CA40" s="508" t="str">
        <f t="shared" si="3"/>
        <v xml:space="preserve"> in FY2019</v>
      </c>
    </row>
    <row r="41" spans="22:79" ht="60">
      <c r="V41" s="504"/>
      <c r="W41" s="536" t="s">
        <v>1267</v>
      </c>
      <c r="X41" s="1045" t="s">
        <v>1268</v>
      </c>
      <c r="Y41" s="535"/>
      <c r="Z41" s="532"/>
      <c r="AA41" s="1047">
        <f>ROUND('9.CH4'!AA10/10^3, 1)</f>
        <v>43.8</v>
      </c>
      <c r="AB41" s="1047">
        <f>ROUND('9.CH4'!AB10/10^3, 1)</f>
        <v>43.1</v>
      </c>
      <c r="AC41" s="1047">
        <f>ROUND('9.CH4'!AC10/10^3, 1)</f>
        <v>43.5</v>
      </c>
      <c r="AD41" s="1047">
        <f>ROUND('9.CH4'!AD10/10^3, 1)</f>
        <v>42.6</v>
      </c>
      <c r="AE41" s="1047">
        <f>ROUND('9.CH4'!AE10/10^3, 1)</f>
        <v>42.5</v>
      </c>
      <c r="AF41" s="1047">
        <f>ROUND('9.CH4'!AF10/10^3, 1)</f>
        <v>41.5</v>
      </c>
      <c r="AG41" s="1047">
        <f>ROUND('9.CH4'!AG10/10^3, 1)</f>
        <v>40.299999999999997</v>
      </c>
      <c r="AH41" s="1047">
        <f>ROUND('9.CH4'!AH10/10^3, 1)</f>
        <v>39.9</v>
      </c>
      <c r="AI41" s="1047">
        <f>ROUND('9.CH4'!AI10/10^3, 1)</f>
        <v>38.299999999999997</v>
      </c>
      <c r="AJ41" s="1047">
        <f>ROUND('9.CH4'!AJ10/10^3, 1)</f>
        <v>38</v>
      </c>
      <c r="AK41" s="1047">
        <f>ROUND('9.CH4'!AK10/10^3, 1)</f>
        <v>37.5</v>
      </c>
      <c r="AL41" s="1047">
        <f>ROUND('9.CH4'!AL10/10^3, 1)</f>
        <v>36.4</v>
      </c>
      <c r="AM41" s="1047">
        <f>ROUND('9.CH4'!AM10/10^3, 1)</f>
        <v>35.700000000000003</v>
      </c>
      <c r="AN41" s="1047">
        <f>ROUND('9.CH4'!AN10/10^3, 1)</f>
        <v>34.9</v>
      </c>
      <c r="AO41" s="1047">
        <f>ROUND('9.CH4'!AO10/10^3, 1)</f>
        <v>34.6</v>
      </c>
      <c r="AP41" s="1755">
        <f>ROUND('9.CH4'!AP10/10^3, 1)</f>
        <v>34.700000000000003</v>
      </c>
      <c r="AQ41" s="1755">
        <f>ROUND('9.CH4'!AQ10/10^3, 1)</f>
        <v>34.200000000000003</v>
      </c>
      <c r="AR41" s="1755">
        <f>ROUND('9.CH4'!AR10/10^3, 1)</f>
        <v>33.6</v>
      </c>
      <c r="AS41" s="1755">
        <f>ROUND('9.CH4'!AS10/10^3, 1)</f>
        <v>32.9</v>
      </c>
      <c r="AT41" s="1755">
        <f>ROUND('9.CH4'!AT10/10^3, 1)</f>
        <v>32.4</v>
      </c>
      <c r="AU41" s="1755">
        <f>ROUND('9.CH4'!AU10/10^3, 1)</f>
        <v>31.9</v>
      </c>
      <c r="AV41" s="1755">
        <f>ROUND('9.CH4'!AV10/10^3, 1)</f>
        <v>30.7</v>
      </c>
      <c r="AW41" s="1755">
        <f>ROUND('9.CH4'!AW10/10^3, 1)</f>
        <v>30.1</v>
      </c>
      <c r="AX41" s="1755">
        <f>ROUND('9.CH4'!AX10/10^3, 1)</f>
        <v>30</v>
      </c>
      <c r="AY41" s="1755">
        <f>ROUND('9.CH4'!AY10/10^3, 1)</f>
        <v>29.5</v>
      </c>
      <c r="AZ41" s="1755">
        <f>ROUND('9.CH4'!AZ10/10^3, 1)</f>
        <v>29.2</v>
      </c>
      <c r="BA41" s="1755">
        <f>ROUND('9.CH4'!BA10/10^3, 1)</f>
        <v>29.1</v>
      </c>
      <c r="BB41" s="1755">
        <f>ROUND('9.CH4'!BB10/10^3, 1)</f>
        <v>28.9</v>
      </c>
      <c r="BC41" s="1755">
        <f>ROUND('9.CH4'!BC10/10^3, 1)</f>
        <v>28.6</v>
      </c>
      <c r="BD41" s="1755">
        <f>ROUND('9.CH4'!BD10/10^3, 1)</f>
        <v>28.4</v>
      </c>
      <c r="BE41" s="1755">
        <f>ROUND('9.CH4'!BE10/10^3, 1)</f>
        <v>0</v>
      </c>
      <c r="BF41" s="1755">
        <f>ROUND('9.CH4'!BF10/10^3, 1)</f>
        <v>0</v>
      </c>
      <c r="BG41" s="1755">
        <f>ROUND('9.CH4'!BG10/10^3, 1)</f>
        <v>0</v>
      </c>
      <c r="CA41" s="1755">
        <f t="shared" si="3"/>
        <v>28.4</v>
      </c>
    </row>
    <row r="42" spans="22:79">
      <c r="W42"/>
      <c r="Y42" s="410"/>
      <c r="Z42" s="410"/>
      <c r="AA42" s="528"/>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CA42" s="422"/>
    </row>
    <row r="43" spans="22:79">
      <c r="W43"/>
      <c r="Y43" s="410"/>
      <c r="Z43" s="410"/>
      <c r="AA43" s="527"/>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CA43" s="422"/>
    </row>
    <row r="44" spans="22:79">
      <c r="V44" s="539" t="s">
        <v>58</v>
      </c>
      <c r="W44" s="540"/>
      <c r="X44" s="540"/>
      <c r="Y44" s="541"/>
      <c r="Z44" s="541"/>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CA44" s="542"/>
    </row>
    <row r="45" spans="22:79" ht="40.5">
      <c r="V45" s="541"/>
      <c r="W45" s="543" t="s">
        <v>75</v>
      </c>
      <c r="X45" s="1048" t="s">
        <v>484</v>
      </c>
      <c r="Y45" s="541"/>
      <c r="Z45" s="544"/>
      <c r="AA45" s="545" t="s">
        <v>990</v>
      </c>
      <c r="AB45" s="545"/>
      <c r="AC45" s="545"/>
      <c r="AD45" s="545"/>
      <c r="AE45" s="545"/>
      <c r="AF45" s="545"/>
      <c r="AG45" s="545"/>
      <c r="AH45" s="545"/>
      <c r="AI45" s="545"/>
      <c r="AJ45" s="545"/>
      <c r="AK45" s="545"/>
      <c r="AL45" s="545"/>
      <c r="AM45" s="545"/>
      <c r="AN45" s="545"/>
      <c r="AO45" s="545"/>
      <c r="AP45" s="546" t="s">
        <v>981</v>
      </c>
      <c r="AQ45" s="546"/>
      <c r="AR45" s="546"/>
      <c r="AS45" s="546"/>
      <c r="AT45" s="546"/>
      <c r="AU45" s="546"/>
      <c r="AV45" s="546"/>
      <c r="AW45" s="546"/>
      <c r="AX45" s="546" t="s">
        <v>982</v>
      </c>
      <c r="AY45" s="546"/>
      <c r="AZ45" s="546" t="s">
        <v>983</v>
      </c>
      <c r="BA45" s="546" t="s">
        <v>984</v>
      </c>
      <c r="BB45" s="546" t="s">
        <v>985</v>
      </c>
      <c r="BC45" s="546" t="s">
        <v>986</v>
      </c>
      <c r="BD45" s="546" t="s">
        <v>993</v>
      </c>
      <c r="BE45" s="546" t="s">
        <v>988</v>
      </c>
      <c r="BF45" s="546" t="s">
        <v>989</v>
      </c>
      <c r="BG45" s="546" t="s">
        <v>1254</v>
      </c>
      <c r="CA45" s="546" t="str">
        <f t="shared" ref="CA45:CA49" si="4">BD45</f>
        <v>2019年度</v>
      </c>
    </row>
    <row r="46" spans="22:79" ht="36">
      <c r="V46" s="541"/>
      <c r="W46" s="547" t="s">
        <v>73</v>
      </c>
      <c r="X46" s="1048" t="s">
        <v>918</v>
      </c>
      <c r="Y46" s="548" t="s">
        <v>51</v>
      </c>
      <c r="Z46" s="548"/>
      <c r="AA46" s="549">
        <f>ROUND('11.N2O'!AA9/10, -1)</f>
        <v>3180</v>
      </c>
      <c r="AB46" s="549"/>
      <c r="AC46" s="549"/>
      <c r="AD46" s="549"/>
      <c r="AE46" s="549"/>
      <c r="AF46" s="549"/>
      <c r="AG46" s="549"/>
      <c r="AH46" s="549"/>
      <c r="AI46" s="549"/>
      <c r="AJ46" s="549"/>
      <c r="AK46" s="549"/>
      <c r="AL46" s="549"/>
      <c r="AM46" s="549"/>
      <c r="AN46" s="549"/>
      <c r="AO46" s="549"/>
      <c r="AP46" s="549">
        <f>ROUND('11.N2O'!AP9/10, -1)</f>
        <v>2500</v>
      </c>
      <c r="AQ46" s="549"/>
      <c r="AR46" s="549"/>
      <c r="AS46" s="549"/>
      <c r="AT46" s="549"/>
      <c r="AU46" s="549"/>
      <c r="AV46" s="549"/>
      <c r="AW46" s="549"/>
      <c r="AX46" s="549">
        <f>ROUND('11.N2O'!AX9/10, -1)</f>
        <v>2140</v>
      </c>
      <c r="AY46" s="549"/>
      <c r="AZ46" s="549">
        <f>ROUND('11.N2O'!AZ9/10, -1)</f>
        <v>2070</v>
      </c>
      <c r="BA46" s="549">
        <f>ROUND('11.N2O'!BA9/10, -1)</f>
        <v>2020</v>
      </c>
      <c r="BB46" s="549">
        <f>ROUND('11.N2O'!BB9/10, -1)</f>
        <v>2050</v>
      </c>
      <c r="BC46" s="549">
        <f>ROUND('11.N2O'!BC9/10, -1)</f>
        <v>2010</v>
      </c>
      <c r="BD46" s="549">
        <f>ROUND('11.N2O'!BD9/10, -1)</f>
        <v>1980</v>
      </c>
      <c r="BE46" s="549">
        <f>ROUND('11.N2O'!BE9/10, -1)</f>
        <v>0</v>
      </c>
      <c r="BF46" s="549">
        <f>ROUND('11.N2O'!BF9/10, -1)</f>
        <v>0</v>
      </c>
      <c r="BG46" s="549">
        <f>ROUND('11.N2O'!BG9/10, -1)</f>
        <v>0</v>
      </c>
      <c r="CA46" s="549">
        <f t="shared" si="4"/>
        <v>1980</v>
      </c>
    </row>
    <row r="47" spans="22:79" ht="36">
      <c r="V47" s="541"/>
      <c r="W47" s="550" t="s">
        <v>74</v>
      </c>
      <c r="X47" s="1048" t="s">
        <v>485</v>
      </c>
      <c r="Y47" s="541"/>
      <c r="Z47" s="544"/>
      <c r="AA47" s="545" t="s">
        <v>1042</v>
      </c>
      <c r="AB47" s="545"/>
      <c r="AC47" s="545"/>
      <c r="AD47" s="545"/>
      <c r="AE47" s="545"/>
      <c r="AF47" s="545"/>
      <c r="AG47" s="545"/>
      <c r="AH47" s="545"/>
      <c r="AI47" s="545"/>
      <c r="AJ47" s="545"/>
      <c r="AK47" s="545"/>
      <c r="AL47" s="545"/>
      <c r="AM47" s="545"/>
      <c r="AN47" s="545"/>
      <c r="AO47" s="545"/>
      <c r="AP47" s="545" t="s">
        <v>1043</v>
      </c>
      <c r="AQ47" s="546"/>
      <c r="AR47" s="546"/>
      <c r="AS47" s="546"/>
      <c r="AT47" s="546"/>
      <c r="AU47" s="546"/>
      <c r="AV47" s="546"/>
      <c r="AW47" s="546"/>
      <c r="AX47" s="545" t="s">
        <v>1044</v>
      </c>
      <c r="AY47" s="546"/>
      <c r="AZ47" s="545" t="s">
        <v>622</v>
      </c>
      <c r="BA47" s="545" t="s">
        <v>1045</v>
      </c>
      <c r="BB47" s="545" t="s">
        <v>1046</v>
      </c>
      <c r="BC47" s="545" t="s">
        <v>1047</v>
      </c>
      <c r="BD47" s="545" t="s">
        <v>1249</v>
      </c>
      <c r="BE47" s="545" t="s">
        <v>1250</v>
      </c>
      <c r="BF47" s="545" t="s">
        <v>1251</v>
      </c>
      <c r="BG47" s="545" t="s">
        <v>1255</v>
      </c>
      <c r="CA47" s="545" t="str">
        <f>BD47</f>
        <v xml:space="preserve">   in FY2019</v>
      </c>
    </row>
    <row r="48" spans="22:79" ht="36">
      <c r="V48" s="541"/>
      <c r="W48" s="550" t="s">
        <v>1005</v>
      </c>
      <c r="X48" s="1775" t="s">
        <v>1269</v>
      </c>
      <c r="Y48" s="541"/>
      <c r="Z48" s="548"/>
      <c r="AA48" s="1717">
        <f>ROUND('11.N2O'!AA9/10^3,1)</f>
        <v>31.8</v>
      </c>
      <c r="AB48" s="1717">
        <f>ROUND('11.N2O'!AB9/10^3,1)</f>
        <v>31.5</v>
      </c>
      <c r="AC48" s="1717">
        <f>ROUND('11.N2O'!AC9/10^3,1)</f>
        <v>31.7</v>
      </c>
      <c r="AD48" s="1717">
        <f>ROUND('11.N2O'!AD9/10^3,1)</f>
        <v>31.6</v>
      </c>
      <c r="AE48" s="1717">
        <f>ROUND('11.N2O'!AE9/10^3,1)</f>
        <v>32.799999999999997</v>
      </c>
      <c r="AF48" s="1717">
        <f>ROUND('11.N2O'!AF9/10^3,1)</f>
        <v>33.1</v>
      </c>
      <c r="AG48" s="1717">
        <f>ROUND('11.N2O'!AG9/10^3,1)</f>
        <v>34.299999999999997</v>
      </c>
      <c r="AH48" s="1717">
        <f>ROUND('11.N2O'!AH9/10^3,1)</f>
        <v>35.1</v>
      </c>
      <c r="AI48" s="1717">
        <f>ROUND('11.N2O'!AI9/10^3,1)</f>
        <v>33.5</v>
      </c>
      <c r="AJ48" s="1717">
        <f>ROUND('11.N2O'!AJ9/10^3,1)</f>
        <v>27.3</v>
      </c>
      <c r="AK48" s="1717">
        <f>ROUND('11.N2O'!AK9/10^3,1)</f>
        <v>29.9</v>
      </c>
      <c r="AL48" s="1717">
        <f>ROUND('11.N2O'!AL9/10^3,1)</f>
        <v>26.2</v>
      </c>
      <c r="AM48" s="1717">
        <f>ROUND('11.N2O'!AM9/10^3,1)</f>
        <v>25.7</v>
      </c>
      <c r="AN48" s="1717">
        <f>ROUND('11.N2O'!AN9/10^3,1)</f>
        <v>25.5</v>
      </c>
      <c r="AO48" s="1717">
        <f>ROUND('11.N2O'!AO9/10^3,1)</f>
        <v>25.4</v>
      </c>
      <c r="AP48" s="1754">
        <f>ROUND('11.N2O'!AP9/10^3,1)</f>
        <v>25</v>
      </c>
      <c r="AQ48" s="1717">
        <f>ROUND('11.N2O'!AQ9/10^3,1)</f>
        <v>24.8</v>
      </c>
      <c r="AR48" s="1717">
        <f>ROUND('11.N2O'!AR9/10^3,1)</f>
        <v>24.2</v>
      </c>
      <c r="AS48" s="1717">
        <f>ROUND('11.N2O'!AS9/10^3,1)</f>
        <v>23.4</v>
      </c>
      <c r="AT48" s="1717">
        <f>ROUND('11.N2O'!AT9/10^3,1)</f>
        <v>22.7</v>
      </c>
      <c r="AU48" s="1717">
        <f>ROUND('11.N2O'!AU9/10^3,1)</f>
        <v>22.2</v>
      </c>
      <c r="AV48" s="1717">
        <f>ROUND('11.N2O'!AV9/10^3,1)</f>
        <v>21.7</v>
      </c>
      <c r="AW48" s="1717">
        <f>ROUND('11.N2O'!AW9/10^3,1)</f>
        <v>21.4</v>
      </c>
      <c r="AX48" s="1753">
        <f>ROUND('11.N2O'!AX9/10^3,1)</f>
        <v>21.4</v>
      </c>
      <c r="AY48" s="1717">
        <f>ROUND('11.N2O'!AY9/10^3,1)</f>
        <v>21</v>
      </c>
      <c r="AZ48" s="1754">
        <f>ROUND('11.N2O'!AZ9/10^3,1)</f>
        <v>20.7</v>
      </c>
      <c r="BA48" s="1754">
        <f>ROUND('11.N2O'!BA9/10^3,1)</f>
        <v>20.2</v>
      </c>
      <c r="BB48" s="1754">
        <f>ROUND('11.N2O'!BB9/10^3,1)</f>
        <v>20.5</v>
      </c>
      <c r="BC48" s="1754">
        <f>ROUND('11.N2O'!BC9/10^3,1)</f>
        <v>20.100000000000001</v>
      </c>
      <c r="BD48" s="1754">
        <f>ROUND('11.N2O'!BD9/10^3,1)</f>
        <v>19.8</v>
      </c>
      <c r="BE48" s="1754">
        <f>ROUND('11.N2O'!BE9/10^3,1)</f>
        <v>0</v>
      </c>
      <c r="BF48" s="1754">
        <f>ROUND('11.N2O'!BF9/10^3,1)</f>
        <v>0</v>
      </c>
      <c r="BG48" s="1754">
        <f>ROUND('11.N2O'!BG9/10^3,1)</f>
        <v>0</v>
      </c>
      <c r="CA48" s="1754">
        <f t="shared" si="4"/>
        <v>19.8</v>
      </c>
    </row>
    <row r="49" spans="22:79">
      <c r="V49" s="541"/>
      <c r="W49" s="540"/>
      <c r="X49" s="540"/>
      <c r="Y49" s="541"/>
      <c r="Z49" s="541"/>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CA49" s="542">
        <f t="shared" si="4"/>
        <v>0</v>
      </c>
    </row>
    <row r="50" spans="22:79">
      <c r="W50"/>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CA50" s="412"/>
    </row>
    <row r="51" spans="22:79">
      <c r="W51"/>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CA51" s="412"/>
    </row>
    <row r="52" spans="22:79">
      <c r="V52" s="1050" t="s">
        <v>59</v>
      </c>
      <c r="W52" s="510"/>
      <c r="X52" s="510"/>
      <c r="Y52" s="511"/>
      <c r="Z52" s="511"/>
      <c r="AA52" s="512" t="s">
        <v>994</v>
      </c>
      <c r="AB52" s="512"/>
      <c r="AC52" s="512"/>
      <c r="AD52" s="512"/>
      <c r="AE52" s="512"/>
      <c r="AF52" s="512"/>
      <c r="AG52" s="512"/>
      <c r="AH52" s="512"/>
      <c r="AI52" s="512"/>
      <c r="AJ52" s="512"/>
      <c r="AK52" s="512"/>
      <c r="AL52" s="512"/>
      <c r="AM52" s="512"/>
      <c r="AN52" s="512"/>
      <c r="AO52" s="512"/>
      <c r="AP52" s="513" t="s">
        <v>995</v>
      </c>
      <c r="AQ52" s="513"/>
      <c r="AR52" s="513"/>
      <c r="AS52" s="513"/>
      <c r="AT52" s="513"/>
      <c r="AU52" s="513"/>
      <c r="AV52" s="513"/>
      <c r="AW52" s="513"/>
      <c r="AX52" s="513" t="s">
        <v>996</v>
      </c>
      <c r="AY52" s="513"/>
      <c r="AZ52" s="513" t="s">
        <v>997</v>
      </c>
      <c r="BA52" s="513" t="s">
        <v>998</v>
      </c>
      <c r="BB52" s="513" t="s">
        <v>999</v>
      </c>
      <c r="BC52" s="513" t="s">
        <v>1000</v>
      </c>
      <c r="BD52" s="513" t="s">
        <v>1001</v>
      </c>
      <c r="BE52" s="513" t="s">
        <v>1002</v>
      </c>
      <c r="BF52" s="513" t="s">
        <v>1003</v>
      </c>
      <c r="BG52" s="513"/>
      <c r="CA52" s="513" t="str">
        <f t="shared" ref="CA52:CA66" si="5">BD52</f>
        <v>2019年</v>
      </c>
    </row>
    <row r="53" spans="22:79">
      <c r="V53" s="509"/>
      <c r="W53" s="510"/>
      <c r="X53" s="510"/>
      <c r="Y53" s="1051"/>
      <c r="Z53" s="1051"/>
      <c r="AA53" s="1052"/>
      <c r="AB53" s="1052"/>
      <c r="AC53" s="1052"/>
      <c r="AD53" s="1052"/>
      <c r="AE53" s="1052"/>
      <c r="AF53" s="1052"/>
      <c r="AG53" s="1052"/>
      <c r="AH53" s="1052"/>
      <c r="AI53" s="1052"/>
      <c r="AJ53" s="1052"/>
      <c r="AK53" s="1052"/>
      <c r="AL53" s="1052"/>
      <c r="AM53" s="1052"/>
      <c r="AN53" s="1052"/>
      <c r="AO53" s="1052"/>
      <c r="AP53" s="1053"/>
      <c r="AQ53" s="1053"/>
      <c r="AR53" s="1053"/>
      <c r="AS53" s="1053"/>
      <c r="AT53" s="1053"/>
      <c r="AU53" s="1053"/>
      <c r="AV53" s="1053"/>
      <c r="AW53" s="1053"/>
      <c r="AX53" s="1053"/>
      <c r="AY53" s="1053"/>
      <c r="AZ53" s="1053"/>
      <c r="BA53" s="1053"/>
      <c r="BB53" s="1053"/>
      <c r="BC53" s="1053"/>
      <c r="BD53" s="1053"/>
      <c r="BE53" s="1053"/>
      <c r="BF53" s="1053"/>
      <c r="BG53" s="1053"/>
      <c r="CA53" s="1053"/>
    </row>
    <row r="54" spans="22:79">
      <c r="V54" s="509"/>
      <c r="W54" s="510"/>
      <c r="X54" s="510"/>
      <c r="Y54" s="1054"/>
      <c r="Z54" s="1054"/>
      <c r="AA54" s="1055" t="s">
        <v>1051</v>
      </c>
      <c r="AB54" s="1055"/>
      <c r="AC54" s="1055"/>
      <c r="AD54" s="1055"/>
      <c r="AE54" s="1055"/>
      <c r="AF54" s="1055"/>
      <c r="AG54" s="1055"/>
      <c r="AH54" s="1055"/>
      <c r="AI54" s="1055"/>
      <c r="AJ54" s="1055"/>
      <c r="AK54" s="1055"/>
      <c r="AL54" s="1055"/>
      <c r="AM54" s="1055"/>
      <c r="AN54" s="1055"/>
      <c r="AO54" s="1055"/>
      <c r="AP54" s="1056" t="s">
        <v>1050</v>
      </c>
      <c r="AQ54" s="1056"/>
      <c r="AR54" s="1056"/>
      <c r="AS54" s="1056"/>
      <c r="AT54" s="1056"/>
      <c r="AU54" s="1056"/>
      <c r="AV54" s="1056"/>
      <c r="AW54" s="1056"/>
      <c r="AX54" s="1056" t="s">
        <v>1052</v>
      </c>
      <c r="AY54" s="1056"/>
      <c r="AZ54" s="1056" t="s">
        <v>1053</v>
      </c>
      <c r="BA54" s="1056" t="s">
        <v>1054</v>
      </c>
      <c r="BB54" s="1056" t="s">
        <v>1055</v>
      </c>
      <c r="BC54" s="1056" t="s">
        <v>1056</v>
      </c>
      <c r="BD54" s="1056" t="s">
        <v>1057</v>
      </c>
      <c r="BE54" s="1056" t="s">
        <v>1058</v>
      </c>
      <c r="BF54" s="1056"/>
      <c r="BG54" s="1056"/>
      <c r="CA54" s="1056" t="str">
        <f t="shared" si="5"/>
        <v xml:space="preserve">  in CY2019</v>
      </c>
    </row>
    <row r="55" spans="22:79">
      <c r="V55" s="509"/>
      <c r="W55" s="510"/>
      <c r="X55" s="510"/>
      <c r="Y55" s="509"/>
      <c r="Z55" s="509"/>
      <c r="AA55" s="1057"/>
      <c r="AB55" s="1057"/>
      <c r="AC55" s="1057"/>
      <c r="AD55" s="1057"/>
      <c r="AE55" s="1057"/>
      <c r="AF55" s="1057"/>
      <c r="AG55" s="1057"/>
      <c r="AH55" s="1057"/>
      <c r="AI55" s="1057"/>
      <c r="AJ55" s="1057"/>
      <c r="AK55" s="1057"/>
      <c r="AL55" s="1057"/>
      <c r="AM55" s="1057"/>
      <c r="AN55" s="1057"/>
      <c r="AO55" s="1057"/>
      <c r="AP55" s="1058"/>
      <c r="AQ55" s="1058"/>
      <c r="AR55" s="1058"/>
      <c r="AS55" s="1058"/>
      <c r="AT55" s="1058"/>
      <c r="AU55" s="1058"/>
      <c r="AV55" s="1058"/>
      <c r="AW55" s="1058"/>
      <c r="AX55" s="1058"/>
      <c r="AY55" s="1058"/>
      <c r="AZ55" s="1058"/>
      <c r="BA55" s="1058"/>
      <c r="BB55" s="1058"/>
      <c r="BC55" s="1058"/>
      <c r="BD55" s="1058"/>
      <c r="BE55" s="1058"/>
      <c r="BF55" s="1058"/>
      <c r="BG55" s="1058"/>
      <c r="CA55" s="1058"/>
    </row>
    <row r="56" spans="22:79">
      <c r="V56" s="509"/>
      <c r="W56" s="510"/>
      <c r="X56" s="510"/>
      <c r="Y56" s="1051" t="s">
        <v>52</v>
      </c>
      <c r="Z56" s="1051" t="s">
        <v>482</v>
      </c>
      <c r="AA56" s="1051"/>
      <c r="AB56" s="1051"/>
      <c r="AC56" s="1051"/>
      <c r="AD56" s="1051"/>
      <c r="AE56" s="1051"/>
      <c r="AF56" s="1051"/>
      <c r="AG56" s="1051"/>
      <c r="AH56" s="1051"/>
      <c r="AI56" s="1051"/>
      <c r="AJ56" s="1051"/>
      <c r="AK56" s="1051"/>
      <c r="AL56" s="1051"/>
      <c r="AM56" s="1051"/>
      <c r="AN56" s="1051"/>
      <c r="AO56" s="1051"/>
      <c r="AP56" s="1059">
        <f>ROUND('13.F-gas'!$AP$5/10, -1)</f>
        <v>1280</v>
      </c>
      <c r="AQ56" s="1059"/>
      <c r="AR56" s="1059"/>
      <c r="AS56" s="1059"/>
      <c r="AT56" s="1059"/>
      <c r="AU56" s="1059"/>
      <c r="AV56" s="1059"/>
      <c r="AW56" s="1059"/>
      <c r="AX56" s="1059">
        <f>ROUND('13.F-gas'!$AX$5/10, -1)</f>
        <v>3210</v>
      </c>
      <c r="AY56" s="1059"/>
      <c r="AZ56" s="1059">
        <f>ROUND('13.F-gas'!AZ$5/10, -1)</f>
        <v>3930</v>
      </c>
      <c r="BA56" s="1059">
        <f>ROUND('13.F-gas'!BA$5/10, -1)</f>
        <v>4260</v>
      </c>
      <c r="BB56" s="1059">
        <f>ROUND('13.F-gas'!BB$5/10, -1)</f>
        <v>4500</v>
      </c>
      <c r="BC56" s="1059">
        <f>ROUND('13.F-gas'!BC$5/10, -1)</f>
        <v>4700</v>
      </c>
      <c r="BD56" s="1059">
        <f>ROUND('13.F-gas'!BD$5/10, -1)</f>
        <v>4970</v>
      </c>
      <c r="BE56" s="1059">
        <f>ROUND('13.F-gas'!BE$5/10, -1)</f>
        <v>0</v>
      </c>
      <c r="BF56" s="1059">
        <f>ROUND('13.F-gas'!BG$5/10, -1)</f>
        <v>0</v>
      </c>
      <c r="BG56" s="1059">
        <f>ROUND('13.F-gas'!BH$5/10, -1)</f>
        <v>0</v>
      </c>
      <c r="CA56" s="1059">
        <f t="shared" si="5"/>
        <v>4970</v>
      </c>
    </row>
    <row r="57" spans="22:79">
      <c r="V57" s="509"/>
      <c r="W57" s="510"/>
      <c r="X57" s="510"/>
      <c r="Y57" s="1054"/>
      <c r="Z57" s="1054" t="s">
        <v>483</v>
      </c>
      <c r="AA57" s="1054"/>
      <c r="AB57" s="1054"/>
      <c r="AC57" s="1054"/>
      <c r="AD57" s="1054"/>
      <c r="AE57" s="1054"/>
      <c r="AF57" s="1054"/>
      <c r="AG57" s="1054"/>
      <c r="AH57" s="1054"/>
      <c r="AI57" s="1054"/>
      <c r="AJ57" s="1054"/>
      <c r="AK57" s="1054"/>
      <c r="AL57" s="1054"/>
      <c r="AM57" s="1054"/>
      <c r="AN57" s="1054"/>
      <c r="AO57" s="1054"/>
      <c r="AP57" s="1756">
        <f>ROUND('13.F-gas'!AP$5/10^3,1)</f>
        <v>12.8</v>
      </c>
      <c r="AQ57" s="1060">
        <f>ROUND('13.F-gas'!AQ$5/10^3,1)</f>
        <v>14.6</v>
      </c>
      <c r="AR57" s="1060">
        <f>ROUND('13.F-gas'!AR$5/10^3,1)</f>
        <v>16.7</v>
      </c>
      <c r="AS57" s="1060">
        <f>ROUND('13.F-gas'!AS$5/10^3,1)</f>
        <v>19.3</v>
      </c>
      <c r="AT57" s="1060">
        <f>ROUND('13.F-gas'!AT$5/10^3,1)</f>
        <v>20.9</v>
      </c>
      <c r="AU57" s="1060">
        <f>ROUND('13.F-gas'!AU$5/10^3,1)</f>
        <v>23.3</v>
      </c>
      <c r="AV57" s="1060">
        <f>ROUND('13.F-gas'!AV$5/10^3,1)</f>
        <v>26.1</v>
      </c>
      <c r="AW57" s="1060">
        <f>ROUND('13.F-gas'!AW$5/10^3,1)</f>
        <v>29.4</v>
      </c>
      <c r="AX57" s="1756">
        <f>ROUND('13.F-gas'!AX$5/10^3,1)</f>
        <v>32.1</v>
      </c>
      <c r="AY57" s="1756">
        <f>ROUND('13.F-gas'!AY$5/10^3,1)</f>
        <v>35.799999999999997</v>
      </c>
      <c r="AZ57" s="1756">
        <f>ROUND('13.F-gas'!AZ$5/10^3,1)</f>
        <v>39.299999999999997</v>
      </c>
      <c r="BA57" s="1756">
        <f>ROUND('13.F-gas'!BA$5/10^3,1)</f>
        <v>42.6</v>
      </c>
      <c r="BB57" s="1756">
        <f>ROUND('13.F-gas'!BB$5/10^3,1)</f>
        <v>45</v>
      </c>
      <c r="BC57" s="1756">
        <f>ROUND('13.F-gas'!BC$5/10^3,1)</f>
        <v>47</v>
      </c>
      <c r="BD57" s="1756">
        <f>ROUND('13.F-gas'!BD$5/10^3,1)</f>
        <v>49.7</v>
      </c>
      <c r="BE57" s="1756">
        <f>ROUND('13.F-gas'!BE$5/10^3,1)</f>
        <v>0</v>
      </c>
      <c r="BF57" s="1756">
        <f>ROUND('13.F-gas'!BF$5/10^3,1)</f>
        <v>0</v>
      </c>
      <c r="BG57" s="1756">
        <f>ROUND('13.F-gas'!BG$5/10^3,1)</f>
        <v>0</v>
      </c>
      <c r="CA57" s="1756">
        <f t="shared" si="5"/>
        <v>49.7</v>
      </c>
    </row>
    <row r="58" spans="22:79">
      <c r="V58" s="509"/>
      <c r="W58" s="510"/>
      <c r="X58" s="510"/>
      <c r="Y58" s="509"/>
      <c r="Z58" s="509"/>
      <c r="AA58" s="509"/>
      <c r="AB58" s="509"/>
      <c r="AC58" s="509"/>
      <c r="AD58" s="509"/>
      <c r="AE58" s="509"/>
      <c r="AF58" s="509"/>
      <c r="AG58" s="509"/>
      <c r="AH58" s="509"/>
      <c r="AI58" s="509"/>
      <c r="AJ58" s="509"/>
      <c r="AK58" s="509"/>
      <c r="AL58" s="509"/>
      <c r="AM58" s="509"/>
      <c r="AN58" s="509"/>
      <c r="AO58" s="509"/>
      <c r="AP58" s="1061"/>
      <c r="AQ58" s="1061"/>
      <c r="AR58" s="1061"/>
      <c r="AS58" s="1061"/>
      <c r="AT58" s="1061"/>
      <c r="AU58" s="1061"/>
      <c r="AV58" s="1061"/>
      <c r="AW58" s="1061"/>
      <c r="AX58" s="1061"/>
      <c r="AY58" s="1061"/>
      <c r="AZ58" s="1061"/>
      <c r="BA58" s="1061"/>
      <c r="BB58" s="1061"/>
      <c r="BC58" s="1061"/>
      <c r="BD58" s="1061"/>
      <c r="BE58" s="1061"/>
      <c r="BF58" s="1061"/>
      <c r="BG58" s="1061"/>
      <c r="CA58" s="1061"/>
    </row>
    <row r="59" spans="22:79">
      <c r="V59" s="509"/>
      <c r="W59" s="510"/>
      <c r="X59" s="510"/>
      <c r="Y59" s="1051" t="s">
        <v>20</v>
      </c>
      <c r="Z59" s="1051" t="s">
        <v>488</v>
      </c>
      <c r="AA59" s="1051"/>
      <c r="AB59" s="1051"/>
      <c r="AC59" s="1051"/>
      <c r="AD59" s="1051"/>
      <c r="AE59" s="1051"/>
      <c r="AF59" s="1051"/>
      <c r="AG59" s="1051"/>
      <c r="AH59" s="1051"/>
      <c r="AI59" s="1051"/>
      <c r="AJ59" s="1051"/>
      <c r="AK59" s="1051"/>
      <c r="AL59" s="1051"/>
      <c r="AM59" s="1051"/>
      <c r="AN59" s="1051"/>
      <c r="AO59" s="1051"/>
      <c r="AP59" s="1059">
        <f>ROUND('13.F-gas'!$AP$16/10, -1)</f>
        <v>860</v>
      </c>
      <c r="AQ59" s="1059"/>
      <c r="AR59" s="1059"/>
      <c r="AS59" s="1059"/>
      <c r="AT59" s="1059"/>
      <c r="AU59" s="1059"/>
      <c r="AV59" s="1059"/>
      <c r="AW59" s="1059"/>
      <c r="AX59" s="1059">
        <f>ROUND('13.F-gas'!$AX$16/10, -1)</f>
        <v>330</v>
      </c>
      <c r="AY59" s="1059"/>
      <c r="AZ59" s="1059">
        <f>ROUND('13.F-gas'!AZ$16/10, -1)</f>
        <v>330</v>
      </c>
      <c r="BA59" s="1059">
        <f>ROUND('13.F-gas'!BA$16/10, -1)</f>
        <v>340</v>
      </c>
      <c r="BB59" s="1059">
        <f>ROUND('13.F-gas'!BB$16/10, -1)</f>
        <v>350</v>
      </c>
      <c r="BC59" s="1059">
        <f>ROUND('13.F-gas'!BC$16/10, -1)</f>
        <v>350</v>
      </c>
      <c r="BD59" s="1059">
        <f>ROUND('13.F-gas'!BD$16/10, -1)</f>
        <v>340</v>
      </c>
      <c r="BE59" s="1059">
        <f>ROUND('13.F-gas'!BE$16/10, -1)</f>
        <v>0</v>
      </c>
      <c r="BF59" s="1059">
        <f>ROUND('13.F-gas'!BG$16/10, -1)</f>
        <v>0</v>
      </c>
      <c r="BG59" s="1059">
        <f>ROUND('13.F-gas'!BH$16/10, -1)</f>
        <v>0</v>
      </c>
      <c r="CA59" s="1059">
        <f t="shared" si="5"/>
        <v>340</v>
      </c>
    </row>
    <row r="60" spans="22:79">
      <c r="V60" s="509"/>
      <c r="W60" s="510"/>
      <c r="X60" s="510"/>
      <c r="Y60" s="1054"/>
      <c r="Z60" s="1054" t="s">
        <v>483</v>
      </c>
      <c r="AA60" s="1054"/>
      <c r="AB60" s="1054"/>
      <c r="AC60" s="1054"/>
      <c r="AD60" s="1054"/>
      <c r="AE60" s="1054"/>
      <c r="AF60" s="1054"/>
      <c r="AG60" s="1054"/>
      <c r="AH60" s="1054"/>
      <c r="AI60" s="1054"/>
      <c r="AJ60" s="1054"/>
      <c r="AK60" s="1054"/>
      <c r="AL60" s="1054"/>
      <c r="AM60" s="1054"/>
      <c r="AN60" s="1054"/>
      <c r="AO60" s="1054"/>
      <c r="AP60" s="1756">
        <f>ROUND('13.F-gas'!AP$16/10^3,1)</f>
        <v>8.6</v>
      </c>
      <c r="AQ60" s="1060">
        <f>ROUND('13.F-gas'!AQ$16/10^3,1)</f>
        <v>9</v>
      </c>
      <c r="AR60" s="1060">
        <f>ROUND('13.F-gas'!AR$16/10^3,1)</f>
        <v>7.9</v>
      </c>
      <c r="AS60" s="1060">
        <f>ROUND('13.F-gas'!AS$16/10^3,1)</f>
        <v>5.8</v>
      </c>
      <c r="AT60" s="1060">
        <f>ROUND('13.F-gas'!AT$16/10^3,1)</f>
        <v>4.0999999999999996</v>
      </c>
      <c r="AU60" s="1060">
        <f>ROUND('13.F-gas'!AU$16/10^3,1)</f>
        <v>4.3</v>
      </c>
      <c r="AV60" s="1060">
        <f>ROUND('13.F-gas'!AV$16/10^3,1)</f>
        <v>3.8</v>
      </c>
      <c r="AW60" s="1060">
        <f>ROUND('13.F-gas'!AW$16/10^3,1)</f>
        <v>3.4</v>
      </c>
      <c r="AX60" s="1756">
        <f>ROUND('13.F-gas'!AX$16/10^3,1)</f>
        <v>3.3</v>
      </c>
      <c r="AY60" s="1756">
        <f>ROUND('13.F-gas'!AY$16/10^3,1)</f>
        <v>3.4</v>
      </c>
      <c r="AZ60" s="1756">
        <f>ROUND('13.F-gas'!AZ$16/10^3,1)</f>
        <v>3.3</v>
      </c>
      <c r="BA60" s="1756">
        <f>ROUND('13.F-gas'!BA$16/10^3,1)</f>
        <v>3.4</v>
      </c>
      <c r="BB60" s="1756">
        <f>ROUND('13.F-gas'!BB$16/10^3,1)</f>
        <v>3.5</v>
      </c>
      <c r="BC60" s="1756">
        <f>ROUND('13.F-gas'!BC$16/10^3,1)</f>
        <v>3.5</v>
      </c>
      <c r="BD60" s="1756">
        <f>ROUND('13.F-gas'!BD$16/10^3,1)</f>
        <v>3.4</v>
      </c>
      <c r="BE60" s="1756">
        <f>ROUND('13.F-gas'!BE$16/10^3,1)</f>
        <v>0</v>
      </c>
      <c r="BF60" s="1756">
        <f>ROUND('13.F-gas'!BF$16/10^3,1)</f>
        <v>0</v>
      </c>
      <c r="BG60" s="1756">
        <f>ROUND('13.F-gas'!BG$16/10^3,1)</f>
        <v>0</v>
      </c>
      <c r="CA60" s="1756">
        <f t="shared" si="5"/>
        <v>3.4</v>
      </c>
    </row>
    <row r="61" spans="22:79">
      <c r="V61" s="509"/>
      <c r="W61" s="510"/>
      <c r="X61" s="510"/>
      <c r="Y61" s="509"/>
      <c r="Z61" s="509"/>
      <c r="AA61" s="509"/>
      <c r="AB61" s="509"/>
      <c r="AC61" s="509"/>
      <c r="AD61" s="509"/>
      <c r="AE61" s="509"/>
      <c r="AF61" s="509"/>
      <c r="AG61" s="509"/>
      <c r="AH61" s="509"/>
      <c r="AI61" s="509"/>
      <c r="AJ61" s="509"/>
      <c r="AK61" s="509"/>
      <c r="AL61" s="509"/>
      <c r="AM61" s="509"/>
      <c r="AN61" s="509"/>
      <c r="AO61" s="509"/>
      <c r="AP61" s="1061"/>
      <c r="AQ61" s="1061"/>
      <c r="AR61" s="1061"/>
      <c r="AS61" s="1061"/>
      <c r="AT61" s="1061"/>
      <c r="AU61" s="1061"/>
      <c r="AV61" s="1061"/>
      <c r="AW61" s="1061"/>
      <c r="AX61" s="1061"/>
      <c r="AY61" s="1061"/>
      <c r="AZ61" s="1061"/>
      <c r="BA61" s="1061"/>
      <c r="BB61" s="1061"/>
      <c r="BC61" s="1061"/>
      <c r="BD61" s="1061"/>
      <c r="BE61" s="1061"/>
      <c r="BF61" s="1061"/>
      <c r="BG61" s="1061"/>
      <c r="CA61" s="1061"/>
    </row>
    <row r="62" spans="22:79">
      <c r="V62" s="509"/>
      <c r="W62" s="510"/>
      <c r="X62" s="510"/>
      <c r="Y62" s="1051" t="s">
        <v>53</v>
      </c>
      <c r="Z62" s="1051" t="s">
        <v>488</v>
      </c>
      <c r="AA62" s="1051"/>
      <c r="AB62" s="1051"/>
      <c r="AC62" s="1051"/>
      <c r="AD62" s="1051"/>
      <c r="AE62" s="1051"/>
      <c r="AF62" s="1051"/>
      <c r="AG62" s="1051"/>
      <c r="AH62" s="1051"/>
      <c r="AI62" s="1051"/>
      <c r="AJ62" s="1051"/>
      <c r="AK62" s="1051"/>
      <c r="AL62" s="1051"/>
      <c r="AM62" s="1051"/>
      <c r="AN62" s="1051"/>
      <c r="AO62" s="1051"/>
      <c r="AP62" s="1059">
        <f>ROUND('13.F-gas'!$AP$23/10, -1)</f>
        <v>500</v>
      </c>
      <c r="AQ62" s="1059"/>
      <c r="AR62" s="1059"/>
      <c r="AS62" s="1059"/>
      <c r="AT62" s="1059"/>
      <c r="AU62" s="1059"/>
      <c r="AV62" s="1059"/>
      <c r="AW62" s="1059"/>
      <c r="AX62" s="1059">
        <f>ROUND('13.F-gas'!$AX$23/10, -1)</f>
        <v>210</v>
      </c>
      <c r="AY62" s="1059"/>
      <c r="AZ62" s="1059">
        <f>ROUND('13.F-gas'!AZ$23/10, -1)</f>
        <v>210</v>
      </c>
      <c r="BA62" s="1059">
        <f>ROUND('13.F-gas'!BA$23/10, -1)</f>
        <v>220</v>
      </c>
      <c r="BB62" s="1059">
        <f>ROUND('13.F-gas'!BB$23/10, -1)</f>
        <v>210</v>
      </c>
      <c r="BC62" s="1059">
        <f>ROUND('13.F-gas'!BC$23/10, -1)</f>
        <v>210</v>
      </c>
      <c r="BD62" s="1059">
        <f>ROUND('13.F-gas'!BD$23/10, -1)</f>
        <v>200</v>
      </c>
      <c r="BE62" s="1059">
        <f>ROUND('13.F-gas'!BE$23/10, -1)</f>
        <v>0</v>
      </c>
      <c r="BF62" s="1059">
        <f>ROUND('13.F-gas'!BG$23/10, -1)</f>
        <v>0</v>
      </c>
      <c r="BG62" s="1059">
        <f>ROUND('13.F-gas'!BH$23/10, -1)</f>
        <v>0</v>
      </c>
      <c r="CA62" s="1059">
        <f t="shared" si="5"/>
        <v>200</v>
      </c>
    </row>
    <row r="63" spans="22:79">
      <c r="V63" s="509"/>
      <c r="W63" s="510"/>
      <c r="X63" s="510"/>
      <c r="Y63" s="1054"/>
      <c r="Z63" s="1054" t="s">
        <v>489</v>
      </c>
      <c r="AA63" s="1054"/>
      <c r="AB63" s="1054"/>
      <c r="AC63" s="1054"/>
      <c r="AD63" s="1054"/>
      <c r="AE63" s="1054"/>
      <c r="AF63" s="1054"/>
      <c r="AG63" s="1054"/>
      <c r="AH63" s="1054"/>
      <c r="AI63" s="1054"/>
      <c r="AJ63" s="1054"/>
      <c r="AK63" s="1054"/>
      <c r="AL63" s="1054"/>
      <c r="AM63" s="1054"/>
      <c r="AN63" s="1054"/>
      <c r="AO63" s="1054"/>
      <c r="AP63" s="1756">
        <f>ROUND('13.F-gas'!AP$23/10^3, 1)</f>
        <v>5</v>
      </c>
      <c r="AQ63" s="1060">
        <f>ROUND('13.F-gas'!AQ$23/10^3, 1)</f>
        <v>5.2</v>
      </c>
      <c r="AR63" s="1060">
        <f>ROUND('13.F-gas'!AR$23/10^3, 1)</f>
        <v>4.7</v>
      </c>
      <c r="AS63" s="1060">
        <f>ROUND('13.F-gas'!AS$23/10^3, 1)</f>
        <v>4.2</v>
      </c>
      <c r="AT63" s="1060">
        <f>ROUND('13.F-gas'!AT$23/10^3, 1)</f>
        <v>2.4</v>
      </c>
      <c r="AU63" s="1060">
        <f>ROUND('13.F-gas'!AU$23/10^3, 1)</f>
        <v>2.4</v>
      </c>
      <c r="AV63" s="1060">
        <f>ROUND('13.F-gas'!AV$23/10^3, 1)</f>
        <v>2.2000000000000002</v>
      </c>
      <c r="AW63" s="1060">
        <f>ROUND('13.F-gas'!AW$23/10^3, 1)</f>
        <v>2.2000000000000002</v>
      </c>
      <c r="AX63" s="1756">
        <f>ROUND('13.F-gas'!AX$23/10^3, 1)</f>
        <v>2.1</v>
      </c>
      <c r="AY63" s="1756">
        <f>ROUND('13.F-gas'!AY$23/10^3, 1)</f>
        <v>2</v>
      </c>
      <c r="AZ63" s="1756">
        <f>ROUND('13.F-gas'!AZ$23/10^3, 1)</f>
        <v>2.1</v>
      </c>
      <c r="BA63" s="1756">
        <f>ROUND('13.F-gas'!BA$23/10^3, 1)</f>
        <v>2.2000000000000002</v>
      </c>
      <c r="BB63" s="1756">
        <f>ROUND('13.F-gas'!BB$23/10^3, 1)</f>
        <v>2.1</v>
      </c>
      <c r="BC63" s="1756">
        <f>ROUND('13.F-gas'!BC$23/10^3, 1)</f>
        <v>2.1</v>
      </c>
      <c r="BD63" s="1756">
        <f>ROUND('13.F-gas'!BD$23/10^3, 1)</f>
        <v>2</v>
      </c>
      <c r="BE63" s="1756">
        <f>ROUND('13.F-gas'!BE$23/10^3, 1)</f>
        <v>0</v>
      </c>
      <c r="BF63" s="1756">
        <f>ROUND('13.F-gas'!BF$23/10^3, 1)</f>
        <v>0</v>
      </c>
      <c r="BG63" s="1756">
        <f>ROUND('13.F-gas'!BG$23/10^3, 1)</f>
        <v>0</v>
      </c>
      <c r="CA63" s="1756">
        <f t="shared" si="5"/>
        <v>2</v>
      </c>
    </row>
    <row r="64" spans="22:79">
      <c r="V64" s="509"/>
      <c r="W64" s="510"/>
      <c r="X64" s="510"/>
      <c r="Y64" s="509"/>
      <c r="Z64" s="509"/>
      <c r="AA64" s="509"/>
      <c r="AB64" s="509"/>
      <c r="AC64" s="509"/>
      <c r="AD64" s="509"/>
      <c r="AE64" s="509"/>
      <c r="AF64" s="509"/>
      <c r="AG64" s="509"/>
      <c r="AH64" s="509"/>
      <c r="AI64" s="509"/>
      <c r="AJ64" s="509"/>
      <c r="AK64" s="509"/>
      <c r="AL64" s="509"/>
      <c r="AM64" s="509"/>
      <c r="AN64" s="509"/>
      <c r="AO64" s="509"/>
      <c r="AP64" s="1061"/>
      <c r="AQ64" s="1061"/>
      <c r="AR64" s="1061"/>
      <c r="AS64" s="1061"/>
      <c r="AT64" s="1061"/>
      <c r="AU64" s="1061"/>
      <c r="AV64" s="1061"/>
      <c r="AW64" s="1061"/>
      <c r="AX64" s="1061"/>
      <c r="AY64" s="1061"/>
      <c r="AZ64" s="1061"/>
      <c r="BA64" s="1061"/>
      <c r="BB64" s="1061"/>
      <c r="BC64" s="1061"/>
      <c r="BD64" s="1061"/>
      <c r="BE64" s="1061"/>
      <c r="BF64" s="1061"/>
      <c r="BG64" s="1061"/>
      <c r="CA64" s="1061"/>
    </row>
    <row r="65" spans="22:79">
      <c r="V65" s="509"/>
      <c r="W65" s="510"/>
      <c r="X65" s="510"/>
      <c r="Y65" s="1051" t="s">
        <v>54</v>
      </c>
      <c r="Z65" s="1051" t="s">
        <v>482</v>
      </c>
      <c r="AA65" s="1051"/>
      <c r="AB65" s="1051"/>
      <c r="AC65" s="1051"/>
      <c r="AD65" s="1051"/>
      <c r="AE65" s="1051"/>
      <c r="AF65" s="1051"/>
      <c r="AG65" s="1051"/>
      <c r="AH65" s="1051"/>
      <c r="AI65" s="1051"/>
      <c r="AJ65" s="1051"/>
      <c r="AK65" s="1051"/>
      <c r="AL65" s="1051"/>
      <c r="AM65" s="1051"/>
      <c r="AN65" s="1051"/>
      <c r="AO65" s="1051"/>
      <c r="AP65" s="1059">
        <f>ROUND('13.F-gas'!$AP$30/10,-1)</f>
        <v>150</v>
      </c>
      <c r="AQ65" s="1059"/>
      <c r="AR65" s="1059"/>
      <c r="AS65" s="1059"/>
      <c r="AT65" s="1059"/>
      <c r="AU65" s="1059"/>
      <c r="AV65" s="1059"/>
      <c r="AW65" s="1059"/>
      <c r="AX65" s="1059">
        <f>ROUND('13.F-gas'!$AX$30/10,-1)</f>
        <v>160</v>
      </c>
      <c r="AY65" s="1059"/>
      <c r="AZ65" s="1059">
        <f>ROUND('13.F-gas'!AZ$30/10,1)</f>
        <v>57.1</v>
      </c>
      <c r="BA65" s="1059">
        <f>ROUND('13.F-gas'!BA$30/10,1)</f>
        <v>63.4</v>
      </c>
      <c r="BB65" s="1059">
        <f>ROUND('13.F-gas'!BB$30/10,1)</f>
        <v>45</v>
      </c>
      <c r="BC65" s="1059">
        <f>ROUND('13.F-gas'!BC$30/10,1)</f>
        <v>28.2</v>
      </c>
      <c r="BD65" s="1059">
        <f>ROUND('13.F-gas'!BD$30/10,1)</f>
        <v>26.1</v>
      </c>
      <c r="BE65" s="1059">
        <f>ROUND('13.F-gas'!BE$30/10,1)</f>
        <v>0</v>
      </c>
      <c r="BF65" s="1059">
        <f>ROUND('13.F-gas'!BF$30/10,1)</f>
        <v>0</v>
      </c>
      <c r="BG65" s="1059">
        <f>ROUND('13.F-gas'!BH$30/10, -1)</f>
        <v>0</v>
      </c>
      <c r="CA65" s="1059">
        <f t="shared" si="5"/>
        <v>26.1</v>
      </c>
    </row>
    <row r="66" spans="22:79">
      <c r="V66" s="509"/>
      <c r="W66" s="510"/>
      <c r="X66" s="510"/>
      <c r="Y66" s="1054"/>
      <c r="Z66" s="1054" t="s">
        <v>490</v>
      </c>
      <c r="AA66" s="1054"/>
      <c r="AB66" s="1054"/>
      <c r="AC66" s="1054"/>
      <c r="AD66" s="1054"/>
      <c r="AE66" s="1054"/>
      <c r="AF66" s="1054"/>
      <c r="AG66" s="1054"/>
      <c r="AH66" s="1054"/>
      <c r="AI66" s="1054"/>
      <c r="AJ66" s="1054"/>
      <c r="AK66" s="1054"/>
      <c r="AL66" s="1054"/>
      <c r="AM66" s="1054"/>
      <c r="AN66" s="1054"/>
      <c r="AO66" s="1054"/>
      <c r="AP66" s="1756">
        <f>ROUND('13.F-gas'!AP$30/10^3,1)</f>
        <v>1.5</v>
      </c>
      <c r="AQ66" s="1060">
        <f>ROUND('13.F-gas'!AQ$30/10^3,1)</f>
        <v>1.4</v>
      </c>
      <c r="AR66" s="1060">
        <f>ROUND('13.F-gas'!AR$30/10^3,1)</f>
        <v>1.6</v>
      </c>
      <c r="AS66" s="1060">
        <f>ROUND('13.F-gas'!AS$30/10^3,1)</f>
        <v>1.5</v>
      </c>
      <c r="AT66" s="1060">
        <f>ROUND('13.F-gas'!AT$30/10^3,1)</f>
        <v>1.4</v>
      </c>
      <c r="AU66" s="1060">
        <f>ROUND('13.F-gas'!AU$30/10^3,1)</f>
        <v>1.5</v>
      </c>
      <c r="AV66" s="1060">
        <f>ROUND('13.F-gas'!AV$30/10^3,1)</f>
        <v>1.8</v>
      </c>
      <c r="AW66" s="1060">
        <f>ROUND('13.F-gas'!AW$30/10^3,1)</f>
        <v>1.5</v>
      </c>
      <c r="AX66" s="1756">
        <f>ROUND('13.F-gas'!AX$30/10^3,1)</f>
        <v>1.6</v>
      </c>
      <c r="AY66" s="1756">
        <f>ROUND('13.F-gas'!AY$30/10^3,1)</f>
        <v>1.1000000000000001</v>
      </c>
      <c r="AZ66" s="1756">
        <f>ROUND('13.F-gas'!AZ$30/10^3,2)</f>
        <v>0.56999999999999995</v>
      </c>
      <c r="BA66" s="1756">
        <f>ROUND('13.F-gas'!BA$30/10^3,2)</f>
        <v>0.63</v>
      </c>
      <c r="BB66" s="1756">
        <f>ROUND('13.F-gas'!BB$30/10^3,2)</f>
        <v>0.45</v>
      </c>
      <c r="BC66" s="1760">
        <f>ROUND('13.F-gas'!BC$30/10^3,2)</f>
        <v>0.28000000000000003</v>
      </c>
      <c r="BD66" s="1760">
        <f>ROUND('13.F-gas'!BD$30/10^3,2)</f>
        <v>0.26</v>
      </c>
      <c r="BE66" s="1760">
        <f>ROUND('13.F-gas'!BE$30/10^3,2)</f>
        <v>0</v>
      </c>
      <c r="BF66" s="1760">
        <f>ROUND('13.F-gas'!BF$30/10^3,2)</f>
        <v>0</v>
      </c>
      <c r="BG66" s="1756">
        <f>ROUND('13.F-gas'!BG$30/10^3,2)</f>
        <v>0</v>
      </c>
      <c r="CA66" s="1760">
        <f t="shared" si="5"/>
        <v>0.26</v>
      </c>
    </row>
    <row r="67" spans="22:79">
      <c r="W67"/>
      <c r="Y67" s="410"/>
      <c r="Z67" s="410"/>
      <c r="AA67" s="410"/>
      <c r="AB67" s="410"/>
      <c r="AC67" s="410"/>
      <c r="AD67" s="410"/>
      <c r="AE67" s="410"/>
      <c r="AF67" s="410"/>
      <c r="AG67" s="410"/>
      <c r="AH67" s="410"/>
      <c r="AI67" s="410"/>
      <c r="AJ67" s="410"/>
      <c r="AK67" s="410"/>
      <c r="AL67" s="410"/>
      <c r="AM67" s="410"/>
      <c r="AN67" s="410"/>
      <c r="AO67" s="410"/>
      <c r="AP67" s="1049"/>
      <c r="AQ67" s="1049"/>
      <c r="AR67" s="1049"/>
      <c r="AS67" s="1049"/>
      <c r="AT67" s="1049"/>
      <c r="AU67" s="1049"/>
      <c r="AV67" s="1049"/>
      <c r="AW67" s="1049"/>
      <c r="AX67" s="1049"/>
      <c r="AY67" s="1049"/>
      <c r="AZ67" s="1049"/>
      <c r="BA67" s="1049"/>
      <c r="BB67" s="1049"/>
      <c r="BC67" s="1049"/>
      <c r="BD67" s="1049"/>
      <c r="BE67" s="1049"/>
      <c r="BF67" s="410"/>
      <c r="BG67" s="410"/>
      <c r="CA67" s="1049"/>
    </row>
    <row r="68" spans="22:79">
      <c r="W68"/>
      <c r="BA68" s="413"/>
      <c r="BB68" s="413"/>
      <c r="BC68" s="413"/>
      <c r="BD68" s="413"/>
      <c r="CA68" s="413"/>
    </row>
    <row r="69" spans="22:79" ht="15.75">
      <c r="V69" s="495" t="s">
        <v>68</v>
      </c>
      <c r="W69" s="496"/>
      <c r="X69" s="496"/>
      <c r="Y69" s="499"/>
      <c r="Z69" s="499"/>
      <c r="AA69" s="499"/>
      <c r="AB69" s="499"/>
      <c r="AC69" s="499"/>
      <c r="AD69" s="499"/>
      <c r="AE69" s="499"/>
      <c r="AF69" s="499"/>
      <c r="AG69" s="499"/>
      <c r="AH69" s="499"/>
      <c r="AI69" s="499"/>
      <c r="AJ69" s="499"/>
      <c r="AK69" s="499"/>
      <c r="AL69" s="499"/>
      <c r="AM69" s="499"/>
      <c r="AN69" s="499"/>
      <c r="AO69" s="499"/>
      <c r="AP69" s="499"/>
      <c r="AQ69" s="499"/>
      <c r="AR69" s="499"/>
      <c r="AS69" s="499"/>
      <c r="AT69" s="499"/>
      <c r="AU69" s="499"/>
      <c r="AV69" s="499"/>
      <c r="AW69" s="499"/>
      <c r="AX69" s="499"/>
      <c r="AY69" s="499"/>
      <c r="AZ69" s="1062" t="s">
        <v>76</v>
      </c>
      <c r="BA69" s="1062" t="s">
        <v>76</v>
      </c>
      <c r="BB69" s="1062" t="s">
        <v>76</v>
      </c>
      <c r="BC69" s="1062" t="s">
        <v>76</v>
      </c>
      <c r="BD69" s="1062" t="s">
        <v>76</v>
      </c>
      <c r="BE69" s="1062" t="s">
        <v>76</v>
      </c>
      <c r="BF69" s="1062" t="s">
        <v>76</v>
      </c>
      <c r="BG69" s="1062" t="s">
        <v>76</v>
      </c>
      <c r="CA69" s="1062" t="str">
        <f t="shared" ref="CA69:CA75" si="6">BD69</f>
        <v>世帯当たりCO2排出量</v>
      </c>
    </row>
    <row r="70" spans="22:79" ht="15">
      <c r="V70" s="497"/>
      <c r="W70" s="496"/>
      <c r="X70" s="496"/>
      <c r="Y70" s="501"/>
      <c r="Z70" s="501"/>
      <c r="AA70" s="501"/>
      <c r="AB70" s="501"/>
      <c r="AC70" s="501"/>
      <c r="AD70" s="501"/>
      <c r="AE70" s="501"/>
      <c r="AF70" s="501"/>
      <c r="AG70" s="501"/>
      <c r="AH70" s="501"/>
      <c r="AI70" s="501"/>
      <c r="AJ70" s="501"/>
      <c r="AK70" s="501"/>
      <c r="AL70" s="501"/>
      <c r="AM70" s="501"/>
      <c r="AN70" s="501"/>
      <c r="AO70" s="501"/>
      <c r="AP70" s="501"/>
      <c r="AQ70" s="501"/>
      <c r="AR70" s="501"/>
      <c r="AS70" s="501"/>
      <c r="AT70" s="501"/>
      <c r="AU70" s="501"/>
      <c r="AV70" s="501"/>
      <c r="AW70" s="501"/>
      <c r="AX70" s="501"/>
      <c r="AY70" s="501"/>
      <c r="AZ70" s="1063">
        <f>ROUND('14.Household (per household)'!AZ$10,-1)</f>
        <v>4600</v>
      </c>
      <c r="BA70" s="1063">
        <f>ROUND('14.Household (per household)'!BA$10,-1)</f>
        <v>4480</v>
      </c>
      <c r="BB70" s="1063">
        <f>ROUND('14.Household (per household)'!BB$10,-1)</f>
        <v>4500</v>
      </c>
      <c r="BC70" s="1063">
        <f>ROUND('14.Household (per household)'!BC$10,-1)</f>
        <v>4130</v>
      </c>
      <c r="BD70" s="1063">
        <f>ROUND('14.Household (per household)'!BD$10,-1)</f>
        <v>3970</v>
      </c>
      <c r="BE70" s="1063">
        <f>ROUND('14.Household (per household)'!BE$10,-1)</f>
        <v>0</v>
      </c>
      <c r="BF70" s="1063">
        <f>ROUND('14.Household (per household)'!BF$10,-1)</f>
        <v>0</v>
      </c>
      <c r="BG70" s="1063">
        <f>ROUND('14.Household (per household)'!BG$10,-1)</f>
        <v>0</v>
      </c>
      <c r="CA70" s="1063">
        <f t="shared" si="6"/>
        <v>3970</v>
      </c>
    </row>
    <row r="71" spans="22:79" ht="15">
      <c r="V71" s="497"/>
      <c r="W71" s="496"/>
      <c r="X71" s="496"/>
      <c r="Y71" s="501"/>
      <c r="Z71" s="501"/>
      <c r="AA71" s="501"/>
      <c r="AB71" s="501"/>
      <c r="AC71" s="501"/>
      <c r="AD71" s="501"/>
      <c r="AE71" s="501"/>
      <c r="AF71" s="501"/>
      <c r="AG71" s="501"/>
      <c r="AH71" s="501"/>
      <c r="AI71" s="501"/>
      <c r="AJ71" s="501"/>
      <c r="AK71" s="501"/>
      <c r="AL71" s="501"/>
      <c r="AM71" s="501"/>
      <c r="AN71" s="501"/>
      <c r="AO71" s="501"/>
      <c r="AP71" s="501"/>
      <c r="AQ71" s="501"/>
      <c r="AR71" s="501"/>
      <c r="AS71" s="501"/>
      <c r="AT71" s="501"/>
      <c r="AU71" s="501"/>
      <c r="AV71" s="501"/>
      <c r="AW71" s="501"/>
      <c r="AX71" s="501"/>
      <c r="AY71" s="501"/>
      <c r="AZ71" s="1511">
        <v>2015</v>
      </c>
      <c r="BA71" s="1511">
        <v>2016</v>
      </c>
      <c r="BB71" s="1511">
        <v>2017</v>
      </c>
      <c r="BC71" s="1511">
        <v>2018</v>
      </c>
      <c r="BD71" s="1511">
        <v>2019</v>
      </c>
      <c r="BE71" s="1511">
        <v>2020</v>
      </c>
      <c r="BF71" s="1511">
        <v>2021</v>
      </c>
      <c r="BG71" s="1511">
        <v>2022</v>
      </c>
      <c r="CA71" s="1511">
        <f t="shared" si="6"/>
        <v>2019</v>
      </c>
    </row>
    <row r="72" spans="22:79" ht="15">
      <c r="V72" s="497"/>
      <c r="W72" s="496"/>
      <c r="X72" s="496"/>
      <c r="Y72" s="501"/>
      <c r="Z72" s="501"/>
      <c r="AA72" s="501"/>
      <c r="AB72" s="501"/>
      <c r="AC72" s="501"/>
      <c r="AD72" s="501"/>
      <c r="AE72" s="501"/>
      <c r="AF72" s="501"/>
      <c r="AG72" s="501"/>
      <c r="AH72" s="501"/>
      <c r="AI72" s="501"/>
      <c r="AJ72" s="501"/>
      <c r="AK72" s="501"/>
      <c r="AL72" s="501"/>
      <c r="AM72" s="501"/>
      <c r="AN72" s="501"/>
      <c r="AO72" s="501"/>
      <c r="AP72" s="501"/>
      <c r="AQ72" s="501"/>
      <c r="AR72" s="501"/>
      <c r="AS72" s="501"/>
      <c r="AT72" s="501"/>
      <c r="AU72" s="501"/>
      <c r="AV72" s="501"/>
      <c r="AW72" s="501"/>
      <c r="AX72" s="501"/>
      <c r="AY72" s="501"/>
      <c r="AZ72" s="1064"/>
      <c r="BA72" s="1064"/>
      <c r="BB72" s="1064"/>
      <c r="BC72" s="1064"/>
      <c r="BD72" s="1064"/>
      <c r="BE72" s="1064"/>
      <c r="BF72" s="1064"/>
      <c r="BG72" s="1064"/>
      <c r="CA72" s="1064"/>
    </row>
    <row r="73" spans="22:79" ht="15">
      <c r="V73" s="497"/>
      <c r="W73" s="496"/>
      <c r="X73" s="496"/>
      <c r="Y73" s="499"/>
      <c r="Z73" s="499"/>
      <c r="AA73" s="499"/>
      <c r="AB73" s="499"/>
      <c r="AC73" s="499"/>
      <c r="AD73" s="499"/>
      <c r="AE73" s="499"/>
      <c r="AF73" s="499"/>
      <c r="AG73" s="499"/>
      <c r="AH73" s="499"/>
      <c r="AI73" s="499"/>
      <c r="AJ73" s="499"/>
      <c r="AK73" s="499"/>
      <c r="AL73" s="499"/>
      <c r="AM73" s="499"/>
      <c r="AN73" s="499"/>
      <c r="AO73" s="499"/>
      <c r="AP73" s="499"/>
      <c r="AQ73" s="499"/>
      <c r="AR73" s="499"/>
      <c r="AS73" s="499"/>
      <c r="AT73" s="499"/>
      <c r="AU73" s="499"/>
      <c r="AV73" s="499"/>
      <c r="AW73" s="499"/>
      <c r="AX73" s="499"/>
      <c r="AY73" s="499"/>
      <c r="AZ73" s="1062" t="s">
        <v>487</v>
      </c>
      <c r="BA73" s="1062" t="s">
        <v>487</v>
      </c>
      <c r="BB73" s="1062" t="s">
        <v>486</v>
      </c>
      <c r="BC73" s="1062" t="s">
        <v>486</v>
      </c>
      <c r="BD73" s="1062" t="s">
        <v>486</v>
      </c>
      <c r="BE73" s="1062" t="s">
        <v>486</v>
      </c>
      <c r="BF73" s="1064"/>
      <c r="BG73" s="1064"/>
      <c r="CA73" s="1062" t="str">
        <f t="shared" si="6"/>
        <v>Household CO2 emissions</v>
      </c>
    </row>
    <row r="74" spans="22:79" ht="15">
      <c r="V74" s="497"/>
      <c r="W74" s="496"/>
      <c r="X74" s="496"/>
      <c r="Y74" s="501"/>
      <c r="Z74" s="501"/>
      <c r="AA74" s="501"/>
      <c r="AB74" s="501"/>
      <c r="AC74" s="501"/>
      <c r="AD74" s="501"/>
      <c r="AE74" s="501"/>
      <c r="AF74" s="501"/>
      <c r="AG74" s="501"/>
      <c r="AH74" s="501"/>
      <c r="AI74" s="501"/>
      <c r="AJ74" s="501"/>
      <c r="AK74" s="501"/>
      <c r="AL74" s="501"/>
      <c r="AM74" s="501"/>
      <c r="AN74" s="501"/>
      <c r="AO74" s="501"/>
      <c r="AP74" s="501"/>
      <c r="AQ74" s="501"/>
      <c r="AR74" s="501"/>
      <c r="AS74" s="501"/>
      <c r="AT74" s="501"/>
      <c r="AU74" s="501"/>
      <c r="AV74" s="501"/>
      <c r="AW74" s="501"/>
      <c r="AX74" s="501"/>
      <c r="AY74" s="501"/>
      <c r="AZ74" s="1065">
        <f>ROUND('14.Household (per household)'!AZ10,-1)</f>
        <v>4600</v>
      </c>
      <c r="BA74" s="1065">
        <f>ROUND('14.Household (per household)'!BA10,-1)</f>
        <v>4480</v>
      </c>
      <c r="BB74" s="1065">
        <f>ROUND('14.Household (per household)'!BB10,-1)</f>
        <v>4500</v>
      </c>
      <c r="BC74" s="1065">
        <f>ROUND('14.Household (per household)'!BC10,-1)</f>
        <v>4130</v>
      </c>
      <c r="BD74" s="1065">
        <f>ROUND('14.Household (per household)'!BD10,-1)</f>
        <v>3970</v>
      </c>
      <c r="BE74" s="1065">
        <f>ROUND('14.Household (per household)'!BE10,-1)</f>
        <v>0</v>
      </c>
      <c r="BF74" s="1064"/>
      <c r="BG74" s="1064"/>
      <c r="CA74" s="1065">
        <f t="shared" si="6"/>
        <v>3970</v>
      </c>
    </row>
    <row r="75" spans="22:79" ht="15">
      <c r="V75" s="497"/>
      <c r="W75" s="496"/>
      <c r="X75" s="496"/>
      <c r="Y75" s="501"/>
      <c r="Z75" s="501"/>
      <c r="AA75" s="501"/>
      <c r="AB75" s="501"/>
      <c r="AC75" s="501"/>
      <c r="AD75" s="501"/>
      <c r="AE75" s="501"/>
      <c r="AF75" s="501"/>
      <c r="AG75" s="501"/>
      <c r="AH75" s="501"/>
      <c r="AI75" s="501"/>
      <c r="AJ75" s="501"/>
      <c r="AK75" s="501"/>
      <c r="AL75" s="501"/>
      <c r="AM75" s="501"/>
      <c r="AN75" s="501"/>
      <c r="AO75" s="501"/>
      <c r="AP75" s="501"/>
      <c r="AQ75" s="501"/>
      <c r="AR75" s="501"/>
      <c r="AS75" s="501"/>
      <c r="AT75" s="501"/>
      <c r="AU75" s="501"/>
      <c r="AV75" s="501"/>
      <c r="AW75" s="501"/>
      <c r="AX75" s="501"/>
      <c r="AY75" s="501"/>
      <c r="AZ75" s="1066">
        <v>2015</v>
      </c>
      <c r="BA75" s="1066">
        <v>2016</v>
      </c>
      <c r="BB75" s="1066">
        <v>2017</v>
      </c>
      <c r="BC75" s="1066">
        <v>2018</v>
      </c>
      <c r="BD75" s="1066">
        <v>2019</v>
      </c>
      <c r="BE75" s="1066">
        <v>2020</v>
      </c>
      <c r="BF75" s="1064"/>
      <c r="BG75" s="1064"/>
      <c r="CA75" s="1066">
        <f t="shared" si="6"/>
        <v>2019</v>
      </c>
    </row>
    <row r="76" spans="22:79" ht="15">
      <c r="V76" s="497"/>
      <c r="W76" s="496"/>
      <c r="X76" s="496"/>
      <c r="Y76" s="501"/>
      <c r="Z76" s="501"/>
      <c r="AA76" s="501"/>
      <c r="AB76" s="501"/>
      <c r="AC76" s="501"/>
      <c r="AD76" s="501"/>
      <c r="AE76" s="501"/>
      <c r="AF76" s="501"/>
      <c r="AG76" s="501"/>
      <c r="AH76" s="501"/>
      <c r="AI76" s="501"/>
      <c r="AJ76" s="501"/>
      <c r="AK76" s="501"/>
      <c r="AL76" s="501"/>
      <c r="AM76" s="501"/>
      <c r="AN76" s="501"/>
      <c r="AO76" s="501"/>
      <c r="AP76" s="501"/>
      <c r="AQ76" s="501"/>
      <c r="AR76" s="501"/>
      <c r="AS76" s="501"/>
      <c r="AT76" s="501"/>
      <c r="AU76" s="501"/>
      <c r="AV76" s="501"/>
      <c r="AW76" s="501"/>
      <c r="AX76" s="501"/>
      <c r="AY76" s="501"/>
      <c r="AZ76" s="1064"/>
      <c r="BA76" s="1064"/>
      <c r="BB76" s="1064"/>
      <c r="BC76" s="1064"/>
      <c r="BD76" s="1064"/>
      <c r="BE76" s="1064"/>
      <c r="BF76" s="1064"/>
      <c r="BG76" s="1064"/>
      <c r="CA76" s="1064"/>
    </row>
    <row r="77" spans="22:79" ht="15">
      <c r="W77"/>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25"/>
      <c r="BA77" s="425"/>
      <c r="BB77" s="425"/>
      <c r="BC77" s="425"/>
      <c r="BD77" s="425"/>
      <c r="BE77" s="425"/>
      <c r="BF77" s="425"/>
      <c r="BG77" s="425"/>
      <c r="CA77" s="425"/>
    </row>
    <row r="78" spans="22:79" ht="15.75">
      <c r="V78" s="514" t="s">
        <v>78</v>
      </c>
      <c r="W78" s="515"/>
      <c r="X78" s="515"/>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8" t="s">
        <v>79</v>
      </c>
      <c r="BA78" s="1068" t="s">
        <v>1065</v>
      </c>
      <c r="BB78" s="1068" t="s">
        <v>1065</v>
      </c>
      <c r="BC78" s="1068" t="s">
        <v>1065</v>
      </c>
      <c r="BD78" s="1068" t="s">
        <v>1065</v>
      </c>
      <c r="BE78" s="1068" t="s">
        <v>1065</v>
      </c>
      <c r="BF78" s="1068" t="s">
        <v>1065</v>
      </c>
      <c r="BG78" s="1068" t="s">
        <v>1065</v>
      </c>
      <c r="CA78" s="1068" t="str">
        <f t="shared" ref="CA78:CA80" si="7">BD78</f>
        <v>一人当たりCO2排出量</v>
      </c>
    </row>
    <row r="79" spans="22:79" ht="15">
      <c r="V79" s="516"/>
      <c r="W79" s="515"/>
      <c r="X79" s="515"/>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1069">
        <f>ROUND('15.Household (per capita)'!AZ$10,-1)</f>
        <v>2060</v>
      </c>
      <c r="BA79" s="1069">
        <f>ROUND('15.Household (per capita)'!BA$10,-1)</f>
        <v>2030</v>
      </c>
      <c r="BB79" s="1069">
        <f>ROUND('15.Household (per capita)'!BB$10,-1)</f>
        <v>2060</v>
      </c>
      <c r="BC79" s="1069">
        <f>ROUND('15.Household (per capita)'!BC$10,-1)</f>
        <v>1910</v>
      </c>
      <c r="BD79" s="1069">
        <f>ROUND('15.Household (per capita)'!BD$10,-1)</f>
        <v>1860</v>
      </c>
      <c r="BE79" s="1069">
        <f>ROUND('15.Household (per capita)'!BE$10,-1)</f>
        <v>0</v>
      </c>
      <c r="BF79" s="1069">
        <f>ROUND('15.Household (per capita)'!BF$10,-1)</f>
        <v>0</v>
      </c>
      <c r="BG79" s="1069">
        <f>ROUND('15.Household (per capita)'!BG$10,-1)</f>
        <v>0</v>
      </c>
      <c r="CA79" s="1069">
        <f t="shared" si="7"/>
        <v>1860</v>
      </c>
    </row>
    <row r="80" spans="22:79" ht="15">
      <c r="V80" s="516"/>
      <c r="W80" s="515"/>
      <c r="X80" s="515"/>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1512">
        <v>2015</v>
      </c>
      <c r="BA80" s="1512">
        <v>2016</v>
      </c>
      <c r="BB80" s="1512">
        <v>2017</v>
      </c>
      <c r="BC80" s="1512">
        <v>2018</v>
      </c>
      <c r="BD80" s="1512">
        <v>2019</v>
      </c>
      <c r="BE80" s="1512">
        <v>2020</v>
      </c>
      <c r="BF80" s="1512">
        <v>2021</v>
      </c>
      <c r="BG80" s="1512">
        <v>2022</v>
      </c>
      <c r="CA80" s="1512">
        <f t="shared" si="7"/>
        <v>2019</v>
      </c>
    </row>
    <row r="81" spans="22:79">
      <c r="V81" s="516"/>
      <c r="W81" s="515"/>
      <c r="X81" s="515"/>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1070"/>
      <c r="BA81" s="1070"/>
      <c r="BB81" s="1070"/>
      <c r="BC81" s="1070"/>
      <c r="BD81" s="1070"/>
      <c r="BE81" s="1070"/>
      <c r="BF81" s="1070"/>
      <c r="BG81" s="1070"/>
      <c r="CA81" s="1070"/>
    </row>
    <row r="82" spans="22:79">
      <c r="V82" s="516"/>
      <c r="W82" s="515"/>
      <c r="X82" s="515"/>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8" t="s">
        <v>491</v>
      </c>
      <c r="BA82" s="1068" t="s">
        <v>491</v>
      </c>
      <c r="BB82" s="1068" t="s">
        <v>491</v>
      </c>
      <c r="BC82" s="1068" t="s">
        <v>491</v>
      </c>
      <c r="BD82" s="1068" t="s">
        <v>491</v>
      </c>
      <c r="BE82" s="1068" t="s">
        <v>491</v>
      </c>
      <c r="BF82" s="516"/>
      <c r="BG82" s="516"/>
      <c r="CA82" s="1068" t="str">
        <f t="shared" ref="CA82:CA84" si="8">BD82</f>
        <v>per capita</v>
      </c>
    </row>
    <row r="83" spans="22:79" ht="15">
      <c r="V83" s="516"/>
      <c r="W83" s="516"/>
      <c r="X83" s="515"/>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1071">
        <f>ROUND('15.Household (per capita)'!AZ$10,-1)</f>
        <v>2060</v>
      </c>
      <c r="BA83" s="1071">
        <f>ROUND('15.Household (per capita)'!BA$10,-1)</f>
        <v>2030</v>
      </c>
      <c r="BB83" s="1071">
        <f>ROUND('15.Household (per capita)'!BB$10,-1)</f>
        <v>2060</v>
      </c>
      <c r="BC83" s="1071">
        <f>ROUND('15.Household (per capita)'!BC$10,-1)</f>
        <v>1910</v>
      </c>
      <c r="BD83" s="1071">
        <f>ROUND('15.Household (per capita)'!BD$10,-1)</f>
        <v>1860</v>
      </c>
      <c r="BE83" s="1071">
        <f>ROUND('15.Household (per capita)'!BE$10,-1)</f>
        <v>0</v>
      </c>
      <c r="BF83" s="516"/>
      <c r="BG83" s="516"/>
      <c r="CA83" s="1071">
        <f t="shared" si="8"/>
        <v>1860</v>
      </c>
    </row>
    <row r="84" spans="22:79" ht="15">
      <c r="V84" s="516"/>
      <c r="W84" s="516"/>
      <c r="X84" s="515"/>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1072">
        <v>2015</v>
      </c>
      <c r="BA84" s="1072">
        <v>2016</v>
      </c>
      <c r="BB84" s="1072">
        <v>2017</v>
      </c>
      <c r="BC84" s="1072">
        <v>2018</v>
      </c>
      <c r="BD84" s="1072">
        <v>2019</v>
      </c>
      <c r="BE84" s="1072">
        <v>2020</v>
      </c>
      <c r="BF84" s="516"/>
      <c r="BG84" s="516"/>
      <c r="CA84" s="1072">
        <f t="shared" si="8"/>
        <v>2019</v>
      </c>
    </row>
    <row r="85" spans="22:79">
      <c r="V85" s="516"/>
      <c r="W85" s="516"/>
      <c r="X85" s="515"/>
      <c r="Y85" s="516"/>
      <c r="Z85" s="516"/>
      <c r="AA85" s="516"/>
      <c r="AB85" s="516"/>
      <c r="AC85" s="516"/>
      <c r="AD85" s="516"/>
      <c r="AE85" s="516"/>
      <c r="AF85" s="516"/>
      <c r="AG85" s="516"/>
      <c r="AH85" s="516"/>
      <c r="AI85" s="516"/>
      <c r="AJ85" s="516"/>
      <c r="AK85" s="516"/>
      <c r="AL85" s="516"/>
      <c r="AM85" s="516"/>
      <c r="AN85" s="516"/>
      <c r="AO85" s="516"/>
      <c r="AP85" s="516"/>
      <c r="AQ85" s="516"/>
      <c r="AR85" s="516"/>
      <c r="AS85" s="516"/>
      <c r="AT85" s="516"/>
      <c r="AU85" s="516"/>
      <c r="AV85" s="516"/>
      <c r="AW85" s="516"/>
      <c r="AX85" s="516"/>
      <c r="AY85" s="516"/>
      <c r="AZ85" s="516"/>
      <c r="BA85" s="516"/>
      <c r="BB85" s="516"/>
      <c r="BC85" s="516"/>
      <c r="BD85" s="516"/>
      <c r="BE85" s="516"/>
      <c r="BF85" s="516"/>
      <c r="BG85" s="516"/>
      <c r="CA85" s="516"/>
    </row>
    <row r="89" spans="22:79" ht="14.25">
      <c r="W89" s="1718" t="s">
        <v>19</v>
      </c>
    </row>
    <row r="90" spans="22:79" ht="14.25">
      <c r="W90" s="1719" t="s">
        <v>1211</v>
      </c>
      <c r="X90" s="83" t="s">
        <v>755</v>
      </c>
    </row>
    <row r="91" spans="22:79" ht="14.25">
      <c r="W91" s="1720" t="s">
        <v>1212</v>
      </c>
      <c r="X91" s="1721" t="s">
        <v>756</v>
      </c>
    </row>
    <row r="92" spans="22:79" ht="14.25">
      <c r="W92" s="1030" t="s">
        <v>1213</v>
      </c>
      <c r="X92" s="83" t="s">
        <v>757</v>
      </c>
    </row>
    <row r="93" spans="22:79" ht="14.25">
      <c r="W93" s="1722" t="s">
        <v>1214</v>
      </c>
      <c r="X93" s="83" t="s">
        <v>759</v>
      </c>
    </row>
    <row r="94" spans="22:79" ht="14.25">
      <c r="W94" s="1722" t="s">
        <v>1215</v>
      </c>
      <c r="X94" s="83" t="s">
        <v>762</v>
      </c>
    </row>
    <row r="95" spans="22:79" ht="14.25">
      <c r="W95" s="1719" t="s">
        <v>1216</v>
      </c>
      <c r="X95" s="1721" t="s">
        <v>1295</v>
      </c>
    </row>
    <row r="96" spans="22:79" ht="14.25">
      <c r="W96" s="1030" t="s">
        <v>1217</v>
      </c>
      <c r="X96" s="83" t="s">
        <v>758</v>
      </c>
    </row>
    <row r="97" spans="23:24" ht="28.5">
      <c r="W97" s="1031" t="s">
        <v>1218</v>
      </c>
      <c r="X97" s="83" t="s">
        <v>760</v>
      </c>
    </row>
    <row r="98" spans="23:24" ht="14.25">
      <c r="W98" s="1030" t="s">
        <v>1219</v>
      </c>
      <c r="X98" s="83" t="s">
        <v>761</v>
      </c>
    </row>
    <row r="99" spans="23:24" ht="14.25">
      <c r="W99" s="1719" t="s">
        <v>1220</v>
      </c>
      <c r="X99" s="83" t="s">
        <v>763</v>
      </c>
    </row>
    <row r="100" spans="23:24">
      <c r="W100" s="410"/>
    </row>
    <row r="101" spans="23:24" ht="14.25">
      <c r="W101" s="1723" t="s">
        <v>20</v>
      </c>
    </row>
    <row r="102" spans="23:24" ht="14.25">
      <c r="W102" s="1724" t="s">
        <v>1221</v>
      </c>
      <c r="X102" s="83" t="s">
        <v>759</v>
      </c>
    </row>
    <row r="103" spans="23:24" ht="14.25">
      <c r="W103" s="1724" t="s">
        <v>1215</v>
      </c>
      <c r="X103" s="83" t="s">
        <v>762</v>
      </c>
    </row>
    <row r="104" spans="23:24" ht="14.25">
      <c r="W104" s="1725" t="s">
        <v>1222</v>
      </c>
      <c r="X104" s="1721" t="s">
        <v>1295</v>
      </c>
    </row>
    <row r="105" spans="23:24" ht="14.25">
      <c r="W105" s="83" t="s">
        <v>1223</v>
      </c>
      <c r="X105" s="83" t="s">
        <v>765</v>
      </c>
    </row>
    <row r="106" spans="23:24" ht="14.25">
      <c r="W106" s="83" t="s">
        <v>1224</v>
      </c>
      <c r="X106" s="83" t="s">
        <v>766</v>
      </c>
    </row>
    <row r="107" spans="23:24" ht="14.25">
      <c r="W107" s="83" t="s">
        <v>1225</v>
      </c>
      <c r="X107" s="83" t="s">
        <v>767</v>
      </c>
    </row>
    <row r="108" spans="23:24">
      <c r="W108" s="410"/>
      <c r="X108" s="1033"/>
    </row>
    <row r="109" spans="23:24">
      <c r="W109" s="410"/>
      <c r="X109" s="1033"/>
    </row>
    <row r="110" spans="23:24" ht="18.75">
      <c r="W110" s="1726" t="s">
        <v>891</v>
      </c>
      <c r="X110" s="1033"/>
    </row>
    <row r="111" spans="23:24" ht="14.25">
      <c r="W111" s="83" t="s">
        <v>1226</v>
      </c>
      <c r="X111" s="83" t="s">
        <v>768</v>
      </c>
    </row>
    <row r="112" spans="23:24" ht="14.25">
      <c r="W112" s="83" t="s">
        <v>1227</v>
      </c>
      <c r="X112" s="83" t="s">
        <v>769</v>
      </c>
    </row>
    <row r="113" spans="23:24" ht="14.25">
      <c r="W113" s="83" t="s">
        <v>1220</v>
      </c>
      <c r="X113" s="83" t="s">
        <v>770</v>
      </c>
    </row>
    <row r="114" spans="23:24" ht="14.25">
      <c r="W114" s="1724" t="s">
        <v>1214</v>
      </c>
      <c r="X114" s="83" t="s">
        <v>759</v>
      </c>
    </row>
    <row r="115" spans="23:24" ht="14.25">
      <c r="W115" s="1724" t="s">
        <v>1215</v>
      </c>
      <c r="X115" s="83" t="s">
        <v>762</v>
      </c>
    </row>
    <row r="116" spans="23:24" ht="18.75">
      <c r="W116" s="83" t="s">
        <v>1228</v>
      </c>
      <c r="X116" s="83" t="s">
        <v>892</v>
      </c>
    </row>
    <row r="117" spans="23:24">
      <c r="W117" s="410"/>
      <c r="X117" s="1033"/>
    </row>
    <row r="118" spans="23:24">
      <c r="W118" s="410"/>
      <c r="X118" s="1033"/>
    </row>
    <row r="119" spans="23:24" ht="18.75">
      <c r="W119" s="1727" t="s">
        <v>893</v>
      </c>
      <c r="X119" s="1033"/>
    </row>
    <row r="120" spans="23:24" ht="14.25">
      <c r="W120" s="1724" t="s">
        <v>1214</v>
      </c>
      <c r="X120" s="83" t="s">
        <v>759</v>
      </c>
    </row>
    <row r="121" spans="23:24" ht="18.75">
      <c r="W121" s="83" t="s">
        <v>1229</v>
      </c>
      <c r="X121" s="83" t="s">
        <v>894</v>
      </c>
    </row>
    <row r="122" spans="23:24" ht="14.25">
      <c r="W122" s="1724" t="s">
        <v>1215</v>
      </c>
      <c r="X122" s="83" t="s">
        <v>771</v>
      </c>
    </row>
    <row r="125" spans="23:24" ht="16.5">
      <c r="W125" s="1728" t="s">
        <v>1230</v>
      </c>
    </row>
    <row r="131" spans="23:24" ht="12.75">
      <c r="W131" s="1729" t="s">
        <v>1231</v>
      </c>
      <c r="X131" s="1730" t="s">
        <v>1232</v>
      </c>
    </row>
    <row r="132" spans="23:24">
      <c r="W132" s="1731" t="s">
        <v>1233</v>
      </c>
      <c r="X132" s="1732" t="s">
        <v>1234</v>
      </c>
    </row>
    <row r="133" spans="23:24">
      <c r="W133" s="1733" t="s">
        <v>1235</v>
      </c>
      <c r="X133" s="1732" t="s">
        <v>1236</v>
      </c>
    </row>
    <row r="134" spans="23:24" ht="14.25">
      <c r="W134" s="1734" t="s">
        <v>1237</v>
      </c>
      <c r="X134" s="1732" t="s">
        <v>1238</v>
      </c>
    </row>
    <row r="135" spans="23:24">
      <c r="W135" s="1735" t="s">
        <v>1239</v>
      </c>
      <c r="X135" s="1732" t="s">
        <v>1240</v>
      </c>
    </row>
    <row r="136" spans="23:24">
      <c r="W136" s="1736" t="s">
        <v>1241</v>
      </c>
      <c r="X136" s="1732" t="s">
        <v>1242</v>
      </c>
    </row>
    <row r="137" spans="23:24">
      <c r="W137" s="1737" t="s">
        <v>1243</v>
      </c>
      <c r="X137" s="1732" t="s">
        <v>1244</v>
      </c>
    </row>
    <row r="138" spans="23:24">
      <c r="W138" s="1738" t="s">
        <v>1245</v>
      </c>
      <c r="X138" s="1732" t="s">
        <v>1246</v>
      </c>
    </row>
    <row r="139" spans="23:24">
      <c r="W139" s="1739" t="s">
        <v>1247</v>
      </c>
      <c r="X139" s="1732" t="s">
        <v>1248</v>
      </c>
    </row>
  </sheetData>
  <phoneticPr fontId="9"/>
  <hyperlinks>
    <hyperlink ref="V36" location="'9.CH4'!A1" display="9.CH4" xr:uid="{00000000-0004-0000-1400-000000000000}"/>
    <hyperlink ref="V44" location="'11.N2O'!A1" display="11.N2O" xr:uid="{00000000-0004-0000-1400-000001000000}"/>
    <hyperlink ref="V24" location="'5.CO2-Share'!A1" display="5.CO2-Share" xr:uid="{00000000-0004-0000-1400-000002000000}"/>
    <hyperlink ref="V52" location="'13.F-gas'!A1" display="13.F-gas" xr:uid="{00000000-0004-0000-1400-000003000000}"/>
    <hyperlink ref="V69" location="'14.家庭におけるCO2排出量（世帯あたり）'!A1" display="14.家庭におけるCO2排出量（世帯あたり）" xr:uid="{00000000-0004-0000-1400-000004000000}"/>
    <hyperlink ref="V78" location="'15.家庭におけるCO2排出量（一人あたり）'!A1" display="15.家庭におけるCO2排出量（一人あたり）" xr:uid="{00000000-0004-0000-1400-000005000000}"/>
    <hyperlink ref="V2" location="'1.Total'!A1" display="1.Total" xr:uid="{00000000-0004-0000-1400-000006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B89"/>
  <sheetViews>
    <sheetView zoomScale="85" zoomScaleNormal="85" workbookViewId="0">
      <pane xSplit="22" ySplit="4" topLeftCell="BD5" activePane="bottomRight" state="frozen"/>
      <selection pane="topRight" activeCell="W1" sqref="W1"/>
      <selection pane="bottomLeft" activeCell="A5" sqref="A5"/>
      <selection pane="bottomRight" activeCell="S1" sqref="S1:T1"/>
    </sheetView>
  </sheetViews>
  <sheetFormatPr defaultColWidth="9" defaultRowHeight="14.25"/>
  <cols>
    <col min="1" max="1" width="1.5" style="933" customWidth="1"/>
    <col min="2" max="17" width="1.625" style="934" hidden="1" customWidth="1"/>
    <col min="18" max="18" width="1.5" style="974" customWidth="1"/>
    <col min="19" max="19" width="1.625" style="974" customWidth="1"/>
    <col min="20" max="20" width="29.5" style="1" customWidth="1"/>
    <col min="21" max="21" width="11.875" style="974" customWidth="1"/>
    <col min="22" max="22" width="1" style="934" customWidth="1"/>
    <col min="23" max="23" width="2.625" style="934" customWidth="1"/>
    <col min="24" max="24" width="30.875" style="934" bestFit="1" customWidth="1"/>
    <col min="25" max="25" width="10.875" style="1" customWidth="1"/>
    <col min="26" max="26" width="9.375" style="974" hidden="1" customWidth="1"/>
    <col min="27" max="56" width="9.375" style="934" customWidth="1"/>
    <col min="57" max="57" width="9.375" style="934" hidden="1" customWidth="1"/>
    <col min="58" max="58" width="9.375" style="933" customWidth="1"/>
    <col min="59" max="59" width="10.5" style="934" customWidth="1"/>
    <col min="60" max="60" width="7.875" style="934" bestFit="1" customWidth="1"/>
    <col min="61" max="61" width="12.25" style="934" bestFit="1" customWidth="1"/>
    <col min="62" max="62" width="7.5" style="934" customWidth="1"/>
    <col min="63" max="67" width="9" style="934"/>
    <col min="68" max="79" width="13.75" style="934" bestFit="1" customWidth="1"/>
    <col min="80" max="80" width="13.375" style="934" bestFit="1" customWidth="1"/>
    <col min="81" max="16384" width="9" style="934"/>
  </cols>
  <sheetData>
    <row r="1" spans="1:62" s="1" customFormat="1" ht="53.25" customHeight="1">
      <c r="S1" s="1980" t="s">
        <v>1360</v>
      </c>
      <c r="T1" s="1981"/>
      <c r="U1" s="920"/>
      <c r="W1" s="1981" t="s">
        <v>1314</v>
      </c>
      <c r="X1" s="1981"/>
      <c r="Z1" s="920"/>
      <c r="BF1" s="193"/>
    </row>
    <row r="2" spans="1:62" s="1" customFormat="1">
      <c r="A2" s="193"/>
      <c r="R2" s="920"/>
      <c r="S2" s="1445" t="str">
        <f>'0.Contents'!C2</f>
        <v>＜確報値＞</v>
      </c>
      <c r="U2" s="920"/>
      <c r="Z2" s="920"/>
      <c r="BF2" s="193"/>
    </row>
    <row r="3" spans="1:62" s="1" customFormat="1" ht="18.75" customHeight="1" thickBot="1">
      <c r="A3" s="193"/>
      <c r="S3" s="921" t="s">
        <v>726</v>
      </c>
      <c r="U3" s="920"/>
      <c r="W3" s="921" t="s">
        <v>1013</v>
      </c>
      <c r="Y3" s="920"/>
      <c r="Z3" s="920"/>
      <c r="AM3" s="922"/>
      <c r="AN3" s="922"/>
      <c r="AP3" s="923"/>
      <c r="AQ3" s="923"/>
      <c r="AR3" s="922"/>
      <c r="AT3" s="922"/>
      <c r="AW3" s="922"/>
      <c r="AX3" s="922"/>
      <c r="AY3" s="922"/>
      <c r="AZ3" s="922"/>
      <c r="BA3" s="922"/>
      <c r="BB3" s="922"/>
      <c r="BC3" s="922"/>
      <c r="BD3" s="922"/>
      <c r="BE3" s="922"/>
      <c r="BF3" s="1431"/>
      <c r="BG3" s="922"/>
      <c r="BH3" s="922"/>
      <c r="BI3" s="922"/>
      <c r="BJ3" s="922"/>
    </row>
    <row r="4" spans="1:62" s="1" customFormat="1" ht="20.25" customHeight="1">
      <c r="A4" s="193"/>
      <c r="S4" s="924" t="s">
        <v>88</v>
      </c>
      <c r="T4" s="925"/>
      <c r="U4" s="926" t="s">
        <v>1</v>
      </c>
      <c r="W4" s="1182" t="s">
        <v>454</v>
      </c>
      <c r="X4" s="1183"/>
      <c r="Y4" s="926" t="s">
        <v>1</v>
      </c>
      <c r="Z4" s="927"/>
      <c r="AA4" s="928">
        <v>1990</v>
      </c>
      <c r="AB4" s="928">
        <v>1991</v>
      </c>
      <c r="AC4" s="928">
        <v>1992</v>
      </c>
      <c r="AD4" s="928">
        <v>1993</v>
      </c>
      <c r="AE4" s="928">
        <v>1994</v>
      </c>
      <c r="AF4" s="928">
        <v>1995</v>
      </c>
      <c r="AG4" s="928">
        <v>1996</v>
      </c>
      <c r="AH4" s="928">
        <v>1997</v>
      </c>
      <c r="AI4" s="928">
        <v>1998</v>
      </c>
      <c r="AJ4" s="929">
        <v>1999</v>
      </c>
      <c r="AK4" s="929">
        <v>2000</v>
      </c>
      <c r="AL4" s="929">
        <f t="shared" ref="AL4:BE4" si="0">AK4+1</f>
        <v>2001</v>
      </c>
      <c r="AM4" s="929">
        <f t="shared" si="0"/>
        <v>2002</v>
      </c>
      <c r="AN4" s="928">
        <f t="shared" si="0"/>
        <v>2003</v>
      </c>
      <c r="AO4" s="928">
        <f t="shared" si="0"/>
        <v>2004</v>
      </c>
      <c r="AP4" s="930">
        <f t="shared" si="0"/>
        <v>2005</v>
      </c>
      <c r="AQ4" s="928">
        <f t="shared" si="0"/>
        <v>2006</v>
      </c>
      <c r="AR4" s="928">
        <f t="shared" si="0"/>
        <v>2007</v>
      </c>
      <c r="AS4" s="928">
        <f t="shared" si="0"/>
        <v>2008</v>
      </c>
      <c r="AT4" s="928">
        <f t="shared" si="0"/>
        <v>2009</v>
      </c>
      <c r="AU4" s="929">
        <f t="shared" si="0"/>
        <v>2010</v>
      </c>
      <c r="AV4" s="929">
        <f t="shared" si="0"/>
        <v>2011</v>
      </c>
      <c r="AW4" s="928">
        <f t="shared" si="0"/>
        <v>2012</v>
      </c>
      <c r="AX4" s="928">
        <f t="shared" si="0"/>
        <v>2013</v>
      </c>
      <c r="AY4" s="931">
        <f t="shared" si="0"/>
        <v>2014</v>
      </c>
      <c r="AZ4" s="928">
        <f>AY4+1</f>
        <v>2015</v>
      </c>
      <c r="BA4" s="929">
        <f>AZ4+1</f>
        <v>2016</v>
      </c>
      <c r="BB4" s="928">
        <f>BA4+1</f>
        <v>2017</v>
      </c>
      <c r="BC4" s="929">
        <f>BB4+1</f>
        <v>2018</v>
      </c>
      <c r="BD4" s="1713">
        <f>BC4+1</f>
        <v>2019</v>
      </c>
      <c r="BE4" s="932">
        <f t="shared" si="0"/>
        <v>2020</v>
      </c>
      <c r="BF4" s="1419"/>
      <c r="BG4" s="2"/>
      <c r="BH4" s="2"/>
      <c r="BI4" s="2"/>
      <c r="BJ4" s="2"/>
    </row>
    <row r="5" spans="1:62" ht="34.5" customHeight="1">
      <c r="S5" s="936" t="s">
        <v>390</v>
      </c>
      <c r="T5" s="937"/>
      <c r="U5" s="938">
        <v>1</v>
      </c>
      <c r="W5" s="785" t="s">
        <v>1291</v>
      </c>
      <c r="X5" s="1184"/>
      <c r="Y5" s="938">
        <v>1</v>
      </c>
      <c r="Z5" s="939"/>
      <c r="AA5" s="1554">
        <f t="shared" ref="AA5:AR5" si="1">SUM(AA6:AA7)</f>
        <v>1163.5434033167937</v>
      </c>
      <c r="AB5" s="1554">
        <f t="shared" si="1"/>
        <v>1175.0338010044143</v>
      </c>
      <c r="AC5" s="1554">
        <f t="shared" si="1"/>
        <v>1184.5047630996601</v>
      </c>
      <c r="AD5" s="1554">
        <f t="shared" si="1"/>
        <v>1177.2190014844155</v>
      </c>
      <c r="AE5" s="1554">
        <f t="shared" si="1"/>
        <v>1232.1215147655037</v>
      </c>
      <c r="AF5" s="1554">
        <f t="shared" si="1"/>
        <v>1244.3758442817145</v>
      </c>
      <c r="AG5" s="1554">
        <f t="shared" si="1"/>
        <v>1256.3167093227889</v>
      </c>
      <c r="AH5" s="1554">
        <f t="shared" si="1"/>
        <v>1249.404812050321</v>
      </c>
      <c r="AI5" s="1554">
        <f t="shared" si="1"/>
        <v>1209.226199694951</v>
      </c>
      <c r="AJ5" s="1554">
        <f t="shared" si="1"/>
        <v>1245.8399086532545</v>
      </c>
      <c r="AK5" s="1554">
        <f>SUM(AK6:AK7)</f>
        <v>1268.6728183295631</v>
      </c>
      <c r="AL5" s="1554">
        <f t="shared" si="1"/>
        <v>1253.6155222944374</v>
      </c>
      <c r="AM5" s="1554">
        <f t="shared" si="1"/>
        <v>1282.7144138681604</v>
      </c>
      <c r="AN5" s="1554">
        <f t="shared" si="1"/>
        <v>1290.9148035475491</v>
      </c>
      <c r="AO5" s="1554">
        <f t="shared" si="1"/>
        <v>1286.2163144663054</v>
      </c>
      <c r="AP5" s="1554">
        <f t="shared" si="1"/>
        <v>1293.6231220281356</v>
      </c>
      <c r="AQ5" s="1554">
        <f t="shared" si="1"/>
        <v>1270.5471283935399</v>
      </c>
      <c r="AR5" s="1554">
        <f t="shared" si="1"/>
        <v>1306.1652256506695</v>
      </c>
      <c r="AS5" s="1554">
        <f>SUM(AS6:AS7)</f>
        <v>1235.0640518249784</v>
      </c>
      <c r="AT5" s="1554">
        <f t="shared" ref="AT5:AZ5" si="2">SUM(AT6:AT7)</f>
        <v>1165.7464560153753</v>
      </c>
      <c r="AU5" s="1554">
        <f t="shared" si="2"/>
        <v>1217.2781670357033</v>
      </c>
      <c r="AV5" s="1554">
        <f t="shared" si="2"/>
        <v>1267.2395174864139</v>
      </c>
      <c r="AW5" s="1554">
        <f t="shared" si="2"/>
        <v>1308.305433227978</v>
      </c>
      <c r="AX5" s="1554">
        <f t="shared" si="2"/>
        <v>1317.6452818915986</v>
      </c>
      <c r="AY5" s="1554">
        <f t="shared" si="2"/>
        <v>1265.9581971917871</v>
      </c>
      <c r="AZ5" s="1554">
        <f t="shared" si="2"/>
        <v>1225.6072768714223</v>
      </c>
      <c r="BA5" s="1555">
        <f>SUM(BA6:BA7)</f>
        <v>1205.8878814591887</v>
      </c>
      <c r="BB5" s="1554">
        <f t="shared" ref="BB5" si="3">SUM(BB6:BB7)</f>
        <v>1190.2647134345873</v>
      </c>
      <c r="BC5" s="1555">
        <f t="shared" ref="BC5" si="4">SUM(BC6:BC7)</f>
        <v>1145.5642234894406</v>
      </c>
      <c r="BD5" s="1714">
        <f t="shared" ref="BD5" si="5">SUM(BD6:BD7)</f>
        <v>1107.9395213316791</v>
      </c>
      <c r="BE5" s="941">
        <f>SUM(BE6:BE7)</f>
        <v>0</v>
      </c>
      <c r="BF5" s="1430"/>
      <c r="BG5" s="2"/>
      <c r="BH5" s="2"/>
      <c r="BI5" s="2"/>
      <c r="BJ5" s="4"/>
    </row>
    <row r="6" spans="1:62" ht="34.5" customHeight="1">
      <c r="S6" s="942"/>
      <c r="T6" s="943" t="s">
        <v>62</v>
      </c>
      <c r="U6" s="938">
        <v>1</v>
      </c>
      <c r="W6" s="785"/>
      <c r="X6" s="943" t="s">
        <v>727</v>
      </c>
      <c r="Y6" s="938">
        <v>1</v>
      </c>
      <c r="Z6" s="944"/>
      <c r="AA6" s="1554">
        <v>1067.5716801085</v>
      </c>
      <c r="AB6" s="1554">
        <v>1077.836074957436</v>
      </c>
      <c r="AC6" s="1554">
        <v>1085.8221219052446</v>
      </c>
      <c r="AD6" s="1554">
        <v>1081.0016257430202</v>
      </c>
      <c r="AE6" s="1554">
        <v>1130.8456022770431</v>
      </c>
      <c r="AF6" s="1554">
        <v>1142.0420610701253</v>
      </c>
      <c r="AG6" s="1554">
        <v>1152.7946075477321</v>
      </c>
      <c r="AH6" s="1554">
        <v>1146.9570057227174</v>
      </c>
      <c r="AI6" s="1554">
        <v>1113.1485420953049</v>
      </c>
      <c r="AJ6" s="1554">
        <v>1149.4786834938736</v>
      </c>
      <c r="AK6" s="1554">
        <v>1170.3001609849173</v>
      </c>
      <c r="AL6" s="1554">
        <v>1157.360140835646</v>
      </c>
      <c r="AM6" s="1554">
        <v>1188.9908054189971</v>
      </c>
      <c r="AN6" s="1554">
        <v>1197.2982133972207</v>
      </c>
      <c r="AO6" s="1554">
        <v>1193.4424110291957</v>
      </c>
      <c r="AP6" s="1554">
        <v>1200.5210723981913</v>
      </c>
      <c r="AQ6" s="1554">
        <v>1178.7176815800869</v>
      </c>
      <c r="AR6" s="1554">
        <v>1214.4893158623697</v>
      </c>
      <c r="AS6" s="1554">
        <v>1147.0211880210277</v>
      </c>
      <c r="AT6" s="1554">
        <v>1087.1315649887183</v>
      </c>
      <c r="AU6" s="1554">
        <v>1137.0296587623225</v>
      </c>
      <c r="AV6" s="1554">
        <v>1187.9850775239856</v>
      </c>
      <c r="AW6" s="1554">
        <v>1227.3154456416423</v>
      </c>
      <c r="AX6" s="1554">
        <v>1235.3901217600999</v>
      </c>
      <c r="AY6" s="1554">
        <v>1185.1361197476988</v>
      </c>
      <c r="AZ6" s="1554">
        <v>1145.9126108645389</v>
      </c>
      <c r="BA6" s="1555">
        <v>1126.4728901469723</v>
      </c>
      <c r="BB6" s="1554">
        <v>1110.0698192388677</v>
      </c>
      <c r="BC6" s="1555">
        <v>1065.3305373976523</v>
      </c>
      <c r="BD6" s="1714">
        <v>1028.7776569710741</v>
      </c>
      <c r="BE6" s="941">
        <v>0</v>
      </c>
      <c r="BF6" s="1430"/>
      <c r="BG6" s="2"/>
      <c r="BH6" s="2"/>
      <c r="BI6" s="2"/>
      <c r="BJ6" s="4"/>
    </row>
    <row r="7" spans="1:62" ht="34.5" customHeight="1">
      <c r="S7" s="945"/>
      <c r="T7" s="946" t="s">
        <v>63</v>
      </c>
      <c r="U7" s="938">
        <v>1</v>
      </c>
      <c r="W7" s="1185"/>
      <c r="X7" s="943" t="s">
        <v>728</v>
      </c>
      <c r="Y7" s="938">
        <v>1</v>
      </c>
      <c r="Z7" s="939"/>
      <c r="AA7" s="940">
        <v>95.971723208293696</v>
      </c>
      <c r="AB7" s="940">
        <v>97.197726046978246</v>
      </c>
      <c r="AC7" s="940">
        <v>98.682641194415424</v>
      </c>
      <c r="AD7" s="940">
        <v>96.217375741395202</v>
      </c>
      <c r="AE7" s="940">
        <v>101.27591248846058</v>
      </c>
      <c r="AF7" s="940">
        <v>102.33378321158918</v>
      </c>
      <c r="AG7" s="940">
        <v>103.52210177505695</v>
      </c>
      <c r="AH7" s="940">
        <v>102.44780632760343</v>
      </c>
      <c r="AI7" s="940">
        <v>96.077657599645946</v>
      </c>
      <c r="AJ7" s="940">
        <v>96.361225159380794</v>
      </c>
      <c r="AK7" s="940">
        <v>98.372657344645802</v>
      </c>
      <c r="AL7" s="940">
        <v>96.255381458791447</v>
      </c>
      <c r="AM7" s="940">
        <v>93.723608449163237</v>
      </c>
      <c r="AN7" s="940">
        <v>93.616590150328364</v>
      </c>
      <c r="AO7" s="940">
        <v>92.773903437109794</v>
      </c>
      <c r="AP7" s="940">
        <v>93.102049629944275</v>
      </c>
      <c r="AQ7" s="940">
        <v>91.829446813452989</v>
      </c>
      <c r="AR7" s="940">
        <v>91.675909788299748</v>
      </c>
      <c r="AS7" s="940">
        <v>88.042863803950667</v>
      </c>
      <c r="AT7" s="940">
        <v>78.614891026657048</v>
      </c>
      <c r="AU7" s="940">
        <v>80.248508273380793</v>
      </c>
      <c r="AV7" s="940">
        <v>79.254439962428251</v>
      </c>
      <c r="AW7" s="940">
        <v>80.989987586335758</v>
      </c>
      <c r="AX7" s="940">
        <v>82.255160131498883</v>
      </c>
      <c r="AY7" s="940">
        <v>80.822077444088421</v>
      </c>
      <c r="AZ7" s="940">
        <v>79.694666006883409</v>
      </c>
      <c r="BA7" s="1323">
        <v>79.414991312216401</v>
      </c>
      <c r="BB7" s="940">
        <v>80.19489419571957</v>
      </c>
      <c r="BC7" s="1323">
        <v>80.233686091788329</v>
      </c>
      <c r="BD7" s="941">
        <v>79.161864360604923</v>
      </c>
      <c r="BE7" s="941">
        <v>0</v>
      </c>
      <c r="BF7" s="1430"/>
      <c r="BG7" s="2"/>
      <c r="BH7" s="2"/>
      <c r="BI7" s="2"/>
      <c r="BJ7" s="4"/>
    </row>
    <row r="8" spans="1:62" ht="33.75" customHeight="1">
      <c r="S8" s="947" t="s">
        <v>729</v>
      </c>
      <c r="T8" s="937"/>
      <c r="U8" s="938">
        <v>25</v>
      </c>
      <c r="W8" s="1186" t="s">
        <v>730</v>
      </c>
      <c r="X8" s="1184"/>
      <c r="Y8" s="938">
        <v>25</v>
      </c>
      <c r="Z8" s="948"/>
      <c r="AA8" s="940">
        <v>43.82847977314146</v>
      </c>
      <c r="AB8" s="940">
        <v>43.069682889894992</v>
      </c>
      <c r="AC8" s="940">
        <v>43.454777741045781</v>
      </c>
      <c r="AD8" s="940">
        <v>42.561442611832419</v>
      </c>
      <c r="AE8" s="940">
        <v>42.502003850746277</v>
      </c>
      <c r="AF8" s="940">
        <v>41.464305656694684</v>
      </c>
      <c r="AG8" s="940">
        <v>40.280508382571227</v>
      </c>
      <c r="AH8" s="940">
        <v>39.915653947783099</v>
      </c>
      <c r="AI8" s="940">
        <v>38.286420355479216</v>
      </c>
      <c r="AJ8" s="940">
        <v>37.995396138791442</v>
      </c>
      <c r="AK8" s="940">
        <v>37.458339163407594</v>
      </c>
      <c r="AL8" s="940">
        <v>36.382637921190842</v>
      </c>
      <c r="AM8" s="940">
        <v>35.665781912900272</v>
      </c>
      <c r="AN8" s="940">
        <v>34.860324969146234</v>
      </c>
      <c r="AO8" s="940">
        <v>34.591659416517999</v>
      </c>
      <c r="AP8" s="940">
        <v>34.651171639160872</v>
      </c>
      <c r="AQ8" s="940">
        <v>34.156543721297041</v>
      </c>
      <c r="AR8" s="940">
        <v>33.600694992082246</v>
      </c>
      <c r="AS8" s="940">
        <v>32.865597244962792</v>
      </c>
      <c r="AT8" s="940">
        <v>32.370908198379539</v>
      </c>
      <c r="AU8" s="940">
        <v>31.937585683440588</v>
      </c>
      <c r="AV8" s="940">
        <v>30.73404836421917</v>
      </c>
      <c r="AW8" s="940">
        <v>30.089010692345767</v>
      </c>
      <c r="AX8" s="940">
        <v>30.040850086025017</v>
      </c>
      <c r="AY8" s="940">
        <v>29.542821611883824</v>
      </c>
      <c r="AZ8" s="940">
        <v>29.199890747132667</v>
      </c>
      <c r="BA8" s="1323">
        <v>29.149500569671467</v>
      </c>
      <c r="BB8" s="940">
        <v>28.925752091530981</v>
      </c>
      <c r="BC8" s="1323">
        <v>28.566192166581494</v>
      </c>
      <c r="BD8" s="941">
        <v>28.416469920403568</v>
      </c>
      <c r="BE8" s="941">
        <v>0</v>
      </c>
      <c r="BF8" s="1430"/>
      <c r="BG8" s="2"/>
      <c r="BH8" s="2"/>
      <c r="BI8" s="2"/>
      <c r="BJ8" s="4"/>
    </row>
    <row r="9" spans="1:62" ht="33.75" customHeight="1">
      <c r="S9" s="947" t="s">
        <v>391</v>
      </c>
      <c r="T9" s="937"/>
      <c r="U9" s="938">
        <v>298</v>
      </c>
      <c r="W9" s="1187" t="s">
        <v>1289</v>
      </c>
      <c r="X9" s="1184"/>
      <c r="Y9" s="938">
        <v>298</v>
      </c>
      <c r="Z9" s="948"/>
      <c r="AA9" s="940">
        <v>31.825127270712809</v>
      </c>
      <c r="AB9" s="940">
        <v>31.529910006722254</v>
      </c>
      <c r="AC9" s="940">
        <v>31.700352981596371</v>
      </c>
      <c r="AD9" s="940">
        <v>31.566686922797906</v>
      </c>
      <c r="AE9" s="940">
        <v>32.824583258663502</v>
      </c>
      <c r="AF9" s="940">
        <v>33.135057142952284</v>
      </c>
      <c r="AG9" s="940">
        <v>34.266435490466442</v>
      </c>
      <c r="AH9" s="940">
        <v>35.073810447860424</v>
      </c>
      <c r="AI9" s="940">
        <v>33.492978519412681</v>
      </c>
      <c r="AJ9" s="940">
        <v>27.34773879851447</v>
      </c>
      <c r="AK9" s="940">
        <v>29.863914148443545</v>
      </c>
      <c r="AL9" s="940">
        <v>26.244794942929062</v>
      </c>
      <c r="AM9" s="940">
        <v>25.687913103631782</v>
      </c>
      <c r="AN9" s="940">
        <v>25.526065959582322</v>
      </c>
      <c r="AO9" s="940">
        <v>25.352644366531432</v>
      </c>
      <c r="AP9" s="940">
        <v>24.970483498961634</v>
      </c>
      <c r="AQ9" s="940">
        <v>24.844103658386292</v>
      </c>
      <c r="AR9" s="940">
        <v>24.206759745320163</v>
      </c>
      <c r="AS9" s="940">
        <v>23.389590878037421</v>
      </c>
      <c r="AT9" s="940">
        <v>22.742861978932456</v>
      </c>
      <c r="AU9" s="940">
        <v>22.174075746911861</v>
      </c>
      <c r="AV9" s="940">
        <v>21.744992071592826</v>
      </c>
      <c r="AW9" s="940">
        <v>21.404425769008043</v>
      </c>
      <c r="AX9" s="940">
        <v>21.405616405674234</v>
      </c>
      <c r="AY9" s="940">
        <v>20.991414647319903</v>
      </c>
      <c r="AZ9" s="940">
        <v>20.685574881622205</v>
      </c>
      <c r="BA9" s="1323">
        <v>20.178529579270215</v>
      </c>
      <c r="BB9" s="940">
        <v>20.489800469193874</v>
      </c>
      <c r="BC9" s="1323">
        <v>20.128568609598602</v>
      </c>
      <c r="BD9" s="941">
        <v>19.795144577539592</v>
      </c>
      <c r="BE9" s="941">
        <v>0</v>
      </c>
      <c r="BF9" s="1430"/>
      <c r="BG9" s="2"/>
      <c r="BH9" s="2"/>
      <c r="BI9" s="2"/>
      <c r="BJ9" s="4"/>
    </row>
    <row r="10" spans="1:62" ht="33.75" customHeight="1">
      <c r="S10" s="949" t="s">
        <v>64</v>
      </c>
      <c r="T10" s="950"/>
      <c r="U10" s="938"/>
      <c r="W10" s="949" t="s">
        <v>455</v>
      </c>
      <c r="X10" s="1184"/>
      <c r="Y10" s="938"/>
      <c r="Z10" s="951"/>
      <c r="AA10" s="940">
        <f>SUM(AA11:AA14)</f>
        <v>35.35428892405767</v>
      </c>
      <c r="AB10" s="940">
        <f t="shared" ref="AB10:AZ10" si="6">SUM(AB11:AB14)</f>
        <v>39.095187235868003</v>
      </c>
      <c r="AC10" s="940">
        <f t="shared" si="6"/>
        <v>41.052951673445413</v>
      </c>
      <c r="AD10" s="940">
        <f t="shared" si="6"/>
        <v>44.81726828027201</v>
      </c>
      <c r="AE10" s="940">
        <f t="shared" si="6"/>
        <v>49.591149707530576</v>
      </c>
      <c r="AF10" s="940">
        <f t="shared" si="6"/>
        <v>59.538434128393824</v>
      </c>
      <c r="AG10" s="940">
        <f t="shared" si="6"/>
        <v>60.134012559752129</v>
      </c>
      <c r="AH10" s="940">
        <f t="shared" si="6"/>
        <v>59.15944185523206</v>
      </c>
      <c r="AI10" s="940">
        <f t="shared" si="6"/>
        <v>53.769890420675758</v>
      </c>
      <c r="AJ10" s="940">
        <f t="shared" si="6"/>
        <v>47.005324664906162</v>
      </c>
      <c r="AK10" s="940">
        <f t="shared" si="6"/>
        <v>42.05797026489256</v>
      </c>
      <c r="AL10" s="940">
        <f t="shared" si="6"/>
        <v>35.714991008672783</v>
      </c>
      <c r="AM10" s="940">
        <f t="shared" si="6"/>
        <v>31.55471219011477</v>
      </c>
      <c r="AN10" s="940">
        <f t="shared" si="6"/>
        <v>30.918302532558236</v>
      </c>
      <c r="AO10" s="940">
        <f t="shared" si="6"/>
        <v>27.396521368548608</v>
      </c>
      <c r="AP10" s="940">
        <f t="shared" si="6"/>
        <v>27.920157290433639</v>
      </c>
      <c r="AQ10" s="940">
        <f t="shared" si="6"/>
        <v>30.247918544087138</v>
      </c>
      <c r="AR10" s="940">
        <f t="shared" si="6"/>
        <v>30.941298392029545</v>
      </c>
      <c r="AS10" s="940">
        <f t="shared" si="6"/>
        <v>30.688718930134016</v>
      </c>
      <c r="AT10" s="940">
        <f t="shared" si="6"/>
        <v>28.77394283583547</v>
      </c>
      <c r="AU10" s="940">
        <f t="shared" si="6"/>
        <v>31.523818704757016</v>
      </c>
      <c r="AV10" s="940">
        <f t="shared" si="6"/>
        <v>33.906515402460563</v>
      </c>
      <c r="AW10" s="940">
        <f t="shared" si="6"/>
        <v>36.540715104023057</v>
      </c>
      <c r="AX10" s="940">
        <f t="shared" si="6"/>
        <v>39.099481109351167</v>
      </c>
      <c r="AY10" s="940">
        <f t="shared" si="6"/>
        <v>42.325541386504717</v>
      </c>
      <c r="AZ10" s="940">
        <f t="shared" si="6"/>
        <v>45.234786432750006</v>
      </c>
      <c r="BA10" s="1323">
        <f>SUM(BA11:BA14)</f>
        <v>48.809981623330145</v>
      </c>
      <c r="BB10" s="940">
        <f t="shared" ref="BB10" si="7">SUM(BB11:BB14)</f>
        <v>50.990325040546267</v>
      </c>
      <c r="BC10" s="1323">
        <f t="shared" ref="BC10" si="8">SUM(BC11:BC14)</f>
        <v>52.868249714867858</v>
      </c>
      <c r="BD10" s="941">
        <f t="shared" ref="BD10" si="9">SUM(BD11:BD14)</f>
        <v>55.400603575388622</v>
      </c>
      <c r="BE10" s="941">
        <f>SUM(BE11:BE14)</f>
        <v>0</v>
      </c>
      <c r="BF10" s="1430"/>
      <c r="BG10" s="2"/>
      <c r="BH10" s="2"/>
      <c r="BI10" s="2"/>
      <c r="BJ10" s="4"/>
    </row>
    <row r="11" spans="1:62" ht="28.5">
      <c r="S11" s="952"/>
      <c r="T11" s="1766" t="s">
        <v>731</v>
      </c>
      <c r="U11" s="954" t="s">
        <v>736</v>
      </c>
      <c r="W11" s="1188"/>
      <c r="X11" s="1189" t="s">
        <v>456</v>
      </c>
      <c r="Y11" s="954" t="s">
        <v>457</v>
      </c>
      <c r="Z11" s="939"/>
      <c r="AA11" s="940">
        <v>15.9323098610065</v>
      </c>
      <c r="AB11" s="940">
        <v>17.349612944863189</v>
      </c>
      <c r="AC11" s="940">
        <v>17.76722403564693</v>
      </c>
      <c r="AD11" s="940">
        <v>18.129020880760109</v>
      </c>
      <c r="AE11" s="940">
        <v>21.051642422646868</v>
      </c>
      <c r="AF11" s="940">
        <v>25.212861709953678</v>
      </c>
      <c r="AG11" s="940">
        <v>24.59776625454197</v>
      </c>
      <c r="AH11" s="940">
        <v>24.436427165488222</v>
      </c>
      <c r="AI11" s="940">
        <v>23.741693108649976</v>
      </c>
      <c r="AJ11" s="940">
        <v>24.367379513984272</v>
      </c>
      <c r="AK11" s="940">
        <v>22.850632667610842</v>
      </c>
      <c r="AL11" s="940">
        <v>19.460877691057259</v>
      </c>
      <c r="AM11" s="940">
        <v>16.234175578863827</v>
      </c>
      <c r="AN11" s="940">
        <v>16.22734967087726</v>
      </c>
      <c r="AO11" s="940">
        <v>12.421069316497746</v>
      </c>
      <c r="AP11" s="940">
        <v>12.783616215413574</v>
      </c>
      <c r="AQ11" s="940">
        <v>14.631319079641356</v>
      </c>
      <c r="AR11" s="940">
        <v>16.715612293123652</v>
      </c>
      <c r="AS11" s="940">
        <v>19.299398761020583</v>
      </c>
      <c r="AT11" s="940">
        <v>20.942663124848035</v>
      </c>
      <c r="AU11" s="940">
        <v>23.326508855625832</v>
      </c>
      <c r="AV11" s="940">
        <v>26.118677297845927</v>
      </c>
      <c r="AW11" s="940">
        <v>29.376672782782045</v>
      </c>
      <c r="AX11" s="940">
        <v>32.120723868127065</v>
      </c>
      <c r="AY11" s="940">
        <v>35.801151939900109</v>
      </c>
      <c r="AZ11" s="940">
        <v>39.280545353611835</v>
      </c>
      <c r="BA11" s="1323">
        <v>42.641951752312146</v>
      </c>
      <c r="BB11" s="940">
        <v>44.954208291101288</v>
      </c>
      <c r="BC11" s="1323">
        <v>47.043039829274846</v>
      </c>
      <c r="BD11" s="941">
        <v>49.715181040714633</v>
      </c>
      <c r="BE11" s="941">
        <v>0</v>
      </c>
      <c r="BF11" s="1430"/>
      <c r="BG11" s="2"/>
      <c r="BH11" s="2"/>
      <c r="BI11" s="2"/>
      <c r="BJ11" s="4"/>
    </row>
    <row r="12" spans="1:62" ht="34.5" customHeight="1">
      <c r="S12" s="952"/>
      <c r="T12" s="1766" t="s">
        <v>732</v>
      </c>
      <c r="U12" s="954" t="s">
        <v>733</v>
      </c>
      <c r="W12" s="1188"/>
      <c r="X12" s="1189" t="s">
        <v>403</v>
      </c>
      <c r="Y12" s="954" t="s">
        <v>1321</v>
      </c>
      <c r="Z12" s="939"/>
      <c r="AA12" s="940">
        <v>6.5392993330603124</v>
      </c>
      <c r="AB12" s="940">
        <v>7.5069220881606293</v>
      </c>
      <c r="AC12" s="940">
        <v>7.6172931076973525</v>
      </c>
      <c r="AD12" s="940">
        <v>10.942797023893531</v>
      </c>
      <c r="AE12" s="940">
        <v>13.443461837094947</v>
      </c>
      <c r="AF12" s="940">
        <v>17.676953625043755</v>
      </c>
      <c r="AG12" s="940">
        <v>18.321504409685684</v>
      </c>
      <c r="AH12" s="940">
        <v>20.041414860962643</v>
      </c>
      <c r="AI12" s="940">
        <v>16.615961396138431</v>
      </c>
      <c r="AJ12" s="940">
        <v>13.146059289846729</v>
      </c>
      <c r="AK12" s="940">
        <v>11.890206050447885</v>
      </c>
      <c r="AL12" s="940">
        <v>9.8932836271260101</v>
      </c>
      <c r="AM12" s="940">
        <v>9.2135729790821568</v>
      </c>
      <c r="AN12" s="940">
        <v>8.8685457684294118</v>
      </c>
      <c r="AO12" s="940">
        <v>9.2307113837214185</v>
      </c>
      <c r="AP12" s="940">
        <v>8.6374369281878121</v>
      </c>
      <c r="AQ12" s="940">
        <v>9.0128976406620911</v>
      </c>
      <c r="AR12" s="940">
        <v>7.9308465107277391</v>
      </c>
      <c r="AS12" s="940">
        <v>5.7573805284157267</v>
      </c>
      <c r="AT12" s="940">
        <v>4.0573733784539989</v>
      </c>
      <c r="AU12" s="940">
        <v>4.2594326052948741</v>
      </c>
      <c r="AV12" s="940">
        <v>3.7653151763263932</v>
      </c>
      <c r="AW12" s="940">
        <v>3.444917372575858</v>
      </c>
      <c r="AX12" s="940">
        <v>3.286269080905889</v>
      </c>
      <c r="AY12" s="940">
        <v>3.3626630521651188</v>
      </c>
      <c r="AZ12" s="940">
        <v>3.3081046771154901</v>
      </c>
      <c r="BA12" s="1323">
        <v>3.3753293478526532</v>
      </c>
      <c r="BB12" s="940">
        <v>3.5155875828049723</v>
      </c>
      <c r="BC12" s="1323">
        <v>3.4874489205307491</v>
      </c>
      <c r="BD12" s="941">
        <v>3.4226018595979957</v>
      </c>
      <c r="BE12" s="941">
        <v>0</v>
      </c>
      <c r="BF12" s="1430"/>
      <c r="BG12" s="2"/>
      <c r="BH12" s="2"/>
      <c r="BI12" s="2"/>
      <c r="BJ12" s="4"/>
    </row>
    <row r="13" spans="1:62" ht="34.5" customHeight="1">
      <c r="S13" s="952"/>
      <c r="T13" s="955" t="s">
        <v>392</v>
      </c>
      <c r="U13" s="938">
        <v>22800</v>
      </c>
      <c r="W13" s="1188"/>
      <c r="X13" s="1189" t="s">
        <v>1292</v>
      </c>
      <c r="Y13" s="938">
        <v>22800</v>
      </c>
      <c r="Z13" s="939"/>
      <c r="AA13" s="940">
        <v>12.850069876123966</v>
      </c>
      <c r="AB13" s="940">
        <v>14.206042348977288</v>
      </c>
      <c r="AC13" s="940">
        <v>15.635824676234234</v>
      </c>
      <c r="AD13" s="940">
        <v>15.701970570462503</v>
      </c>
      <c r="AE13" s="940">
        <v>15.019955788766001</v>
      </c>
      <c r="AF13" s="940">
        <v>16.447524694550538</v>
      </c>
      <c r="AG13" s="940">
        <v>17.022187764473411</v>
      </c>
      <c r="AH13" s="940">
        <v>14.510540478356033</v>
      </c>
      <c r="AI13" s="940">
        <v>13.224101247799888</v>
      </c>
      <c r="AJ13" s="940">
        <v>9.1766166900014632</v>
      </c>
      <c r="AK13" s="940">
        <v>7.0313589307549007</v>
      </c>
      <c r="AL13" s="940">
        <v>6.0660167800018465</v>
      </c>
      <c r="AM13" s="940">
        <v>5.7354807991064209</v>
      </c>
      <c r="AN13" s="940">
        <v>5.4063108216924833</v>
      </c>
      <c r="AO13" s="940">
        <v>5.2587023289238077</v>
      </c>
      <c r="AP13" s="940">
        <v>5.0273514352714539</v>
      </c>
      <c r="AQ13" s="940">
        <v>5.2023880798331499</v>
      </c>
      <c r="AR13" s="940">
        <v>4.708042131894544</v>
      </c>
      <c r="AS13" s="940">
        <v>4.1508999868307095</v>
      </c>
      <c r="AT13" s="940">
        <v>2.4197509350141626</v>
      </c>
      <c r="AU13" s="940">
        <v>2.3981357722873771</v>
      </c>
      <c r="AV13" s="940">
        <v>2.222142959381602</v>
      </c>
      <c r="AW13" s="940">
        <v>2.2072726992822638</v>
      </c>
      <c r="AX13" s="940">
        <v>2.0752507946442691</v>
      </c>
      <c r="AY13" s="940">
        <v>2.0388590558698669</v>
      </c>
      <c r="AZ13" s="940">
        <v>2.0751053198261808</v>
      </c>
      <c r="BA13" s="1323">
        <v>2.1582652390468082</v>
      </c>
      <c r="BB13" s="940">
        <v>2.0707538690302223</v>
      </c>
      <c r="BC13" s="1323">
        <v>2.0552640652505763</v>
      </c>
      <c r="BD13" s="941">
        <v>2.0013479951396294</v>
      </c>
      <c r="BE13" s="941">
        <v>0</v>
      </c>
      <c r="BF13" s="1430"/>
      <c r="BG13" s="2"/>
      <c r="BH13" s="2"/>
      <c r="BI13" s="2"/>
      <c r="BJ13" s="4"/>
    </row>
    <row r="14" spans="1:62" ht="34.5" customHeight="1" thickBot="1">
      <c r="S14" s="956"/>
      <c r="T14" s="957" t="s">
        <v>393</v>
      </c>
      <c r="U14" s="938">
        <v>17200</v>
      </c>
      <c r="W14" s="1190"/>
      <c r="X14" s="1191" t="s">
        <v>1290</v>
      </c>
      <c r="Y14" s="938">
        <v>17200</v>
      </c>
      <c r="Z14" s="958"/>
      <c r="AA14" s="959">
        <v>3.260985386689496E-2</v>
      </c>
      <c r="AB14" s="959">
        <v>3.260985386689496E-2</v>
      </c>
      <c r="AC14" s="959">
        <v>3.260985386689496E-2</v>
      </c>
      <c r="AD14" s="959">
        <v>4.3479805155859939E-2</v>
      </c>
      <c r="AE14" s="959">
        <v>7.6089659022754899E-2</v>
      </c>
      <c r="AF14" s="959">
        <v>0.20109409884585214</v>
      </c>
      <c r="AG14" s="959">
        <v>0.19255413105106323</v>
      </c>
      <c r="AH14" s="959">
        <v>0.17105935042516235</v>
      </c>
      <c r="AI14" s="959">
        <v>0.18813466808746665</v>
      </c>
      <c r="AJ14" s="959">
        <v>0.3152691710736984</v>
      </c>
      <c r="AK14" s="959">
        <v>0.28577261607893389</v>
      </c>
      <c r="AL14" s="959">
        <v>0.29481291048766206</v>
      </c>
      <c r="AM14" s="959">
        <v>0.37148283306236585</v>
      </c>
      <c r="AN14" s="959">
        <v>0.4160962715590813</v>
      </c>
      <c r="AO14" s="959">
        <v>0.48603833940564012</v>
      </c>
      <c r="AP14" s="960">
        <v>1.4717527115608</v>
      </c>
      <c r="AQ14" s="960">
        <v>1.4013137439505405</v>
      </c>
      <c r="AR14" s="960">
        <v>1.58679745628361</v>
      </c>
      <c r="AS14" s="960">
        <v>1.481039653866997</v>
      </c>
      <c r="AT14" s="960">
        <v>1.3541553975192695</v>
      </c>
      <c r="AU14" s="960">
        <v>1.5397414715489333</v>
      </c>
      <c r="AV14" s="960">
        <v>1.80037996890664</v>
      </c>
      <c r="AW14" s="960">
        <v>1.5118522493828876</v>
      </c>
      <c r="AX14" s="960">
        <v>1.6172373656739449</v>
      </c>
      <c r="AY14" s="960">
        <v>1.1228673385696302</v>
      </c>
      <c r="AZ14" s="959">
        <v>0.57103108219650822</v>
      </c>
      <c r="BA14" s="1553">
        <v>0.63443528411853689</v>
      </c>
      <c r="BB14" s="959">
        <v>0.44977529760978152</v>
      </c>
      <c r="BC14" s="1847">
        <v>0.28249689981167958</v>
      </c>
      <c r="BD14" s="961">
        <v>0.2614726799363582</v>
      </c>
      <c r="BE14" s="961">
        <v>0</v>
      </c>
      <c r="BF14" s="1430"/>
      <c r="BG14" s="2"/>
      <c r="BH14" s="2"/>
      <c r="BI14" s="2"/>
      <c r="BJ14" s="4"/>
    </row>
    <row r="15" spans="1:62" ht="34.5" customHeight="1" thickTop="1" thickBot="1">
      <c r="S15" s="962" t="s">
        <v>89</v>
      </c>
      <c r="T15" s="963"/>
      <c r="U15" s="964"/>
      <c r="W15" s="1384" t="s">
        <v>404</v>
      </c>
      <c r="X15" s="1385"/>
      <c r="Y15" s="1386"/>
      <c r="Z15" s="965"/>
      <c r="AA15" s="1552">
        <f>SUM(AA5,AA8:AA10)</f>
        <v>1274.5512992847057</v>
      </c>
      <c r="AB15" s="1552">
        <f t="shared" ref="AB15:AY15" si="10">SUM(AB5,AB8:AB10)</f>
        <v>1288.7285811368995</v>
      </c>
      <c r="AC15" s="1552">
        <f t="shared" si="10"/>
        <v>1300.7128454957476</v>
      </c>
      <c r="AD15" s="1552">
        <f t="shared" si="10"/>
        <v>1296.1643992993179</v>
      </c>
      <c r="AE15" s="1552">
        <f t="shared" si="10"/>
        <v>1357.039251582444</v>
      </c>
      <c r="AF15" s="1552">
        <f t="shared" si="10"/>
        <v>1378.5136412097554</v>
      </c>
      <c r="AG15" s="1552">
        <f t="shared" si="10"/>
        <v>1390.9976657555787</v>
      </c>
      <c r="AH15" s="1552">
        <f t="shared" si="10"/>
        <v>1383.5537183011966</v>
      </c>
      <c r="AI15" s="1552">
        <f t="shared" si="10"/>
        <v>1334.7754889905186</v>
      </c>
      <c r="AJ15" s="1552">
        <f t="shared" si="10"/>
        <v>1358.1883682554665</v>
      </c>
      <c r="AK15" s="1552">
        <f t="shared" si="10"/>
        <v>1378.053041906307</v>
      </c>
      <c r="AL15" s="1552">
        <f t="shared" si="10"/>
        <v>1351.9579461672299</v>
      </c>
      <c r="AM15" s="1552">
        <f t="shared" si="10"/>
        <v>1375.622821074807</v>
      </c>
      <c r="AN15" s="1552">
        <f t="shared" si="10"/>
        <v>1382.219497008836</v>
      </c>
      <c r="AO15" s="1552">
        <f t="shared" si="10"/>
        <v>1373.5571396179034</v>
      </c>
      <c r="AP15" s="1552">
        <f t="shared" si="10"/>
        <v>1381.1649344566918</v>
      </c>
      <c r="AQ15" s="1552">
        <f t="shared" si="10"/>
        <v>1359.7956943173103</v>
      </c>
      <c r="AR15" s="1552">
        <f t="shared" si="10"/>
        <v>1394.9139787801014</v>
      </c>
      <c r="AS15" s="1552">
        <f>SUM(AS5,AS8:AS10)</f>
        <v>1322.0079588781125</v>
      </c>
      <c r="AT15" s="1552">
        <f>SUM(AT5,AT8:AT10)</f>
        <v>1249.6341690285228</v>
      </c>
      <c r="AU15" s="1552">
        <f>SUM(AU5,AU8:AU10)</f>
        <v>1302.913647170813</v>
      </c>
      <c r="AV15" s="1552">
        <f t="shared" si="10"/>
        <v>1353.6250733246866</v>
      </c>
      <c r="AW15" s="1552">
        <f t="shared" si="10"/>
        <v>1396.3395847933548</v>
      </c>
      <c r="AX15" s="1552">
        <f t="shared" si="10"/>
        <v>1408.1912294926492</v>
      </c>
      <c r="AY15" s="1552">
        <f t="shared" si="10"/>
        <v>1358.8179748374955</v>
      </c>
      <c r="AZ15" s="1552">
        <f>SUM(AZ5,AZ8:AZ10)</f>
        <v>1320.7275289329273</v>
      </c>
      <c r="BA15" s="1556">
        <f>SUM(BA5,BA8:BA10)</f>
        <v>1304.0258932314605</v>
      </c>
      <c r="BB15" s="1552">
        <f t="shared" ref="BB15" si="11">SUM(BB5,BB8:BB10)</f>
        <v>1290.6705910358583</v>
      </c>
      <c r="BC15" s="1556">
        <f t="shared" ref="BC15:BD15" si="12">SUM(BC5,BC8:BC10)</f>
        <v>1247.1272339804887</v>
      </c>
      <c r="BD15" s="1715">
        <f t="shared" si="12"/>
        <v>1211.5517394050109</v>
      </c>
      <c r="BE15" s="966">
        <f>SUM(BE5,BE8:BE10)</f>
        <v>0</v>
      </c>
      <c r="BF15" s="1432"/>
      <c r="BG15" s="2"/>
      <c r="BH15" s="2"/>
      <c r="BI15" s="2"/>
      <c r="BJ15" s="4"/>
    </row>
    <row r="16" spans="1:62" ht="18" customHeight="1">
      <c r="S16" s="1841" t="s">
        <v>394</v>
      </c>
      <c r="T16" s="934"/>
      <c r="U16" s="967"/>
      <c r="W16" s="968" t="s">
        <v>734</v>
      </c>
      <c r="Y16" s="967"/>
      <c r="Z16" s="969"/>
      <c r="AA16" s="970"/>
      <c r="AB16" s="970"/>
      <c r="AC16" s="970"/>
      <c r="AD16" s="970"/>
      <c r="AE16" s="970"/>
      <c r="AF16" s="970"/>
      <c r="AG16" s="970"/>
      <c r="AH16" s="970"/>
      <c r="AI16" s="970"/>
      <c r="AJ16" s="970"/>
      <c r="AK16" s="970"/>
      <c r="AL16" s="970"/>
      <c r="AM16" s="970"/>
      <c r="AN16" s="970"/>
      <c r="AO16" s="970"/>
      <c r="AP16" s="970"/>
      <c r="AQ16" s="4"/>
      <c r="AR16" s="4"/>
      <c r="AS16" s="4"/>
      <c r="AT16" s="4"/>
      <c r="AU16" s="4"/>
      <c r="AV16" s="4"/>
      <c r="AW16" s="4"/>
      <c r="AX16" s="4"/>
      <c r="AY16" s="4"/>
      <c r="AZ16" s="4"/>
      <c r="BA16" s="4"/>
      <c r="BB16" s="4"/>
      <c r="BC16" s="4"/>
      <c r="BD16" s="4"/>
      <c r="BE16" s="4"/>
      <c r="BF16" s="1414"/>
      <c r="BG16" s="4"/>
      <c r="BH16" s="4"/>
      <c r="BI16" s="4"/>
      <c r="BJ16" s="4"/>
    </row>
    <row r="17" spans="19:80" ht="15.75">
      <c r="S17" s="971"/>
      <c r="T17" s="934"/>
      <c r="U17" s="972"/>
      <c r="W17" s="971"/>
      <c r="Y17" s="972"/>
      <c r="Z17" s="969"/>
      <c r="AA17" s="973"/>
      <c r="AB17" s="973"/>
      <c r="AC17" s="973"/>
      <c r="AD17" s="973"/>
      <c r="AE17" s="973"/>
      <c r="AF17" s="973"/>
      <c r="AG17" s="973"/>
      <c r="AH17" s="973"/>
      <c r="AI17" s="973"/>
      <c r="AJ17" s="973"/>
      <c r="AK17" s="973"/>
      <c r="AL17" s="973"/>
      <c r="AM17" s="973"/>
      <c r="AN17" s="973"/>
      <c r="AO17" s="973"/>
      <c r="AP17" s="87"/>
      <c r="AQ17" s="4"/>
      <c r="AR17" s="4"/>
      <c r="AS17" s="4"/>
      <c r="AT17" s="4"/>
      <c r="AU17" s="4"/>
      <c r="AV17" s="4"/>
      <c r="AW17" s="4"/>
      <c r="AX17" s="4"/>
      <c r="AY17" s="4"/>
      <c r="AZ17" s="4"/>
      <c r="BA17" s="4"/>
      <c r="BB17" s="4"/>
      <c r="BC17" s="4"/>
      <c r="BD17" s="4"/>
      <c r="BE17" s="4"/>
      <c r="BF17" s="1414"/>
      <c r="BG17" s="4"/>
      <c r="BH17" s="4"/>
      <c r="BI17" s="4"/>
      <c r="BJ17" s="4"/>
    </row>
    <row r="18" spans="19:80" ht="15.75">
      <c r="S18" s="971"/>
      <c r="T18" s="934"/>
      <c r="U18" s="972"/>
      <c r="W18" s="971"/>
      <c r="Y18" s="972"/>
      <c r="Z18" s="969"/>
      <c r="AA18" s="973"/>
      <c r="AB18" s="973"/>
      <c r="AC18" s="973"/>
      <c r="AD18" s="973"/>
      <c r="AE18" s="973"/>
      <c r="AF18" s="973"/>
      <c r="AG18" s="973"/>
      <c r="AH18" s="973"/>
      <c r="AI18" s="973"/>
      <c r="AJ18" s="973"/>
      <c r="AK18" s="973"/>
      <c r="AL18" s="973"/>
      <c r="AM18" s="973"/>
      <c r="AN18" s="973"/>
      <c r="AO18" s="973"/>
      <c r="AP18" s="87"/>
      <c r="AQ18" s="4"/>
      <c r="AR18" s="4"/>
      <c r="AS18" s="4"/>
      <c r="AT18" s="4"/>
      <c r="AU18" s="4"/>
      <c r="AV18" s="4"/>
      <c r="AW18" s="4"/>
      <c r="AX18" s="4"/>
      <c r="AY18" s="4"/>
      <c r="AZ18" s="4"/>
      <c r="BA18" s="4"/>
      <c r="BB18" s="4"/>
      <c r="BC18" s="4"/>
      <c r="BD18" s="4"/>
      <c r="BE18" s="4"/>
      <c r="BF18" s="1414"/>
      <c r="BG18" s="4"/>
      <c r="BH18" s="4"/>
      <c r="BI18" s="4"/>
      <c r="BJ18" s="4"/>
    </row>
    <row r="19" spans="19:80" ht="21.75" customHeight="1">
      <c r="S19" s="1" t="s">
        <v>735</v>
      </c>
      <c r="T19" s="934"/>
      <c r="W19" s="1" t="s">
        <v>1014</v>
      </c>
      <c r="Y19" s="974"/>
      <c r="AA19" s="4"/>
      <c r="BG19" s="36"/>
      <c r="BI19" s="4"/>
    </row>
    <row r="20" spans="19:80">
      <c r="S20" s="975" t="s">
        <v>61</v>
      </c>
      <c r="T20" s="976"/>
      <c r="U20" s="977" t="s">
        <v>1</v>
      </c>
      <c r="W20" s="1192" t="s">
        <v>405</v>
      </c>
      <c r="X20" s="976"/>
      <c r="Y20" s="977" t="s">
        <v>1</v>
      </c>
      <c r="Z20" s="978"/>
      <c r="AA20" s="10">
        <v>1990</v>
      </c>
      <c r="AB20" s="10">
        <f t="shared" ref="AB20:BA20" si="13">AA20+1</f>
        <v>1991</v>
      </c>
      <c r="AC20" s="10">
        <f t="shared" si="13"/>
        <v>1992</v>
      </c>
      <c r="AD20" s="10">
        <f t="shared" si="13"/>
        <v>1993</v>
      </c>
      <c r="AE20" s="10">
        <f t="shared" si="13"/>
        <v>1994</v>
      </c>
      <c r="AF20" s="10">
        <f t="shared" si="13"/>
        <v>1995</v>
      </c>
      <c r="AG20" s="10">
        <f t="shared" si="13"/>
        <v>1996</v>
      </c>
      <c r="AH20" s="10">
        <f t="shared" si="13"/>
        <v>1997</v>
      </c>
      <c r="AI20" s="10">
        <f t="shared" si="13"/>
        <v>1998</v>
      </c>
      <c r="AJ20" s="979">
        <f t="shared" si="13"/>
        <v>1999</v>
      </c>
      <c r="AK20" s="979">
        <f t="shared" si="13"/>
        <v>2000</v>
      </c>
      <c r="AL20" s="979">
        <f t="shared" si="13"/>
        <v>2001</v>
      </c>
      <c r="AM20" s="979">
        <f t="shared" si="13"/>
        <v>2002</v>
      </c>
      <c r="AN20" s="10">
        <f t="shared" si="13"/>
        <v>2003</v>
      </c>
      <c r="AO20" s="10">
        <f t="shared" si="13"/>
        <v>2004</v>
      </c>
      <c r="AP20" s="10">
        <f t="shared" si="13"/>
        <v>2005</v>
      </c>
      <c r="AQ20" s="10">
        <f t="shared" si="13"/>
        <v>2006</v>
      </c>
      <c r="AR20" s="39">
        <f t="shared" si="13"/>
        <v>2007</v>
      </c>
      <c r="AS20" s="980">
        <f t="shared" si="13"/>
        <v>2008</v>
      </c>
      <c r="AT20" s="10">
        <f t="shared" si="13"/>
        <v>2009</v>
      </c>
      <c r="AU20" s="980">
        <f t="shared" si="13"/>
        <v>2010</v>
      </c>
      <c r="AV20" s="979">
        <f t="shared" si="13"/>
        <v>2011</v>
      </c>
      <c r="AW20" s="10">
        <f t="shared" si="13"/>
        <v>2012</v>
      </c>
      <c r="AX20" s="10">
        <f t="shared" si="13"/>
        <v>2013</v>
      </c>
      <c r="AY20" s="39">
        <f t="shared" si="13"/>
        <v>2014</v>
      </c>
      <c r="AZ20" s="39">
        <f t="shared" si="13"/>
        <v>2015</v>
      </c>
      <c r="BA20" s="10">
        <f t="shared" si="13"/>
        <v>2016</v>
      </c>
      <c r="BB20" s="10">
        <f t="shared" ref="BB20" si="14">BA20+1</f>
        <v>2017</v>
      </c>
      <c r="BC20" s="39">
        <f t="shared" ref="BC20:BD20" si="15">BB20+1</f>
        <v>2018</v>
      </c>
      <c r="BD20" s="39">
        <f t="shared" si="15"/>
        <v>2019</v>
      </c>
      <c r="BE20" s="10">
        <f t="shared" ref="BE20" si="16">BD20+1</f>
        <v>2020</v>
      </c>
      <c r="BF20" s="1419"/>
      <c r="BH20" s="981"/>
      <c r="BI20" s="982"/>
    </row>
    <row r="21" spans="19:80" ht="18.75">
      <c r="S21" s="983" t="s">
        <v>390</v>
      </c>
      <c r="T21" s="937"/>
      <c r="U21" s="935">
        <v>1</v>
      </c>
      <c r="W21" s="42" t="s">
        <v>1291</v>
      </c>
      <c r="X21" s="1184"/>
      <c r="Y21" s="935">
        <v>1</v>
      </c>
      <c r="Z21" s="984"/>
      <c r="AA21" s="203">
        <f t="shared" ref="AA21:AP21" si="17">AA5/AA$15</f>
        <v>0.91290433266184656</v>
      </c>
      <c r="AB21" s="203">
        <f t="shared" si="17"/>
        <v>0.91177755983949293</v>
      </c>
      <c r="AC21" s="203">
        <f t="shared" si="17"/>
        <v>0.91065815733387601</v>
      </c>
      <c r="AD21" s="203">
        <f t="shared" si="17"/>
        <v>0.90823278445295819</v>
      </c>
      <c r="AE21" s="203">
        <f t="shared" si="17"/>
        <v>0.90794832450772989</v>
      </c>
      <c r="AF21" s="203">
        <f t="shared" si="17"/>
        <v>0.9026938922343023</v>
      </c>
      <c r="AG21" s="203">
        <f t="shared" si="17"/>
        <v>0.90317672002732496</v>
      </c>
      <c r="AH21" s="203">
        <f t="shared" si="17"/>
        <v>0.90304033412190821</v>
      </c>
      <c r="AI21" s="203">
        <f t="shared" si="17"/>
        <v>0.90593977014777238</v>
      </c>
      <c r="AJ21" s="203">
        <f t="shared" si="17"/>
        <v>0.9172806495563508</v>
      </c>
      <c r="AK21" s="203">
        <f t="shared" si="17"/>
        <v>0.92062698586301539</v>
      </c>
      <c r="AL21" s="203">
        <f t="shared" si="17"/>
        <v>0.92725925821021937</v>
      </c>
      <c r="AM21" s="203">
        <f t="shared" si="17"/>
        <v>0.9324608418941065</v>
      </c>
      <c r="AN21" s="203">
        <f t="shared" si="17"/>
        <v>0.9339434195083538</v>
      </c>
      <c r="AO21" s="203">
        <f t="shared" si="17"/>
        <v>0.93641267433847386</v>
      </c>
      <c r="AP21" s="203">
        <f t="shared" si="17"/>
        <v>0.93661740879412614</v>
      </c>
      <c r="AQ21" s="203">
        <f t="shared" ref="AQ21:BA21" si="18">AQ5/AQ$15</f>
        <v>0.93436619464471982</v>
      </c>
      <c r="AR21" s="203">
        <f t="shared" si="18"/>
        <v>0.93637689887727305</v>
      </c>
      <c r="AS21" s="203">
        <f t="shared" si="18"/>
        <v>0.93423344657704122</v>
      </c>
      <c r="AT21" s="203">
        <f t="shared" si="18"/>
        <v>0.932870183056564</v>
      </c>
      <c r="AU21" s="203">
        <f t="shared" si="18"/>
        <v>0.93427386356642961</v>
      </c>
      <c r="AV21" s="203">
        <f t="shared" si="18"/>
        <v>0.93618206581671981</v>
      </c>
      <c r="AW21" s="203">
        <f t="shared" si="18"/>
        <v>0.93695362322740061</v>
      </c>
      <c r="AX21" s="203">
        <f t="shared" si="18"/>
        <v>0.93570053150119892</v>
      </c>
      <c r="AY21" s="203">
        <f t="shared" si="18"/>
        <v>0.93166135614535583</v>
      </c>
      <c r="AZ21" s="203">
        <f t="shared" si="18"/>
        <v>0.92797889801058608</v>
      </c>
      <c r="BA21" s="203">
        <f t="shared" si="18"/>
        <v>0.92474228289357097</v>
      </c>
      <c r="BB21" s="203">
        <f t="shared" ref="BB21:BE21" si="19">BB5/BB$15</f>
        <v>0.92220642641226691</v>
      </c>
      <c r="BC21" s="203">
        <f t="shared" si="19"/>
        <v>0.91856243074182031</v>
      </c>
      <c r="BD21" s="203">
        <f t="shared" ref="BD21" si="20">BD5/BD$15</f>
        <v>0.91447974138998345</v>
      </c>
      <c r="BE21" s="203" t="e">
        <f t="shared" si="19"/>
        <v>#DIV/0!</v>
      </c>
      <c r="BF21" s="1427"/>
      <c r="BG21" s="2"/>
      <c r="BJ21" s="2"/>
    </row>
    <row r="22" spans="19:80" ht="18.75">
      <c r="S22" s="985"/>
      <c r="T22" s="943" t="s">
        <v>62</v>
      </c>
      <c r="U22" s="935">
        <v>1</v>
      </c>
      <c r="W22" s="42"/>
      <c r="X22" s="943" t="s">
        <v>727</v>
      </c>
      <c r="Y22" s="935">
        <v>1</v>
      </c>
      <c r="Z22" s="984"/>
      <c r="AA22" s="203">
        <f t="shared" ref="AA22:AP22" si="21">AA6/AA$15</f>
        <v>0.83760589370363892</v>
      </c>
      <c r="AB22" s="203">
        <f t="shared" si="21"/>
        <v>0.836356150343607</v>
      </c>
      <c r="AC22" s="203">
        <f t="shared" si="21"/>
        <v>0.83479003506834704</v>
      </c>
      <c r="AD22" s="203">
        <f t="shared" si="21"/>
        <v>0.8340003986588348</v>
      </c>
      <c r="AE22" s="203">
        <f t="shared" si="21"/>
        <v>0.8333182706088742</v>
      </c>
      <c r="AF22" s="203">
        <f t="shared" si="21"/>
        <v>0.8284590205925656</v>
      </c>
      <c r="AG22" s="203">
        <f t="shared" si="21"/>
        <v>0.82875380450156499</v>
      </c>
      <c r="AH22" s="203">
        <f t="shared" si="21"/>
        <v>0.82899347567871406</v>
      </c>
      <c r="AI22" s="203">
        <f t="shared" si="21"/>
        <v>0.83395938214086585</v>
      </c>
      <c r="AJ22" s="203">
        <f t="shared" si="21"/>
        <v>0.84633229849430147</v>
      </c>
      <c r="AK22" s="203">
        <f t="shared" si="21"/>
        <v>0.84924173845006845</v>
      </c>
      <c r="AL22" s="203">
        <f t="shared" si="21"/>
        <v>0.85606223486221278</v>
      </c>
      <c r="AM22" s="203">
        <f t="shared" si="21"/>
        <v>0.86432907858420827</v>
      </c>
      <c r="AN22" s="203">
        <f t="shared" si="21"/>
        <v>0.86621424165135097</v>
      </c>
      <c r="AO22" s="203">
        <f t="shared" si="21"/>
        <v>0.86886986831955737</v>
      </c>
      <c r="AP22" s="203">
        <f t="shared" si="21"/>
        <v>0.86920905856217656</v>
      </c>
      <c r="AQ22" s="203">
        <f t="shared" ref="AQ22:BA22" si="22">AQ6/AQ$15</f>
        <v>0.86683439762755377</v>
      </c>
      <c r="AR22" s="203">
        <f t="shared" si="22"/>
        <v>0.87065534817027279</v>
      </c>
      <c r="AS22" s="203">
        <f t="shared" si="22"/>
        <v>0.86763561468602446</v>
      </c>
      <c r="AT22" s="203">
        <f t="shared" si="22"/>
        <v>0.86995985859914859</v>
      </c>
      <c r="AU22" s="203">
        <f t="shared" si="22"/>
        <v>0.87268228499356337</v>
      </c>
      <c r="AV22" s="203">
        <f t="shared" si="22"/>
        <v>0.87763229341351767</v>
      </c>
      <c r="AW22" s="203">
        <f t="shared" si="22"/>
        <v>0.87895198203041247</v>
      </c>
      <c r="AX22" s="203">
        <f t="shared" si="22"/>
        <v>0.87728860675065623</v>
      </c>
      <c r="AY22" s="203">
        <f t="shared" si="22"/>
        <v>0.8721816620724584</v>
      </c>
      <c r="AZ22" s="203">
        <f t="shared" si="22"/>
        <v>0.86763740874726158</v>
      </c>
      <c r="BA22" s="203">
        <f t="shared" si="22"/>
        <v>0.86384242521097465</v>
      </c>
      <c r="BB22" s="203">
        <f t="shared" ref="BB22:BE22" si="23">BB6/BB$15</f>
        <v>0.86007214152757205</v>
      </c>
      <c r="BC22" s="203">
        <f t="shared" si="23"/>
        <v>0.8542276267974751</v>
      </c>
      <c r="BD22" s="203">
        <f t="shared" ref="BD22" si="24">BD6/BD$15</f>
        <v>0.84914050594017831</v>
      </c>
      <c r="BE22" s="203" t="e">
        <f t="shared" si="23"/>
        <v>#DIV/0!</v>
      </c>
      <c r="BF22" s="1427"/>
      <c r="BG22" s="2"/>
      <c r="BH22" s="986"/>
      <c r="BI22" s="987"/>
      <c r="BJ22" s="2"/>
    </row>
    <row r="23" spans="19:80" ht="18.75">
      <c r="S23" s="988"/>
      <c r="T23" s="946" t="s">
        <v>63</v>
      </c>
      <c r="U23" s="935">
        <v>1</v>
      </c>
      <c r="W23" s="596"/>
      <c r="X23" s="943" t="s">
        <v>728</v>
      </c>
      <c r="Y23" s="935">
        <v>1</v>
      </c>
      <c r="Z23" s="984"/>
      <c r="AA23" s="203">
        <f t="shared" ref="AA23:AP23" si="25">AA7/AA$15</f>
        <v>7.5298438958207675E-2</v>
      </c>
      <c r="AB23" s="203">
        <f t="shared" si="25"/>
        <v>7.5421409495886008E-2</v>
      </c>
      <c r="AC23" s="203">
        <f t="shared" si="25"/>
        <v>7.5868122265528928E-2</v>
      </c>
      <c r="AD23" s="203">
        <f t="shared" si="25"/>
        <v>7.4232385794123418E-2</v>
      </c>
      <c r="AE23" s="203">
        <f t="shared" si="25"/>
        <v>7.4630053898855686E-2</v>
      </c>
      <c r="AF23" s="203">
        <f t="shared" si="25"/>
        <v>7.423487164173663E-2</v>
      </c>
      <c r="AG23" s="203">
        <f t="shared" si="25"/>
        <v>7.4422915525760122E-2</v>
      </c>
      <c r="AH23" s="203">
        <f t="shared" si="25"/>
        <v>7.4046858443194016E-2</v>
      </c>
      <c r="AI23" s="203">
        <f t="shared" si="25"/>
        <v>7.1980388006906551E-2</v>
      </c>
      <c r="AJ23" s="203">
        <f t="shared" si="25"/>
        <v>7.0948351062049345E-2</v>
      </c>
      <c r="AK23" s="203">
        <f t="shared" si="25"/>
        <v>7.1385247412946898E-2</v>
      </c>
      <c r="AL23" s="203">
        <f t="shared" si="25"/>
        <v>7.1197023348006691E-2</v>
      </c>
      <c r="AM23" s="203">
        <f t="shared" si="25"/>
        <v>6.813176330989823E-2</v>
      </c>
      <c r="AN23" s="203">
        <f t="shared" si="25"/>
        <v>6.7729177857002776E-2</v>
      </c>
      <c r="AO23" s="203">
        <f t="shared" si="25"/>
        <v>6.7542806018916449E-2</v>
      </c>
      <c r="AP23" s="203">
        <f t="shared" si="25"/>
        <v>6.7408350231949521E-2</v>
      </c>
      <c r="AQ23" s="203">
        <f t="shared" ref="AQ23:BA23" si="26">AQ7/AQ$15</f>
        <v>6.7531797017166065E-2</v>
      </c>
      <c r="AR23" s="203">
        <f t="shared" si="26"/>
        <v>6.5721550707000143E-2</v>
      </c>
      <c r="AS23" s="203">
        <f t="shared" si="26"/>
        <v>6.6597831891016715E-2</v>
      </c>
      <c r="AT23" s="203">
        <f t="shared" si="26"/>
        <v>6.2910324457415401E-2</v>
      </c>
      <c r="AU23" s="203">
        <f t="shared" si="26"/>
        <v>6.15915785728662E-2</v>
      </c>
      <c r="AV23" s="203">
        <f t="shared" si="26"/>
        <v>5.8549772403202173E-2</v>
      </c>
      <c r="AW23" s="203">
        <f t="shared" si="26"/>
        <v>5.8001641196988279E-2</v>
      </c>
      <c r="AX23" s="203">
        <f t="shared" si="26"/>
        <v>5.8411924750542736E-2</v>
      </c>
      <c r="AY23" s="203">
        <f t="shared" si="26"/>
        <v>5.9479694072897542E-2</v>
      </c>
      <c r="AZ23" s="203">
        <f t="shared" si="26"/>
        <v>6.0341489263324562E-2</v>
      </c>
      <c r="BA23" s="203">
        <f t="shared" si="26"/>
        <v>6.0899857682596252E-2</v>
      </c>
      <c r="BB23" s="203">
        <f t="shared" ref="BB23:BE23" si="27">BB7/BB$15</f>
        <v>6.2134284884694906E-2</v>
      </c>
      <c r="BC23" s="203">
        <f t="shared" si="27"/>
        <v>6.4334803944345251E-2</v>
      </c>
      <c r="BD23" s="203">
        <f t="shared" ref="BD23" si="28">BD7/BD$15</f>
        <v>6.5339235449805105E-2</v>
      </c>
      <c r="BE23" s="203" t="e">
        <f t="shared" si="27"/>
        <v>#DIV/0!</v>
      </c>
      <c r="BF23" s="1427"/>
      <c r="BG23" s="2"/>
      <c r="BH23" s="989"/>
      <c r="BI23" s="990"/>
      <c r="BJ23" s="2"/>
    </row>
    <row r="24" spans="19:80" ht="18.75">
      <c r="S24" s="991" t="s">
        <v>729</v>
      </c>
      <c r="T24" s="937"/>
      <c r="U24" s="935">
        <v>25</v>
      </c>
      <c r="W24" s="45" t="s">
        <v>730</v>
      </c>
      <c r="X24" s="1184"/>
      <c r="Y24" s="935">
        <v>25</v>
      </c>
      <c r="Z24" s="984"/>
      <c r="AA24" s="203">
        <f t="shared" ref="AA24:AP24" si="29">AA8/AA$15</f>
        <v>3.4387379933423279E-2</v>
      </c>
      <c r="AB24" s="203">
        <f t="shared" si="29"/>
        <v>3.3420289982161705E-2</v>
      </c>
      <c r="AC24" s="203">
        <f t="shared" si="29"/>
        <v>3.340843283859754E-2</v>
      </c>
      <c r="AD24" s="203">
        <f t="shared" si="29"/>
        <v>3.2836453952014372E-2</v>
      </c>
      <c r="AE24" s="203">
        <f t="shared" si="29"/>
        <v>3.1319656967316659E-2</v>
      </c>
      <c r="AF24" s="203">
        <f t="shared" si="29"/>
        <v>3.0078995533411229E-2</v>
      </c>
      <c r="AG24" s="203">
        <f t="shared" si="29"/>
        <v>2.8957998546094741E-2</v>
      </c>
      <c r="AH24" s="203">
        <f t="shared" si="29"/>
        <v>2.8850093364494539E-2</v>
      </c>
      <c r="AI24" s="203">
        <f t="shared" si="29"/>
        <v>2.8683790398664699E-2</v>
      </c>
      <c r="AJ24" s="203">
        <f t="shared" si="29"/>
        <v>2.7975056352157444E-2</v>
      </c>
      <c r="AK24" s="203">
        <f t="shared" si="29"/>
        <v>2.7182073566334005E-2</v>
      </c>
      <c r="AL24" s="203">
        <f t="shared" si="29"/>
        <v>2.6911072215178581E-2</v>
      </c>
      <c r="AM24" s="203">
        <f t="shared" si="29"/>
        <v>2.5927006564949062E-2</v>
      </c>
      <c r="AN24" s="203">
        <f t="shared" si="29"/>
        <v>2.5220542066281812E-2</v>
      </c>
      <c r="AO24" s="203">
        <f t="shared" si="29"/>
        <v>2.5183997388081518E-2</v>
      </c>
      <c r="AP24" s="203">
        <f t="shared" si="29"/>
        <v>2.5088366186180065E-2</v>
      </c>
      <c r="AQ24" s="203">
        <f t="shared" ref="AQ24:BA24" si="30">AQ8/AQ$15</f>
        <v>2.5118879155184737E-2</v>
      </c>
      <c r="AR24" s="203">
        <f t="shared" si="30"/>
        <v>2.408800506929264E-2</v>
      </c>
      <c r="AS24" s="203">
        <f t="shared" si="30"/>
        <v>2.486036262054982E-2</v>
      </c>
      <c r="AT24" s="203">
        <f t="shared" si="30"/>
        <v>2.5904307837184847E-2</v>
      </c>
      <c r="AU24" s="203">
        <f t="shared" si="30"/>
        <v>2.4512434690350238E-2</v>
      </c>
      <c r="AV24" s="203">
        <f t="shared" si="30"/>
        <v>2.2704993406137332E-2</v>
      </c>
      <c r="AW24" s="203">
        <f t="shared" si="30"/>
        <v>2.1548490796956574E-2</v>
      </c>
      <c r="AX24" s="203">
        <f t="shared" si="30"/>
        <v>2.1332933664732663E-2</v>
      </c>
      <c r="AY24" s="203">
        <f t="shared" si="30"/>
        <v>2.1741559325057447E-2</v>
      </c>
      <c r="AZ24" s="203">
        <f t="shared" si="30"/>
        <v>2.2108943826380689E-2</v>
      </c>
      <c r="BA24" s="203">
        <f t="shared" si="30"/>
        <v>2.2353467612086383E-2</v>
      </c>
      <c r="BB24" s="203">
        <f t="shared" ref="BB24:BE24" si="31">BB8/BB$15</f>
        <v>2.2411413332286384E-2</v>
      </c>
      <c r="BC24" s="203">
        <f t="shared" si="31"/>
        <v>2.290559566677574E-2</v>
      </c>
      <c r="BD24" s="203">
        <f t="shared" ref="BD24" si="32">BD8/BD$15</f>
        <v>2.3454607010311258E-2</v>
      </c>
      <c r="BE24" s="203" t="e">
        <f t="shared" si="31"/>
        <v>#DIV/0!</v>
      </c>
      <c r="BF24" s="1427"/>
      <c r="BG24" s="204"/>
      <c r="BH24" s="989"/>
      <c r="BI24" s="990"/>
      <c r="BJ24" s="204"/>
      <c r="BM24" s="971"/>
      <c r="BN24" s="971"/>
      <c r="BO24" s="992"/>
      <c r="BP24" s="971"/>
      <c r="BQ24" s="971"/>
      <c r="BR24" s="971"/>
      <c r="BS24" s="971"/>
      <c r="BT24" s="971"/>
      <c r="BU24" s="971"/>
      <c r="BV24" s="971"/>
      <c r="BW24" s="971"/>
      <c r="BX24" s="971"/>
      <c r="BY24" s="971"/>
      <c r="BZ24" s="971"/>
      <c r="CA24" s="971"/>
      <c r="CB24" s="2"/>
    </row>
    <row r="25" spans="19:80" ht="18.75">
      <c r="S25" s="991" t="s">
        <v>391</v>
      </c>
      <c r="T25" s="937"/>
      <c r="U25" s="935">
        <v>298</v>
      </c>
      <c r="W25" s="1193" t="s">
        <v>1289</v>
      </c>
      <c r="X25" s="1184"/>
      <c r="Y25" s="935">
        <v>298</v>
      </c>
      <c r="Z25" s="984"/>
      <c r="AA25" s="203">
        <f t="shared" ref="AA25:AP25" si="33">AA9/AA$15</f>
        <v>2.4969671513868037E-2</v>
      </c>
      <c r="AB25" s="203">
        <f t="shared" si="33"/>
        <v>2.4465904200640123E-2</v>
      </c>
      <c r="AC25" s="203">
        <f t="shared" si="33"/>
        <v>2.4371522962483121E-2</v>
      </c>
      <c r="AD25" s="203">
        <f t="shared" si="33"/>
        <v>2.4353922187542155E-2</v>
      </c>
      <c r="AE25" s="203">
        <f t="shared" si="33"/>
        <v>2.418838159646948E-2</v>
      </c>
      <c r="AF25" s="203">
        <f t="shared" si="33"/>
        <v>2.4036800327832546E-2</v>
      </c>
      <c r="AG25" s="203">
        <f t="shared" si="33"/>
        <v>2.4634430620595751E-2</v>
      </c>
      <c r="AH25" s="203">
        <f t="shared" si="33"/>
        <v>2.5350523065288698E-2</v>
      </c>
      <c r="AI25" s="203">
        <f t="shared" si="33"/>
        <v>2.5092593320501552E-2</v>
      </c>
      <c r="AJ25" s="203">
        <f t="shared" si="33"/>
        <v>2.0135453548053458E-2</v>
      </c>
      <c r="AK25" s="203">
        <f t="shared" si="33"/>
        <v>2.1671091924830257E-2</v>
      </c>
      <c r="AL25" s="203">
        <f t="shared" si="33"/>
        <v>1.9412434401034781E-2</v>
      </c>
      <c r="AM25" s="203">
        <f t="shared" si="33"/>
        <v>1.8673660185108881E-2</v>
      </c>
      <c r="AN25" s="203">
        <f t="shared" si="33"/>
        <v>1.8467447474747309E-2</v>
      </c>
      <c r="AO25" s="203">
        <f t="shared" si="33"/>
        <v>1.8457655408193677E-2</v>
      </c>
      <c r="AP25" s="203">
        <f t="shared" si="33"/>
        <v>1.8079291528483716E-2</v>
      </c>
      <c r="AQ25" s="203">
        <f t="shared" ref="AQ25:BA25" si="34">AQ9/AQ$15</f>
        <v>1.8270467955010954E-2</v>
      </c>
      <c r="AR25" s="203">
        <f t="shared" si="34"/>
        <v>1.7353586037247817E-2</v>
      </c>
      <c r="AS25" s="203">
        <f t="shared" si="34"/>
        <v>1.7692473574732775E-2</v>
      </c>
      <c r="AT25" s="203">
        <f t="shared" si="34"/>
        <v>1.8199615969698529E-2</v>
      </c>
      <c r="AU25" s="203">
        <f t="shared" si="34"/>
        <v>1.7018837583796388E-2</v>
      </c>
      <c r="AV25" s="203">
        <f t="shared" si="34"/>
        <v>1.6064265135237323E-2</v>
      </c>
      <c r="AW25" s="203">
        <f t="shared" si="34"/>
        <v>1.5328954361897358E-2</v>
      </c>
      <c r="AX25" s="203">
        <f t="shared" si="34"/>
        <v>1.5200788044523161E-2</v>
      </c>
      <c r="AY25" s="203">
        <f t="shared" si="34"/>
        <v>1.5448290378871622E-2</v>
      </c>
      <c r="AZ25" s="203">
        <f t="shared" si="34"/>
        <v>1.5662257678792365E-2</v>
      </c>
      <c r="BA25" s="203">
        <f t="shared" si="34"/>
        <v>1.5474025235240163E-2</v>
      </c>
      <c r="BB25" s="203">
        <f t="shared" ref="BB25:BE25" si="35">BB9/BB$15</f>
        <v>1.5875313663689584E-2</v>
      </c>
      <c r="BC25" s="203">
        <f t="shared" si="35"/>
        <v>1.6139947922838412E-2</v>
      </c>
      <c r="BD25" s="203">
        <f t="shared" ref="BD25" si="36">BD9/BD$15</f>
        <v>1.6338670428768416E-2</v>
      </c>
      <c r="BE25" s="203" t="e">
        <f t="shared" si="35"/>
        <v>#DIV/0!</v>
      </c>
      <c r="BF25" s="1427"/>
      <c r="BG25" s="204"/>
      <c r="BH25" s="989"/>
      <c r="BI25" s="990"/>
      <c r="BJ25" s="204"/>
      <c r="BM25" s="993"/>
      <c r="BN25" s="994"/>
      <c r="BO25" s="969"/>
      <c r="BP25" s="995"/>
      <c r="BQ25" s="995"/>
      <c r="BR25" s="995"/>
      <c r="BS25" s="995"/>
      <c r="BT25" s="995"/>
      <c r="BU25" s="995"/>
      <c r="BV25" s="995"/>
      <c r="BW25" s="995"/>
      <c r="BX25" s="995"/>
      <c r="BY25" s="995"/>
      <c r="BZ25" s="995"/>
      <c r="CA25" s="995"/>
      <c r="CB25" s="4"/>
    </row>
    <row r="26" spans="19:80" ht="15.75">
      <c r="S26" s="996" t="s">
        <v>64</v>
      </c>
      <c r="T26" s="950"/>
      <c r="U26" s="935"/>
      <c r="W26" s="996" t="s">
        <v>401</v>
      </c>
      <c r="X26" s="1184"/>
      <c r="Y26" s="935"/>
      <c r="Z26" s="984"/>
      <c r="AA26" s="203">
        <f>AA10/AA$15</f>
        <v>2.7738615890862097E-2</v>
      </c>
      <c r="AB26" s="203">
        <f t="shared" ref="AB26:BA26" si="37">AB10/AB$15</f>
        <v>3.0336245977705206E-2</v>
      </c>
      <c r="AC26" s="203">
        <f t="shared" si="37"/>
        <v>3.1561886865043361E-2</v>
      </c>
      <c r="AD26" s="203">
        <f t="shared" si="37"/>
        <v>3.4576839407485183E-2</v>
      </c>
      <c r="AE26" s="203">
        <f t="shared" si="37"/>
        <v>3.6543636928484065E-2</v>
      </c>
      <c r="AF26" s="203">
        <f t="shared" si="37"/>
        <v>4.3190311904453924E-2</v>
      </c>
      <c r="AG26" s="203">
        <f t="shared" si="37"/>
        <v>4.323085080598451E-2</v>
      </c>
      <c r="AH26" s="203">
        <f t="shared" si="37"/>
        <v>4.2759049448308578E-2</v>
      </c>
      <c r="AI26" s="203">
        <f t="shared" si="37"/>
        <v>4.0283846133061338E-2</v>
      </c>
      <c r="AJ26" s="203">
        <f t="shared" si="37"/>
        <v>3.4608840543438352E-2</v>
      </c>
      <c r="AK26" s="203">
        <f t="shared" si="37"/>
        <v>3.0519848645820163E-2</v>
      </c>
      <c r="AL26" s="203">
        <f t="shared" si="37"/>
        <v>2.6417235173567321E-2</v>
      </c>
      <c r="AM26" s="203">
        <f t="shared" si="37"/>
        <v>2.2938491355835693E-2</v>
      </c>
      <c r="AN26" s="203">
        <f t="shared" si="37"/>
        <v>2.2368590950617002E-2</v>
      </c>
      <c r="AO26" s="203">
        <f t="shared" si="37"/>
        <v>1.9945672865251011E-2</v>
      </c>
      <c r="AP26" s="203">
        <f t="shared" si="37"/>
        <v>2.0214933491210143E-2</v>
      </c>
      <c r="AQ26" s="203">
        <f t="shared" si="37"/>
        <v>2.2244458245084531E-2</v>
      </c>
      <c r="AR26" s="203">
        <f t="shared" si="37"/>
        <v>2.2181510016186616E-2</v>
      </c>
      <c r="AS26" s="203">
        <f t="shared" si="37"/>
        <v>2.3213717227676296E-2</v>
      </c>
      <c r="AT26" s="203">
        <f t="shared" si="37"/>
        <v>2.3025893136552594E-2</v>
      </c>
      <c r="AU26" s="203">
        <f t="shared" si="37"/>
        <v>2.419486415942362E-2</v>
      </c>
      <c r="AV26" s="203">
        <f t="shared" si="37"/>
        <v>2.5048675641905455E-2</v>
      </c>
      <c r="AW26" s="203">
        <f t="shared" si="37"/>
        <v>2.6168931613745477E-2</v>
      </c>
      <c r="AX26" s="203">
        <f t="shared" si="37"/>
        <v>2.7765746789545152E-2</v>
      </c>
      <c r="AY26" s="203">
        <f t="shared" si="37"/>
        <v>3.1148794150715101E-2</v>
      </c>
      <c r="AZ26" s="203">
        <f t="shared" si="37"/>
        <v>3.4249900484240786E-2</v>
      </c>
      <c r="BA26" s="203">
        <f t="shared" si="37"/>
        <v>3.7430224259102599E-2</v>
      </c>
      <c r="BB26" s="203">
        <f t="shared" ref="BB26:BE26" si="38">BB10/BB$15</f>
        <v>3.9506846591757218E-2</v>
      </c>
      <c r="BC26" s="203">
        <f t="shared" si="38"/>
        <v>4.2392025668565411E-2</v>
      </c>
      <c r="BD26" s="203">
        <f t="shared" ref="BD26" si="39">BD10/BD$15</f>
        <v>4.5726981170936765E-2</v>
      </c>
      <c r="BE26" s="203" t="e">
        <f t="shared" si="38"/>
        <v>#DIV/0!</v>
      </c>
      <c r="BF26" s="1427"/>
      <c r="BG26" s="204"/>
      <c r="BH26" s="989"/>
      <c r="BI26" s="990"/>
      <c r="BJ26" s="204"/>
      <c r="BM26" s="993"/>
      <c r="BN26" s="994"/>
      <c r="BO26" s="969"/>
      <c r="BP26" s="995"/>
      <c r="BQ26" s="995"/>
      <c r="BR26" s="995"/>
      <c r="BS26" s="995"/>
      <c r="BT26" s="995"/>
      <c r="BU26" s="995"/>
      <c r="BV26" s="995"/>
      <c r="BW26" s="995"/>
      <c r="BX26" s="995"/>
      <c r="BY26" s="995"/>
      <c r="BZ26" s="995"/>
      <c r="CA26" s="995"/>
      <c r="CB26" s="4"/>
    </row>
    <row r="27" spans="19:80" ht="28.5">
      <c r="S27" s="997"/>
      <c r="T27" s="1766" t="s">
        <v>731</v>
      </c>
      <c r="U27" s="954" t="s">
        <v>736</v>
      </c>
      <c r="W27" s="1194"/>
      <c r="X27" s="1189" t="s">
        <v>402</v>
      </c>
      <c r="Y27" s="954" t="s">
        <v>406</v>
      </c>
      <c r="Z27" s="984"/>
      <c r="AA27" s="203">
        <f t="shared" ref="AA27:BA27" si="40">AA11/AA$15</f>
        <v>1.2500328444957777E-2</v>
      </c>
      <c r="AB27" s="203">
        <f t="shared" si="40"/>
        <v>1.3462581026609643E-2</v>
      </c>
      <c r="AC27" s="203">
        <f t="shared" si="40"/>
        <v>1.3659605267352621E-2</v>
      </c>
      <c r="AD27" s="203">
        <f t="shared" si="40"/>
        <v>1.3986667810472435E-2</v>
      </c>
      <c r="AE27" s="203">
        <f t="shared" si="40"/>
        <v>1.5512920792894192E-2</v>
      </c>
      <c r="AF27" s="203">
        <f t="shared" si="40"/>
        <v>1.8289889164845249E-2</v>
      </c>
      <c r="AG27" s="203">
        <f t="shared" si="40"/>
        <v>1.7683542438714776E-2</v>
      </c>
      <c r="AH27" s="203">
        <f t="shared" si="40"/>
        <v>1.7662073284362687E-2</v>
      </c>
      <c r="AI27" s="203">
        <f t="shared" si="40"/>
        <v>1.7787031080864133E-2</v>
      </c>
      <c r="AJ27" s="203">
        <f t="shared" si="40"/>
        <v>1.7941089824884234E-2</v>
      </c>
      <c r="AK27" s="203">
        <f t="shared" si="40"/>
        <v>1.6581823756218261E-2</v>
      </c>
      <c r="AL27" s="203">
        <f t="shared" si="40"/>
        <v>1.4394588046343014E-2</v>
      </c>
      <c r="AM27" s="203">
        <f t="shared" si="40"/>
        <v>1.1801327609685682E-2</v>
      </c>
      <c r="AN27" s="203">
        <f t="shared" si="40"/>
        <v>1.1740067121027974E-2</v>
      </c>
      <c r="AO27" s="203">
        <f t="shared" si="40"/>
        <v>9.042994250645477E-3</v>
      </c>
      <c r="AP27" s="203">
        <f t="shared" si="40"/>
        <v>9.2556767816019438E-3</v>
      </c>
      <c r="AQ27" s="203">
        <f t="shared" si="40"/>
        <v>1.0759939262042637E-2</v>
      </c>
      <c r="AR27" s="203">
        <f t="shared" si="40"/>
        <v>1.1983256707873851E-2</v>
      </c>
      <c r="AS27" s="203">
        <f t="shared" si="40"/>
        <v>1.4598549601318976E-2</v>
      </c>
      <c r="AT27" s="203">
        <f t="shared" si="40"/>
        <v>1.6759035279204196E-2</v>
      </c>
      <c r="AU27" s="203">
        <f t="shared" si="40"/>
        <v>1.7903342179489589E-2</v>
      </c>
      <c r="AV27" s="203">
        <f t="shared" si="40"/>
        <v>1.9295355717440218E-2</v>
      </c>
      <c r="AW27" s="203">
        <f t="shared" si="40"/>
        <v>2.1038344184111574E-2</v>
      </c>
      <c r="AX27" s="203">
        <f t="shared" si="40"/>
        <v>2.2809916150166407E-2</v>
      </c>
      <c r="AY27" s="203">
        <f t="shared" si="40"/>
        <v>2.6347275796216679E-2</v>
      </c>
      <c r="AZ27" s="203">
        <f t="shared" si="40"/>
        <v>2.9741596576962608E-2</v>
      </c>
      <c r="BA27" s="203">
        <f t="shared" si="40"/>
        <v>3.2700233924529393E-2</v>
      </c>
      <c r="BB27" s="203">
        <f t="shared" ref="BB27:BE27" si="41">BB11/BB$15</f>
        <v>3.483011746244425E-2</v>
      </c>
      <c r="BC27" s="203">
        <f t="shared" si="41"/>
        <v>3.7721123031790704E-2</v>
      </c>
      <c r="BD27" s="203">
        <f t="shared" ref="BD27" si="42">BD11/BD$15</f>
        <v>4.1034302889226666E-2</v>
      </c>
      <c r="BE27" s="203" t="e">
        <f t="shared" si="41"/>
        <v>#DIV/0!</v>
      </c>
      <c r="BF27" s="1427"/>
      <c r="BG27" s="204"/>
      <c r="BH27" s="989"/>
      <c r="BI27" s="990"/>
      <c r="BJ27" s="204"/>
      <c r="BM27" s="993"/>
      <c r="BN27" s="994"/>
      <c r="BO27" s="995"/>
      <c r="BP27" s="995"/>
      <c r="BQ27" s="995"/>
      <c r="BR27" s="995"/>
      <c r="BS27" s="995"/>
      <c r="BT27" s="995"/>
      <c r="BU27" s="995"/>
      <c r="BV27" s="995"/>
      <c r="BW27" s="995"/>
      <c r="BX27" s="995"/>
      <c r="BY27" s="995"/>
      <c r="BZ27" s="995"/>
      <c r="CA27" s="995"/>
      <c r="CB27" s="4"/>
    </row>
    <row r="28" spans="19:80" ht="28.5">
      <c r="S28" s="997"/>
      <c r="T28" s="953" t="s">
        <v>732</v>
      </c>
      <c r="U28" s="954" t="s">
        <v>733</v>
      </c>
      <c r="W28" s="1194"/>
      <c r="X28" s="1189" t="s">
        <v>403</v>
      </c>
      <c r="Y28" s="954" t="s">
        <v>1321</v>
      </c>
      <c r="Z28" s="984"/>
      <c r="AA28" s="203">
        <f t="shared" ref="AA28:BA28" si="43">AA12/AA$15</f>
        <v>5.1306678175529301E-3</v>
      </c>
      <c r="AB28" s="203">
        <f t="shared" si="43"/>
        <v>5.8250606047226183E-3</v>
      </c>
      <c r="AC28" s="203">
        <f t="shared" si="43"/>
        <v>5.8562450075551713E-3</v>
      </c>
      <c r="AD28" s="203">
        <f t="shared" si="43"/>
        <v>8.4424452868856765E-3</v>
      </c>
      <c r="AE28" s="203">
        <f t="shared" si="43"/>
        <v>9.9064649909120332E-3</v>
      </c>
      <c r="AF28" s="203">
        <f t="shared" si="43"/>
        <v>1.2823198187237974E-2</v>
      </c>
      <c r="AG28" s="203">
        <f t="shared" si="43"/>
        <v>1.3171484655032538E-2</v>
      </c>
      <c r="AH28" s="203">
        <f t="shared" si="43"/>
        <v>1.4485462035814986E-2</v>
      </c>
      <c r="AI28" s="203">
        <f t="shared" si="43"/>
        <v>1.2448506534012672E-2</v>
      </c>
      <c r="AJ28" s="203">
        <f t="shared" si="43"/>
        <v>9.6791134404517597E-3</v>
      </c>
      <c r="AK28" s="203">
        <f t="shared" si="43"/>
        <v>8.6282644345821152E-3</v>
      </c>
      <c r="AL28" s="203">
        <f t="shared" si="43"/>
        <v>7.3177450934574142E-3</v>
      </c>
      <c r="AM28" s="203">
        <f t="shared" si="43"/>
        <v>6.6977465319188086E-3</v>
      </c>
      <c r="AN28" s="203">
        <f t="shared" si="43"/>
        <v>6.4161631257706958E-3</v>
      </c>
      <c r="AO28" s="203">
        <f t="shared" si="43"/>
        <v>6.7202966061457193E-3</v>
      </c>
      <c r="AP28" s="203">
        <f t="shared" si="43"/>
        <v>6.2537331441776846E-3</v>
      </c>
      <c r="AQ28" s="203">
        <f t="shared" si="43"/>
        <v>6.6281263268648935E-3</v>
      </c>
      <c r="AR28" s="203">
        <f t="shared" si="43"/>
        <v>5.6855452245618242E-3</v>
      </c>
      <c r="AS28" s="203">
        <f t="shared" si="43"/>
        <v>4.3550271310783765E-3</v>
      </c>
      <c r="AT28" s="203">
        <f t="shared" si="43"/>
        <v>3.2468489410850845E-3</v>
      </c>
      <c r="AU28" s="203">
        <f t="shared" si="43"/>
        <v>3.2691595598403149E-3</v>
      </c>
      <c r="AV28" s="203">
        <f t="shared" si="43"/>
        <v>2.7816529484625081E-3</v>
      </c>
      <c r="AW28" s="203">
        <f t="shared" si="43"/>
        <v>2.4671057170420857E-3</v>
      </c>
      <c r="AX28" s="203">
        <f t="shared" si="43"/>
        <v>2.3336809746286264E-3</v>
      </c>
      <c r="AY28" s="203">
        <f t="shared" si="43"/>
        <v>2.4746972106895098E-3</v>
      </c>
      <c r="AZ28" s="203">
        <f t="shared" si="43"/>
        <v>2.5047593880232438E-3</v>
      </c>
      <c r="BA28" s="203">
        <f t="shared" si="43"/>
        <v>2.5883913543222432E-3</v>
      </c>
      <c r="BB28" s="203">
        <f t="shared" ref="BB28:BE28" si="44">BB12/BB$15</f>
        <v>2.7238457335449582E-3</v>
      </c>
      <c r="BC28" s="203">
        <f t="shared" si="44"/>
        <v>2.7963858261676852E-3</v>
      </c>
      <c r="BD28" s="203">
        <f t="shared" ref="BD28" si="45">BD12/BD$15</f>
        <v>2.8249737491845162E-3</v>
      </c>
      <c r="BE28" s="203" t="e">
        <f t="shared" si="44"/>
        <v>#DIV/0!</v>
      </c>
      <c r="BF28" s="1427"/>
      <c r="BG28" s="204"/>
      <c r="BH28" s="989"/>
      <c r="BI28" s="990"/>
      <c r="BJ28" s="204"/>
      <c r="BM28" s="993"/>
      <c r="BN28" s="994"/>
      <c r="BO28" s="995"/>
      <c r="BP28" s="995"/>
      <c r="BQ28" s="995"/>
      <c r="BR28" s="995"/>
      <c r="BS28" s="995"/>
      <c r="BT28" s="995"/>
      <c r="BU28" s="995"/>
      <c r="BV28" s="995"/>
      <c r="BW28" s="995"/>
      <c r="BX28" s="995"/>
      <c r="BY28" s="995"/>
      <c r="BZ28" s="995"/>
      <c r="CA28" s="995"/>
      <c r="CB28" s="4"/>
    </row>
    <row r="29" spans="19:80" ht="18.75" customHeight="1">
      <c r="S29" s="997"/>
      <c r="T29" s="955" t="s">
        <v>392</v>
      </c>
      <c r="U29" s="938">
        <v>22800</v>
      </c>
      <c r="W29" s="1194"/>
      <c r="X29" s="1189" t="s">
        <v>1292</v>
      </c>
      <c r="Y29" s="938">
        <v>22800</v>
      </c>
      <c r="Z29" s="984"/>
      <c r="AA29" s="203">
        <f t="shared" ref="AA29:BA29" si="46">AA13/AA$15</f>
        <v>1.0082034268322968E-2</v>
      </c>
      <c r="AB29" s="203">
        <f t="shared" si="46"/>
        <v>1.1023300450467935E-2</v>
      </c>
      <c r="AC29" s="203">
        <f t="shared" si="46"/>
        <v>1.2020965834526581E-2</v>
      </c>
      <c r="AD29" s="203">
        <f t="shared" si="46"/>
        <v>1.211418133297805E-2</v>
      </c>
      <c r="AE29" s="203">
        <f t="shared" si="46"/>
        <v>1.1068180799671952E-2</v>
      </c>
      <c r="AF29" s="203">
        <f t="shared" si="46"/>
        <v>1.193134707039716E-2</v>
      </c>
      <c r="AG29" s="203">
        <f t="shared" si="46"/>
        <v>1.2237394916998007E-2</v>
      </c>
      <c r="AH29" s="203">
        <f t="shared" si="46"/>
        <v>1.048787646364239E-2</v>
      </c>
      <c r="AI29" s="203">
        <f t="shared" si="46"/>
        <v>9.9073599694291543E-3</v>
      </c>
      <c r="AJ29" s="203">
        <f t="shared" si="46"/>
        <v>6.7565125018618924E-3</v>
      </c>
      <c r="AK29" s="203">
        <f t="shared" si="46"/>
        <v>5.1023862775471879E-3</v>
      </c>
      <c r="AL29" s="203">
        <f t="shared" si="46"/>
        <v>4.4868383644616067E-3</v>
      </c>
      <c r="AM29" s="203">
        <f t="shared" si="46"/>
        <v>4.1693702018007761E-3</v>
      </c>
      <c r="AN29" s="203">
        <f t="shared" si="46"/>
        <v>3.9113258302258796E-3</v>
      </c>
      <c r="AO29" s="203">
        <f t="shared" si="46"/>
        <v>3.8285282623092588E-3</v>
      </c>
      <c r="AP29" s="203">
        <f t="shared" si="46"/>
        <v>3.6399356151110662E-3</v>
      </c>
      <c r="AQ29" s="203">
        <f t="shared" si="46"/>
        <v>3.825860091758141E-3</v>
      </c>
      <c r="AR29" s="203">
        <f t="shared" si="46"/>
        <v>3.3751487213655161E-3</v>
      </c>
      <c r="AS29" s="203">
        <f t="shared" si="46"/>
        <v>3.1398449297939646E-3</v>
      </c>
      <c r="AT29" s="203">
        <f t="shared" si="46"/>
        <v>1.9363674545609612E-3</v>
      </c>
      <c r="AU29" s="203">
        <f t="shared" si="46"/>
        <v>1.8405945608864895E-3</v>
      </c>
      <c r="AV29" s="203">
        <f t="shared" si="46"/>
        <v>1.6416236690442781E-3</v>
      </c>
      <c r="AW29" s="203">
        <f t="shared" si="46"/>
        <v>1.5807563742518405E-3</v>
      </c>
      <c r="AX29" s="203">
        <f t="shared" si="46"/>
        <v>1.4736995595349303E-3</v>
      </c>
      <c r="AY29" s="203">
        <f t="shared" si="46"/>
        <v>1.5004651790198017E-3</v>
      </c>
      <c r="AZ29" s="203">
        <f t="shared" si="46"/>
        <v>1.5711835139097523E-3</v>
      </c>
      <c r="BA29" s="203">
        <f t="shared" si="46"/>
        <v>1.6550785151194256E-3</v>
      </c>
      <c r="BB29" s="203">
        <f t="shared" ref="BB29:BE29" si="47">BB13/BB$15</f>
        <v>1.6044015284862807E-3</v>
      </c>
      <c r="BC29" s="203">
        <f t="shared" si="47"/>
        <v>1.6479987039419676E-3</v>
      </c>
      <c r="BD29" s="203">
        <f t="shared" ref="BD29" si="48">BD13/BD$15</f>
        <v>1.651888177819368E-3</v>
      </c>
      <c r="BE29" s="203" t="e">
        <f t="shared" si="47"/>
        <v>#DIV/0!</v>
      </c>
      <c r="BF29" s="1427"/>
      <c r="BG29" s="204"/>
      <c r="BH29" s="989"/>
      <c r="BI29" s="998"/>
      <c r="BJ29" s="204"/>
      <c r="BM29" s="604"/>
      <c r="BN29" s="999"/>
      <c r="BO29" s="969"/>
      <c r="BP29" s="1000"/>
      <c r="BQ29" s="1000"/>
      <c r="BR29" s="1000"/>
      <c r="BS29" s="1000"/>
      <c r="BT29" s="1000"/>
      <c r="BU29" s="995"/>
      <c r="BV29" s="995"/>
      <c r="BW29" s="995"/>
      <c r="BX29" s="995"/>
      <c r="BY29" s="995"/>
      <c r="BZ29" s="995"/>
      <c r="CA29" s="995"/>
      <c r="CB29" s="4"/>
    </row>
    <row r="30" spans="19:80" ht="18.75" customHeight="1" thickBot="1">
      <c r="S30" s="1001"/>
      <c r="T30" s="957" t="s">
        <v>393</v>
      </c>
      <c r="U30" s="938">
        <v>17200</v>
      </c>
      <c r="W30" s="1195"/>
      <c r="X30" s="1191" t="s">
        <v>1290</v>
      </c>
      <c r="Y30" s="938">
        <v>17200</v>
      </c>
      <c r="Z30" s="1002"/>
      <c r="AA30" s="1004">
        <f>AA14/AA$15</f>
        <v>2.5585360028424137E-5</v>
      </c>
      <c r="AB30" s="1004">
        <f t="shared" ref="AB30:BA30" si="49">AB14/AB$15</f>
        <v>2.5303895905006603E-5</v>
      </c>
      <c r="AC30" s="1004">
        <f t="shared" si="49"/>
        <v>2.5070755608987772E-5</v>
      </c>
      <c r="AD30" s="1004">
        <f t="shared" si="49"/>
        <v>3.3544977149013121E-5</v>
      </c>
      <c r="AE30" s="1004">
        <f t="shared" si="49"/>
        <v>5.6070345005884481E-5</v>
      </c>
      <c r="AF30" s="1004">
        <f t="shared" si="49"/>
        <v>1.4587748197353786E-4</v>
      </c>
      <c r="AG30" s="1004">
        <f t="shared" si="49"/>
        <v>1.3842879523918495E-4</v>
      </c>
      <c r="AH30" s="1004">
        <f t="shared" si="49"/>
        <v>1.2363766448851617E-4</v>
      </c>
      <c r="AI30" s="1004">
        <f t="shared" si="49"/>
        <v>1.4094854875538025E-4</v>
      </c>
      <c r="AJ30" s="1004">
        <f t="shared" si="49"/>
        <v>2.3212477624046202E-4</v>
      </c>
      <c r="AK30" s="1004">
        <f t="shared" si="49"/>
        <v>2.0737417747259933E-4</v>
      </c>
      <c r="AL30" s="1004">
        <f t="shared" si="49"/>
        <v>2.1806366930528421E-4</v>
      </c>
      <c r="AM30" s="1004">
        <f t="shared" si="49"/>
        <v>2.7004701243042581E-4</v>
      </c>
      <c r="AN30" s="1004">
        <f t="shared" si="49"/>
        <v>3.0103487359245471E-4</v>
      </c>
      <c r="AO30" s="1004">
        <f t="shared" si="49"/>
        <v>3.5385374615055795E-4</v>
      </c>
      <c r="AP30" s="1004">
        <f t="shared" si="49"/>
        <v>1.0655879503194473E-3</v>
      </c>
      <c r="AQ30" s="1004">
        <f t="shared" si="49"/>
        <v>1.0305325644188589E-3</v>
      </c>
      <c r="AR30" s="1004">
        <f t="shared" si="49"/>
        <v>1.1375593623854261E-3</v>
      </c>
      <c r="AS30" s="1004">
        <f t="shared" si="49"/>
        <v>1.1202955654849784E-3</v>
      </c>
      <c r="AT30" s="1004">
        <f t="shared" si="49"/>
        <v>1.0836414617023495E-3</v>
      </c>
      <c r="AU30" s="1004">
        <f t="shared" si="49"/>
        <v>1.181767859207228E-3</v>
      </c>
      <c r="AV30" s="1004">
        <f t="shared" si="49"/>
        <v>1.3300433069584497E-3</v>
      </c>
      <c r="AW30" s="1004">
        <f t="shared" si="49"/>
        <v>1.0827253383399768E-3</v>
      </c>
      <c r="AX30" s="1004">
        <f t="shared" si="49"/>
        <v>1.148450105215193E-3</v>
      </c>
      <c r="AY30" s="1004">
        <f t="shared" si="49"/>
        <v>8.2635596478911511E-4</v>
      </c>
      <c r="AZ30" s="1004">
        <f>AZ14/AZ$15</f>
        <v>4.3236100534518944E-4</v>
      </c>
      <c r="BA30" s="1004">
        <f t="shared" si="49"/>
        <v>4.8652046513153604E-4</v>
      </c>
      <c r="BB30" s="1004">
        <f t="shared" ref="BB30:BC30" si="50">BB14/BB$15</f>
        <v>3.4848186728172347E-4</v>
      </c>
      <c r="BC30" s="1004">
        <f t="shared" si="50"/>
        <v>2.2651810666504877E-4</v>
      </c>
      <c r="BD30" s="1004">
        <f t="shared" ref="BD30" si="51">BD14/BD$15</f>
        <v>2.1581635470621055E-4</v>
      </c>
      <c r="BE30" s="1003" t="e">
        <f t="shared" ref="BE30" si="52">BE14/BE$15</f>
        <v>#DIV/0!</v>
      </c>
      <c r="BF30" s="1433"/>
      <c r="BG30" s="204"/>
      <c r="BJ30" s="204"/>
      <c r="BM30" s="604"/>
      <c r="BN30" s="999"/>
      <c r="BO30" s="969"/>
      <c r="BP30" s="1000"/>
      <c r="BQ30" s="1000"/>
      <c r="BR30" s="1000"/>
      <c r="BS30" s="1000"/>
      <c r="BT30" s="1000"/>
      <c r="BU30" s="995"/>
      <c r="BV30" s="995"/>
      <c r="BW30" s="995"/>
      <c r="BX30" s="995"/>
      <c r="BY30" s="995"/>
      <c r="BZ30" s="995"/>
      <c r="CA30" s="995"/>
      <c r="CB30" s="4"/>
    </row>
    <row r="31" spans="19:80" ht="23.25" customHeight="1" thickTop="1">
      <c r="S31" s="1516" t="s">
        <v>65</v>
      </c>
      <c r="T31" s="1005"/>
      <c r="U31" s="1006"/>
      <c r="W31" s="1820" t="s">
        <v>404</v>
      </c>
      <c r="X31" s="1196"/>
      <c r="Y31" s="1006"/>
      <c r="Z31" s="1007"/>
      <c r="AA31" s="1603">
        <f>AA15/AA$15</f>
        <v>1</v>
      </c>
      <c r="AB31" s="1603">
        <f t="shared" ref="AB31:BA31" si="53">AB15/AB$15</f>
        <v>1</v>
      </c>
      <c r="AC31" s="1603">
        <f t="shared" si="53"/>
        <v>1</v>
      </c>
      <c r="AD31" s="1603">
        <f t="shared" si="53"/>
        <v>1</v>
      </c>
      <c r="AE31" s="1603">
        <f t="shared" si="53"/>
        <v>1</v>
      </c>
      <c r="AF31" s="1603">
        <f t="shared" si="53"/>
        <v>1</v>
      </c>
      <c r="AG31" s="1603">
        <f t="shared" si="53"/>
        <v>1</v>
      </c>
      <c r="AH31" s="1603">
        <f t="shared" si="53"/>
        <v>1</v>
      </c>
      <c r="AI31" s="1603">
        <f t="shared" si="53"/>
        <v>1</v>
      </c>
      <c r="AJ31" s="1603">
        <f t="shared" si="53"/>
        <v>1</v>
      </c>
      <c r="AK31" s="1603">
        <f t="shared" si="53"/>
        <v>1</v>
      </c>
      <c r="AL31" s="1603">
        <f t="shared" si="53"/>
        <v>1</v>
      </c>
      <c r="AM31" s="1603">
        <f t="shared" si="53"/>
        <v>1</v>
      </c>
      <c r="AN31" s="1603">
        <f t="shared" si="53"/>
        <v>1</v>
      </c>
      <c r="AO31" s="1603">
        <f t="shared" si="53"/>
        <v>1</v>
      </c>
      <c r="AP31" s="1603">
        <f t="shared" si="53"/>
        <v>1</v>
      </c>
      <c r="AQ31" s="1603">
        <f t="shared" si="53"/>
        <v>1</v>
      </c>
      <c r="AR31" s="1603">
        <f t="shared" si="53"/>
        <v>1</v>
      </c>
      <c r="AS31" s="1603">
        <f t="shared" si="53"/>
        <v>1</v>
      </c>
      <c r="AT31" s="1603">
        <f t="shared" si="53"/>
        <v>1</v>
      </c>
      <c r="AU31" s="1603">
        <f t="shared" si="53"/>
        <v>1</v>
      </c>
      <c r="AV31" s="1603">
        <f t="shared" si="53"/>
        <v>1</v>
      </c>
      <c r="AW31" s="1603">
        <f t="shared" si="53"/>
        <v>1</v>
      </c>
      <c r="AX31" s="1603">
        <f t="shared" si="53"/>
        <v>1</v>
      </c>
      <c r="AY31" s="1603">
        <f t="shared" si="53"/>
        <v>1</v>
      </c>
      <c r="AZ31" s="1603">
        <f>AZ15/AZ$15</f>
        <v>1</v>
      </c>
      <c r="BA31" s="1603">
        <f t="shared" si="53"/>
        <v>1</v>
      </c>
      <c r="BB31" s="1603">
        <f t="shared" ref="BB31:BC31" si="54">BB15/BB$15</f>
        <v>1</v>
      </c>
      <c r="BC31" s="1008">
        <f t="shared" si="54"/>
        <v>1</v>
      </c>
      <c r="BD31" s="1008">
        <f t="shared" ref="BD31" si="55">BD15/BD$15</f>
        <v>1</v>
      </c>
      <c r="BE31" s="1008" t="e">
        <f t="shared" ref="BE31" si="56">BE15/BE$15</f>
        <v>#DIV/0!</v>
      </c>
      <c r="BF31" s="1427"/>
      <c r="BG31" s="1009"/>
      <c r="BH31" s="1010"/>
      <c r="BI31" s="1011"/>
      <c r="BJ31" s="204"/>
      <c r="BM31" s="604"/>
      <c r="BN31" s="999"/>
      <c r="BO31" s="969"/>
      <c r="BP31" s="1000"/>
      <c r="BQ31" s="1000"/>
      <c r="BR31" s="1000"/>
      <c r="BS31" s="1000"/>
      <c r="BT31" s="1000"/>
      <c r="BU31" s="995"/>
      <c r="BV31" s="995"/>
      <c r="BW31" s="995"/>
      <c r="BX31" s="995"/>
      <c r="BY31" s="995"/>
      <c r="BZ31" s="995"/>
      <c r="CA31" s="995"/>
      <c r="CB31" s="4"/>
    </row>
    <row r="32" spans="19:80" ht="15.75">
      <c r="S32" s="971"/>
      <c r="T32" s="934"/>
      <c r="U32" s="972"/>
      <c r="W32" s="971"/>
      <c r="Y32" s="972"/>
      <c r="Z32" s="969"/>
      <c r="AA32" s="973"/>
      <c r="AB32" s="973"/>
      <c r="AC32" s="973"/>
      <c r="AD32" s="973"/>
      <c r="AE32" s="973"/>
      <c r="AF32" s="973"/>
      <c r="AG32" s="973"/>
      <c r="AH32" s="973"/>
      <c r="AI32" s="973"/>
      <c r="AJ32" s="973"/>
      <c r="AK32" s="973"/>
      <c r="AL32" s="973"/>
      <c r="AM32" s="973"/>
      <c r="AN32" s="973"/>
      <c r="AO32" s="973"/>
      <c r="AP32" s="973"/>
      <c r="AQ32" s="4"/>
      <c r="AR32" s="4"/>
      <c r="AS32" s="4"/>
      <c r="AT32" s="4"/>
      <c r="AU32" s="4"/>
      <c r="AV32" s="4"/>
      <c r="AW32" s="4"/>
      <c r="AX32" s="4"/>
      <c r="AY32" s="4"/>
      <c r="AZ32" s="4"/>
      <c r="BA32" s="4"/>
      <c r="BB32" s="4"/>
      <c r="BC32" s="4"/>
      <c r="BD32" s="4"/>
      <c r="BE32" s="4"/>
      <c r="BF32" s="1414"/>
      <c r="BG32" s="4"/>
      <c r="BH32" s="4"/>
      <c r="BI32" s="1012"/>
      <c r="BJ32" s="4"/>
    </row>
    <row r="33" spans="19:80" ht="21.75" customHeight="1">
      <c r="S33" s="1" t="s">
        <v>146</v>
      </c>
      <c r="T33" s="934"/>
      <c r="W33" s="1" t="s">
        <v>1015</v>
      </c>
      <c r="Y33" s="974"/>
      <c r="AA33" s="4"/>
      <c r="BG33" s="36"/>
      <c r="BI33" s="4"/>
    </row>
    <row r="34" spans="19:80">
      <c r="S34" s="975" t="s">
        <v>61</v>
      </c>
      <c r="T34" s="976"/>
      <c r="U34" s="977" t="s">
        <v>1</v>
      </c>
      <c r="W34" s="1192" t="s">
        <v>405</v>
      </c>
      <c r="X34" s="976"/>
      <c r="Y34" s="977" t="s">
        <v>1</v>
      </c>
      <c r="Z34" s="978"/>
      <c r="AA34" s="10">
        <v>1990</v>
      </c>
      <c r="AB34" s="10">
        <f t="shared" ref="AB34:BE34" si="57">AA34+1</f>
        <v>1991</v>
      </c>
      <c r="AC34" s="10">
        <f t="shared" si="57"/>
        <v>1992</v>
      </c>
      <c r="AD34" s="10">
        <f t="shared" si="57"/>
        <v>1993</v>
      </c>
      <c r="AE34" s="10">
        <f t="shared" si="57"/>
        <v>1994</v>
      </c>
      <c r="AF34" s="10">
        <f t="shared" si="57"/>
        <v>1995</v>
      </c>
      <c r="AG34" s="10">
        <f t="shared" si="57"/>
        <v>1996</v>
      </c>
      <c r="AH34" s="10">
        <f t="shared" si="57"/>
        <v>1997</v>
      </c>
      <c r="AI34" s="10">
        <f t="shared" si="57"/>
        <v>1998</v>
      </c>
      <c r="AJ34" s="979">
        <f t="shared" si="57"/>
        <v>1999</v>
      </c>
      <c r="AK34" s="979">
        <f t="shared" si="57"/>
        <v>2000</v>
      </c>
      <c r="AL34" s="979">
        <f t="shared" si="57"/>
        <v>2001</v>
      </c>
      <c r="AM34" s="979">
        <f t="shared" si="57"/>
        <v>2002</v>
      </c>
      <c r="AN34" s="10">
        <f t="shared" si="57"/>
        <v>2003</v>
      </c>
      <c r="AO34" s="10">
        <f t="shared" si="57"/>
        <v>2004</v>
      </c>
      <c r="AP34" s="10">
        <f t="shared" si="57"/>
        <v>2005</v>
      </c>
      <c r="AQ34" s="10">
        <f t="shared" si="57"/>
        <v>2006</v>
      </c>
      <c r="AR34" s="39">
        <f t="shared" si="57"/>
        <v>2007</v>
      </c>
      <c r="AS34" s="980">
        <f t="shared" si="57"/>
        <v>2008</v>
      </c>
      <c r="AT34" s="10">
        <f t="shared" si="57"/>
        <v>2009</v>
      </c>
      <c r="AU34" s="980">
        <f t="shared" si="57"/>
        <v>2010</v>
      </c>
      <c r="AV34" s="979">
        <f t="shared" si="57"/>
        <v>2011</v>
      </c>
      <c r="AW34" s="10">
        <f t="shared" si="57"/>
        <v>2012</v>
      </c>
      <c r="AX34" s="10">
        <f t="shared" si="57"/>
        <v>2013</v>
      </c>
      <c r="AY34" s="39">
        <f t="shared" si="57"/>
        <v>2014</v>
      </c>
      <c r="AZ34" s="39">
        <f t="shared" si="57"/>
        <v>2015</v>
      </c>
      <c r="BA34" s="10">
        <f t="shared" si="57"/>
        <v>2016</v>
      </c>
      <c r="BB34" s="10">
        <f t="shared" si="57"/>
        <v>2017</v>
      </c>
      <c r="BC34" s="10">
        <f t="shared" si="57"/>
        <v>2018</v>
      </c>
      <c r="BD34" s="10">
        <f t="shared" si="57"/>
        <v>2019</v>
      </c>
      <c r="BE34" s="10">
        <f t="shared" si="57"/>
        <v>2020</v>
      </c>
      <c r="BF34" s="1419"/>
      <c r="BI34" s="4"/>
    </row>
    <row r="35" spans="19:80" ht="18.75">
      <c r="S35" s="983" t="s">
        <v>390</v>
      </c>
      <c r="T35" s="937"/>
      <c r="U35" s="935">
        <v>1</v>
      </c>
      <c r="W35" s="42" t="s">
        <v>1291</v>
      </c>
      <c r="X35" s="1184"/>
      <c r="Y35" s="935">
        <v>1</v>
      </c>
      <c r="Z35" s="984"/>
      <c r="AA35" s="1823"/>
      <c r="AB35" s="203">
        <f t="shared" ref="AB35:BB35" si="58">AB5/$AA5-1</f>
        <v>9.8753494324888003E-3</v>
      </c>
      <c r="AC35" s="203">
        <f t="shared" si="58"/>
        <v>1.80151077502686E-2</v>
      </c>
      <c r="AD35" s="203">
        <f t="shared" si="58"/>
        <v>1.1753406128759858E-2</v>
      </c>
      <c r="AE35" s="203">
        <f t="shared" si="58"/>
        <v>5.8939023033624194E-2</v>
      </c>
      <c r="AF35" s="203">
        <f t="shared" si="58"/>
        <v>6.9470928832134682E-2</v>
      </c>
      <c r="AG35" s="203">
        <f t="shared" si="58"/>
        <v>7.9733429575154613E-2</v>
      </c>
      <c r="AH35" s="203">
        <f t="shared" si="58"/>
        <v>7.3793043292386784E-2</v>
      </c>
      <c r="AI35" s="203">
        <f t="shared" si="58"/>
        <v>3.9261789674484016E-2</v>
      </c>
      <c r="AJ35" s="203">
        <f t="shared" si="58"/>
        <v>7.0729209672683035E-2</v>
      </c>
      <c r="AK35" s="203">
        <f t="shared" si="58"/>
        <v>9.0352809111450272E-2</v>
      </c>
      <c r="AL35" s="203">
        <f t="shared" si="58"/>
        <v>7.7411911511753084E-2</v>
      </c>
      <c r="AM35" s="203">
        <f t="shared" si="58"/>
        <v>0.10242076935992084</v>
      </c>
      <c r="AN35" s="203">
        <f t="shared" si="58"/>
        <v>0.10946854227153957</v>
      </c>
      <c r="AO35" s="203">
        <f t="shared" si="58"/>
        <v>0.10543045562358966</v>
      </c>
      <c r="AP35" s="203">
        <f t="shared" si="58"/>
        <v>0.11179618941634417</v>
      </c>
      <c r="AQ35" s="203">
        <f t="shared" si="58"/>
        <v>9.1963673011012492E-2</v>
      </c>
      <c r="AR35" s="203">
        <f t="shared" si="58"/>
        <v>0.12257542084577033</v>
      </c>
      <c r="AS35" s="203">
        <f t="shared" si="58"/>
        <v>6.146796785088382E-2</v>
      </c>
      <c r="AT35" s="560">
        <f t="shared" si="58"/>
        <v>1.8933996723298208E-3</v>
      </c>
      <c r="AU35" s="203">
        <f t="shared" si="58"/>
        <v>4.6182001948301465E-2</v>
      </c>
      <c r="AV35" s="203">
        <f t="shared" si="58"/>
        <v>8.9120967790307093E-2</v>
      </c>
      <c r="AW35" s="203">
        <f t="shared" si="58"/>
        <v>0.12441480867712018</v>
      </c>
      <c r="AX35" s="203">
        <f t="shared" si="58"/>
        <v>0.13244188238747467</v>
      </c>
      <c r="AY35" s="203">
        <f t="shared" si="58"/>
        <v>8.801974518788902E-2</v>
      </c>
      <c r="AZ35" s="203">
        <f t="shared" si="58"/>
        <v>5.334040258206918E-2</v>
      </c>
      <c r="BA35" s="203">
        <f t="shared" si="58"/>
        <v>3.6392693234896134E-2</v>
      </c>
      <c r="BB35" s="203">
        <f t="shared" si="58"/>
        <v>2.2965460542014871E-2</v>
      </c>
      <c r="BC35" s="203">
        <f t="shared" ref="BC35:BE35" si="59">BC5/$AA5-1</f>
        <v>-1.545209209738263E-2</v>
      </c>
      <c r="BD35" s="203">
        <f t="shared" ref="BD35" si="60">BD5/$AA5-1</f>
        <v>-4.7788403790189782E-2</v>
      </c>
      <c r="BE35" s="203">
        <f t="shared" si="59"/>
        <v>-1</v>
      </c>
      <c r="BF35" s="1427"/>
      <c r="BG35" s="2"/>
      <c r="BH35" s="2"/>
      <c r="BI35" s="4"/>
      <c r="BJ35" s="2"/>
    </row>
    <row r="36" spans="19:80" ht="18.75">
      <c r="S36" s="985"/>
      <c r="T36" s="943" t="s">
        <v>62</v>
      </c>
      <c r="U36" s="935">
        <v>1</v>
      </c>
      <c r="W36" s="42"/>
      <c r="X36" s="943" t="s">
        <v>727</v>
      </c>
      <c r="Y36" s="935">
        <v>1</v>
      </c>
      <c r="Z36" s="984"/>
      <c r="AA36" s="1823"/>
      <c r="AB36" s="203">
        <f t="shared" ref="AB36:BB36" si="61">AB6/$AA6-1</f>
        <v>9.6147125670220657E-3</v>
      </c>
      <c r="AC36" s="203">
        <f t="shared" si="61"/>
        <v>1.7095284688415147E-2</v>
      </c>
      <c r="AD36" s="203">
        <f t="shared" si="61"/>
        <v>1.2579900614406725E-2</v>
      </c>
      <c r="AE36" s="203">
        <f t="shared" si="61"/>
        <v>5.9269015231007582E-2</v>
      </c>
      <c r="AF36" s="203">
        <f t="shared" si="61"/>
        <v>6.9756796990021908E-2</v>
      </c>
      <c r="AG36" s="203">
        <f t="shared" si="61"/>
        <v>7.9828763751554899E-2</v>
      </c>
      <c r="AH36" s="203">
        <f t="shared" si="61"/>
        <v>7.4360651461032878E-2</v>
      </c>
      <c r="AI36" s="203">
        <f t="shared" si="61"/>
        <v>4.2692086007913632E-2</v>
      </c>
      <c r="AJ36" s="203">
        <f t="shared" si="61"/>
        <v>7.6722720273967093E-2</v>
      </c>
      <c r="AK36" s="203">
        <f t="shared" si="61"/>
        <v>9.6226307601168903E-2</v>
      </c>
      <c r="AL36" s="203">
        <f t="shared" si="61"/>
        <v>8.4105322762046741E-2</v>
      </c>
      <c r="AM36" s="203">
        <f t="shared" si="61"/>
        <v>0.1137339324120672</v>
      </c>
      <c r="AN36" s="203">
        <f t="shared" si="61"/>
        <v>0.12151552509854535</v>
      </c>
      <c r="AO36" s="203">
        <f t="shared" si="61"/>
        <v>0.11790377476845681</v>
      </c>
      <c r="AP36" s="203">
        <f t="shared" si="61"/>
        <v>0.1245343940522845</v>
      </c>
      <c r="AQ36" s="203">
        <f t="shared" si="61"/>
        <v>0.10411104335428867</v>
      </c>
      <c r="AR36" s="203">
        <f t="shared" si="61"/>
        <v>0.13761852107105166</v>
      </c>
      <c r="AS36" s="203">
        <f t="shared" si="61"/>
        <v>7.4420771356966897E-2</v>
      </c>
      <c r="AT36" s="203">
        <f t="shared" si="61"/>
        <v>1.8321846902336736E-2</v>
      </c>
      <c r="AU36" s="203">
        <f t="shared" si="61"/>
        <v>6.5061653421495169E-2</v>
      </c>
      <c r="AV36" s="203">
        <f t="shared" si="61"/>
        <v>0.1127918618103918</v>
      </c>
      <c r="AW36" s="203">
        <f t="shared" si="61"/>
        <v>0.14963282420240587</v>
      </c>
      <c r="AX36" s="203">
        <f t="shared" si="61"/>
        <v>0.157196415733456</v>
      </c>
      <c r="AY36" s="203">
        <f t="shared" si="61"/>
        <v>0.11012322809766784</v>
      </c>
      <c r="AZ36" s="203">
        <f t="shared" si="61"/>
        <v>7.338236131186715E-2</v>
      </c>
      <c r="BA36" s="203">
        <f t="shared" si="61"/>
        <v>5.5173072811828483E-2</v>
      </c>
      <c r="BB36" s="203">
        <f t="shared" si="61"/>
        <v>3.9808230137809986E-2</v>
      </c>
      <c r="BC36" s="203">
        <f t="shared" ref="BC36:BE36" si="62">BC6/$AA6-1</f>
        <v>-2.0992901484797599E-3</v>
      </c>
      <c r="BD36" s="203">
        <f t="shared" ref="BD36" si="63">BD6/$AA6-1</f>
        <v>-3.6338565231969433E-2</v>
      </c>
      <c r="BE36" s="203">
        <f t="shared" si="62"/>
        <v>-1</v>
      </c>
      <c r="BF36" s="1427"/>
      <c r="BG36" s="2"/>
      <c r="BH36" s="2"/>
      <c r="BI36" s="4"/>
      <c r="BJ36" s="2"/>
    </row>
    <row r="37" spans="19:80" ht="18.75">
      <c r="S37" s="988"/>
      <c r="T37" s="946" t="s">
        <v>63</v>
      </c>
      <c r="U37" s="935">
        <v>1</v>
      </c>
      <c r="W37" s="596"/>
      <c r="X37" s="943" t="s">
        <v>728</v>
      </c>
      <c r="Y37" s="935">
        <v>1</v>
      </c>
      <c r="Z37" s="984"/>
      <c r="AA37" s="1823"/>
      <c r="AB37" s="203">
        <f t="shared" ref="AB37:AX37" si="64">AB7/$AA7-1</f>
        <v>1.2774625667850925E-2</v>
      </c>
      <c r="AC37" s="203">
        <f t="shared" ref="AC37:AC45" si="65">AC7/$AA7-1</f>
        <v>2.8247049187999362E-2</v>
      </c>
      <c r="AD37" s="203">
        <f t="shared" si="64"/>
        <v>2.5596344932594661E-3</v>
      </c>
      <c r="AE37" s="203">
        <f t="shared" si="64"/>
        <v>5.5268250926940876E-2</v>
      </c>
      <c r="AF37" s="203">
        <f t="shared" si="64"/>
        <v>6.6290984371380812E-2</v>
      </c>
      <c r="AG37" s="203">
        <f t="shared" si="64"/>
        <v>7.8672949847698126E-2</v>
      </c>
      <c r="AH37" s="203">
        <f t="shared" si="64"/>
        <v>6.7479075115221887E-2</v>
      </c>
      <c r="AI37" s="203">
        <f t="shared" si="64"/>
        <v>1.10380836991264E-3</v>
      </c>
      <c r="AJ37" s="203">
        <f t="shared" si="64"/>
        <v>4.0585074235015561E-3</v>
      </c>
      <c r="AK37" s="203">
        <f t="shared" si="64"/>
        <v>2.5017099371459572E-2</v>
      </c>
      <c r="AL37" s="203">
        <f t="shared" si="64"/>
        <v>2.9556440273779128E-3</v>
      </c>
      <c r="AM37" s="203">
        <f t="shared" si="64"/>
        <v>-2.3424761835850627E-2</v>
      </c>
      <c r="AN37" s="203">
        <f t="shared" si="64"/>
        <v>-2.4539864235362696E-2</v>
      </c>
      <c r="AO37" s="203">
        <f t="shared" si="64"/>
        <v>-3.3320437148382398E-2</v>
      </c>
      <c r="AP37" s="203">
        <f t="shared" si="64"/>
        <v>-2.9901240515617045E-2</v>
      </c>
      <c r="AQ37" s="203">
        <f t="shared" si="64"/>
        <v>-4.316142564045089E-2</v>
      </c>
      <c r="AR37" s="203">
        <f t="shared" si="64"/>
        <v>-4.4761240877903785E-2</v>
      </c>
      <c r="AS37" s="203">
        <f t="shared" si="64"/>
        <v>-8.2616620180243183E-2</v>
      </c>
      <c r="AT37" s="203">
        <f t="shared" si="64"/>
        <v>-0.18085360563929842</v>
      </c>
      <c r="AU37" s="203">
        <f t="shared" si="64"/>
        <v>-0.16383174553183533</v>
      </c>
      <c r="AV37" s="203">
        <f t="shared" si="64"/>
        <v>-0.17418967469806534</v>
      </c>
      <c r="AW37" s="203">
        <f t="shared" si="64"/>
        <v>-0.15610572699046055</v>
      </c>
      <c r="AX37" s="203">
        <f t="shared" si="64"/>
        <v>-0.14292296332978061</v>
      </c>
      <c r="AY37" s="203">
        <f t="shared" ref="AY37:BB39" si="66">AY7/$AA7-1</f>
        <v>-0.15785530631064115</v>
      </c>
      <c r="AZ37" s="203">
        <f t="shared" si="66"/>
        <v>-0.16960263562302746</v>
      </c>
      <c r="BA37" s="203">
        <f t="shared" si="66"/>
        <v>-0.1725167720511086</v>
      </c>
      <c r="BB37" s="203">
        <f t="shared" si="66"/>
        <v>-0.1643903900561694</v>
      </c>
      <c r="BC37" s="203">
        <f t="shared" ref="BC37:BE37" si="67">BC7/$AA7-1</f>
        <v>-0.16398618874799276</v>
      </c>
      <c r="BD37" s="203">
        <f t="shared" ref="BD37" si="68">BD7/$AA7-1</f>
        <v>-0.17515428801049282</v>
      </c>
      <c r="BE37" s="203">
        <f t="shared" si="67"/>
        <v>-1</v>
      </c>
      <c r="BF37" s="1427"/>
      <c r="BG37" s="2"/>
      <c r="BH37" s="2"/>
      <c r="BI37" s="4"/>
      <c r="BJ37" s="2"/>
    </row>
    <row r="38" spans="19:80" ht="18.75">
      <c r="S38" s="991" t="s">
        <v>729</v>
      </c>
      <c r="T38" s="937"/>
      <c r="U38" s="935">
        <v>25</v>
      </c>
      <c r="W38" s="45" t="s">
        <v>730</v>
      </c>
      <c r="X38" s="1184"/>
      <c r="Y38" s="935">
        <v>25</v>
      </c>
      <c r="Z38" s="984"/>
      <c r="AA38" s="1823"/>
      <c r="AB38" s="203">
        <f t="shared" ref="AB38:AB45" si="69">AB8/$AA8-1</f>
        <v>-1.7312872524304801E-2</v>
      </c>
      <c r="AC38" s="203">
        <f t="shared" si="65"/>
        <v>-8.5264657599346538E-3</v>
      </c>
      <c r="AD38" s="203">
        <f t="shared" ref="AD38:AX38" si="70">AD8/$AA8-1</f>
        <v>-2.8908991775833726E-2</v>
      </c>
      <c r="AE38" s="203">
        <f t="shared" si="70"/>
        <v>-3.0265159304203371E-2</v>
      </c>
      <c r="AF38" s="203">
        <f t="shared" si="70"/>
        <v>-5.3941503987449901E-2</v>
      </c>
      <c r="AG38" s="203">
        <f t="shared" si="70"/>
        <v>-8.0951276634159353E-2</v>
      </c>
      <c r="AH38" s="203">
        <f t="shared" si="70"/>
        <v>-8.927587371524992E-2</v>
      </c>
      <c r="AI38" s="203">
        <f t="shared" si="70"/>
        <v>-0.12644881698722465</v>
      </c>
      <c r="AJ38" s="203">
        <f t="shared" si="70"/>
        <v>-0.13308888796833407</v>
      </c>
      <c r="AK38" s="203">
        <f t="shared" si="70"/>
        <v>-0.14534249516994546</v>
      </c>
      <c r="AL38" s="203">
        <f t="shared" si="70"/>
        <v>-0.16988592555549931</v>
      </c>
      <c r="AM38" s="203">
        <f t="shared" si="70"/>
        <v>-0.18624186607639015</v>
      </c>
      <c r="AN38" s="203">
        <f t="shared" si="70"/>
        <v>-0.20461934455438269</v>
      </c>
      <c r="AO38" s="203">
        <f t="shared" si="70"/>
        <v>-0.21074927545818911</v>
      </c>
      <c r="AP38" s="203">
        <f t="shared" si="70"/>
        <v>-0.20939143181517639</v>
      </c>
      <c r="AQ38" s="203">
        <f t="shared" si="70"/>
        <v>-0.22067696853522811</v>
      </c>
      <c r="AR38" s="203">
        <f t="shared" si="70"/>
        <v>-0.23335933242491569</v>
      </c>
      <c r="AS38" s="203">
        <f t="shared" si="70"/>
        <v>-0.2501314803735637</v>
      </c>
      <c r="AT38" s="203">
        <f t="shared" si="70"/>
        <v>-0.26141841181959591</v>
      </c>
      <c r="AU38" s="203">
        <f t="shared" si="70"/>
        <v>-0.2713051913105079</v>
      </c>
      <c r="AV38" s="203">
        <f t="shared" si="70"/>
        <v>-0.29876535706234308</v>
      </c>
      <c r="AW38" s="203">
        <f t="shared" si="70"/>
        <v>-0.31348267500748184</v>
      </c>
      <c r="AX38" s="203">
        <f t="shared" si="70"/>
        <v>-0.31458151773645693</v>
      </c>
      <c r="AY38" s="203">
        <f t="shared" si="66"/>
        <v>-0.3259446422782849</v>
      </c>
      <c r="AZ38" s="203">
        <f t="shared" si="66"/>
        <v>-0.33376902648066165</v>
      </c>
      <c r="BA38" s="203">
        <f t="shared" si="66"/>
        <v>-0.33491873958323837</v>
      </c>
      <c r="BB38" s="203">
        <f t="shared" si="66"/>
        <v>-0.34002383287642624</v>
      </c>
      <c r="BC38" s="203">
        <f t="shared" ref="BC38:BE38" si="71">BC8/$AA8-1</f>
        <v>-0.34822762928484807</v>
      </c>
      <c r="BD38" s="203">
        <f t="shared" ref="BD38" si="72">BD8/$AA8-1</f>
        <v>-0.35164372418371059</v>
      </c>
      <c r="BE38" s="203">
        <f t="shared" si="71"/>
        <v>-1</v>
      </c>
      <c r="BF38" s="1427"/>
      <c r="BG38" s="204"/>
      <c r="BH38" s="204"/>
      <c r="BI38" s="4"/>
      <c r="BJ38" s="204"/>
      <c r="BM38" s="971"/>
      <c r="BN38" s="971"/>
      <c r="BO38" s="992"/>
      <c r="BP38" s="971"/>
      <c r="BQ38" s="971"/>
      <c r="BR38" s="971"/>
      <c r="BS38" s="971"/>
      <c r="BT38" s="971"/>
      <c r="BU38" s="971"/>
      <c r="BV38" s="971"/>
      <c r="BW38" s="971"/>
      <c r="BX38" s="971"/>
      <c r="BY38" s="971"/>
      <c r="BZ38" s="971"/>
      <c r="CA38" s="971"/>
      <c r="CB38" s="2"/>
    </row>
    <row r="39" spans="19:80" ht="18.75">
      <c r="S39" s="991" t="s">
        <v>391</v>
      </c>
      <c r="T39" s="937"/>
      <c r="U39" s="935">
        <v>298</v>
      </c>
      <c r="W39" s="1193" t="s">
        <v>1289</v>
      </c>
      <c r="X39" s="1184"/>
      <c r="Y39" s="935">
        <v>298</v>
      </c>
      <c r="Z39" s="984"/>
      <c r="AA39" s="1823"/>
      <c r="AB39" s="203">
        <f t="shared" si="69"/>
        <v>-9.2762319999338816E-3</v>
      </c>
      <c r="AC39" s="203">
        <f t="shared" si="65"/>
        <v>-3.9206218424541195E-3</v>
      </c>
      <c r="AD39" s="203">
        <f t="shared" ref="AD39:AX39" si="73">AD9/$AA9-1</f>
        <v>-8.1206383156473549E-3</v>
      </c>
      <c r="AE39" s="203">
        <f t="shared" si="73"/>
        <v>3.140461872937883E-2</v>
      </c>
      <c r="AF39" s="203">
        <f t="shared" si="73"/>
        <v>4.1160239866344428E-2</v>
      </c>
      <c r="AG39" s="203">
        <f t="shared" si="73"/>
        <v>7.6710085052833499E-2</v>
      </c>
      <c r="AH39" s="203">
        <f t="shared" si="73"/>
        <v>0.10207918885959111</v>
      </c>
      <c r="AI39" s="203">
        <f t="shared" si="73"/>
        <v>5.2406742462102196E-2</v>
      </c>
      <c r="AJ39" s="203">
        <f t="shared" si="73"/>
        <v>-0.14068721341198442</v>
      </c>
      <c r="AK39" s="203">
        <f t="shared" si="73"/>
        <v>-6.16246749176107E-2</v>
      </c>
      <c r="AL39" s="203">
        <f t="shared" si="73"/>
        <v>-0.17534359816744771</v>
      </c>
      <c r="AM39" s="203">
        <f t="shared" si="73"/>
        <v>-0.19284177922923251</v>
      </c>
      <c r="AN39" s="203">
        <f t="shared" si="73"/>
        <v>-0.19792729366167283</v>
      </c>
      <c r="AO39" s="203">
        <f t="shared" si="73"/>
        <v>-0.20337649710320882</v>
      </c>
      <c r="AP39" s="203">
        <f t="shared" si="73"/>
        <v>-0.21538464602022778</v>
      </c>
      <c r="AQ39" s="203">
        <f t="shared" si="73"/>
        <v>-0.21935571703905898</v>
      </c>
      <c r="AR39" s="203">
        <f t="shared" si="73"/>
        <v>-0.23938215425153941</v>
      </c>
      <c r="AS39" s="203">
        <f t="shared" si="73"/>
        <v>-0.26505899947926437</v>
      </c>
      <c r="AT39" s="203">
        <f t="shared" si="73"/>
        <v>-0.2853803290250575</v>
      </c>
      <c r="AU39" s="203">
        <f t="shared" si="73"/>
        <v>-0.30325256649271481</v>
      </c>
      <c r="AV39" s="203">
        <f t="shared" si="73"/>
        <v>-0.31673511038544266</v>
      </c>
      <c r="AW39" s="203">
        <f t="shared" si="73"/>
        <v>-0.32743628683912462</v>
      </c>
      <c r="AX39" s="203">
        <f t="shared" si="73"/>
        <v>-0.32739887499608422</v>
      </c>
      <c r="AY39" s="203">
        <f t="shared" si="66"/>
        <v>-0.34041380357220663</v>
      </c>
      <c r="AZ39" s="203">
        <f t="shared" si="66"/>
        <v>-0.35002381276702133</v>
      </c>
      <c r="BA39" s="203">
        <f t="shared" si="66"/>
        <v>-0.36595604449193886</v>
      </c>
      <c r="BB39" s="203">
        <f t="shared" si="66"/>
        <v>-0.35617538007303784</v>
      </c>
      <c r="BC39" s="203">
        <f t="shared" ref="BC39:BE39" si="74">BC9/$AA9-1</f>
        <v>-0.36752590371816074</v>
      </c>
      <c r="BD39" s="203">
        <f t="shared" ref="BD39" si="75">BD9/$AA9-1</f>
        <v>-0.37800265780064457</v>
      </c>
      <c r="BE39" s="203">
        <f t="shared" si="74"/>
        <v>-1</v>
      </c>
      <c r="BF39" s="1427"/>
      <c r="BG39" s="204"/>
      <c r="BH39" s="204"/>
      <c r="BI39" s="4"/>
      <c r="BJ39" s="204"/>
      <c r="BM39" s="993"/>
      <c r="BN39" s="994"/>
      <c r="BO39" s="969"/>
      <c r="BP39" s="995"/>
      <c r="BQ39" s="995"/>
      <c r="BR39" s="995"/>
      <c r="BS39" s="995"/>
      <c r="BT39" s="995"/>
      <c r="BU39" s="995"/>
      <c r="BV39" s="995"/>
      <c r="BW39" s="995"/>
      <c r="BX39" s="995"/>
      <c r="BY39" s="995"/>
      <c r="BZ39" s="995"/>
      <c r="CA39" s="995"/>
      <c r="CB39" s="4"/>
    </row>
    <row r="40" spans="19:80" ht="15.75">
      <c r="S40" s="996" t="s">
        <v>64</v>
      </c>
      <c r="T40" s="950"/>
      <c r="U40" s="935"/>
      <c r="W40" s="996" t="s">
        <v>401</v>
      </c>
      <c r="X40" s="1184"/>
      <c r="Y40" s="935"/>
      <c r="Z40" s="984"/>
      <c r="AA40" s="1823"/>
      <c r="AB40" s="203">
        <f t="shared" si="69"/>
        <v>0.10581172541317185</v>
      </c>
      <c r="AC40" s="203">
        <f t="shared" si="65"/>
        <v>0.16118731058708846</v>
      </c>
      <c r="AD40" s="203">
        <f t="shared" ref="AD40:AZ40" si="76">AD10/$AA10-1</f>
        <v>0.26766142508313973</v>
      </c>
      <c r="AE40" s="203">
        <f t="shared" si="76"/>
        <v>0.40269119297107658</v>
      </c>
      <c r="AF40" s="203">
        <f t="shared" si="76"/>
        <v>0.68405124075001478</v>
      </c>
      <c r="AG40" s="203">
        <f t="shared" si="76"/>
        <v>0.70089724301688627</v>
      </c>
      <c r="AH40" s="203">
        <f t="shared" si="76"/>
        <v>0.67333140209123554</v>
      </c>
      <c r="AI40" s="203">
        <f t="shared" si="76"/>
        <v>0.5208873394731679</v>
      </c>
      <c r="AJ40" s="203">
        <f t="shared" si="76"/>
        <v>0.32955084362961884</v>
      </c>
      <c r="AK40" s="203">
        <f t="shared" si="76"/>
        <v>0.18961437338577647</v>
      </c>
      <c r="AL40" s="203">
        <f t="shared" si="76"/>
        <v>1.0202498638564483E-2</v>
      </c>
      <c r="AM40" s="203">
        <f t="shared" si="76"/>
        <v>-0.10747145111883116</v>
      </c>
      <c r="AN40" s="203">
        <f t="shared" si="76"/>
        <v>-0.12547236916652738</v>
      </c>
      <c r="AO40" s="203">
        <f t="shared" si="76"/>
        <v>-0.22508634164874997</v>
      </c>
      <c r="AP40" s="203">
        <f t="shared" si="76"/>
        <v>-0.21027524127533215</v>
      </c>
      <c r="AQ40" s="203">
        <f t="shared" si="76"/>
        <v>-0.14443425494822437</v>
      </c>
      <c r="AR40" s="203">
        <f t="shared" si="76"/>
        <v>-0.12482192872008802</v>
      </c>
      <c r="AS40" s="203">
        <f t="shared" si="76"/>
        <v>-0.13196616693226304</v>
      </c>
      <c r="AT40" s="203">
        <f t="shared" si="76"/>
        <v>-0.18612582202846817</v>
      </c>
      <c r="AU40" s="203">
        <f t="shared" si="76"/>
        <v>-0.10834527679311123</v>
      </c>
      <c r="AV40" s="203">
        <f t="shared" si="76"/>
        <v>-4.0950435312303357E-2</v>
      </c>
      <c r="AW40" s="203">
        <f t="shared" si="76"/>
        <v>3.3558196645218308E-2</v>
      </c>
      <c r="AX40" s="203">
        <f t="shared" si="76"/>
        <v>0.1059331781028976</v>
      </c>
      <c r="AY40" s="203">
        <f t="shared" si="76"/>
        <v>0.19718265236281685</v>
      </c>
      <c r="AZ40" s="203">
        <f t="shared" si="76"/>
        <v>0.27947097252941533</v>
      </c>
      <c r="BA40" s="203">
        <f t="shared" ref="BA40:BA45" si="77">BA10/$AA10-1</f>
        <v>0.38059576670247286</v>
      </c>
      <c r="BB40" s="203">
        <f t="shared" ref="BB40:BC40" si="78">BB10/$AA10-1</f>
        <v>0.44226702310645782</v>
      </c>
      <c r="BC40" s="203">
        <f t="shared" si="78"/>
        <v>0.49538433168408025</v>
      </c>
      <c r="BD40" s="203">
        <f t="shared" ref="BD40" si="79">BD10/$AA10-1</f>
        <v>0.56701224268408246</v>
      </c>
      <c r="BE40" s="203">
        <f>BE10/$AA10-1</f>
        <v>-1</v>
      </c>
      <c r="BF40" s="1427"/>
      <c r="BG40" s="204"/>
      <c r="BH40" s="204"/>
      <c r="BI40" s="4"/>
      <c r="BJ40" s="204"/>
      <c r="BM40" s="993"/>
      <c r="BN40" s="994"/>
      <c r="BO40" s="969"/>
      <c r="BP40" s="995"/>
      <c r="BQ40" s="995"/>
      <c r="BR40" s="995"/>
      <c r="BS40" s="995"/>
      <c r="BT40" s="995"/>
      <c r="BU40" s="995"/>
      <c r="BV40" s="995"/>
      <c r="BW40" s="995"/>
      <c r="BX40" s="995"/>
      <c r="BY40" s="995"/>
      <c r="BZ40" s="995"/>
      <c r="CA40" s="995"/>
      <c r="CB40" s="4"/>
    </row>
    <row r="41" spans="19:80" ht="28.5">
      <c r="S41" s="997"/>
      <c r="T41" s="953" t="s">
        <v>731</v>
      </c>
      <c r="U41" s="954" t="s">
        <v>736</v>
      </c>
      <c r="W41" s="1194"/>
      <c r="X41" s="1189" t="s">
        <v>402</v>
      </c>
      <c r="Y41" s="954" t="s">
        <v>406</v>
      </c>
      <c r="Z41" s="984"/>
      <c r="AA41" s="1823"/>
      <c r="AB41" s="203">
        <f t="shared" si="69"/>
        <v>8.8957790566543293E-2</v>
      </c>
      <c r="AC41" s="203">
        <f t="shared" si="65"/>
        <v>0.11516937535412164</v>
      </c>
      <c r="AD41" s="203">
        <f t="shared" ref="AD41:AZ41" si="80">AD11/$AA11-1</f>
        <v>0.13787774898415361</v>
      </c>
      <c r="AE41" s="203">
        <f t="shared" si="80"/>
        <v>0.32131766242945536</v>
      </c>
      <c r="AF41" s="203">
        <f t="shared" si="80"/>
        <v>0.58249882973095102</v>
      </c>
      <c r="AG41" s="203">
        <f t="shared" si="80"/>
        <v>0.54389203255101903</v>
      </c>
      <c r="AH41" s="203">
        <f t="shared" si="80"/>
        <v>0.53376549782621963</v>
      </c>
      <c r="AI41" s="203">
        <f t="shared" si="80"/>
        <v>0.49016014098222738</v>
      </c>
      <c r="AJ41" s="203">
        <f t="shared" si="80"/>
        <v>0.52943168483197578</v>
      </c>
      <c r="AK41" s="203">
        <f t="shared" si="80"/>
        <v>0.43423225301037971</v>
      </c>
      <c r="AL41" s="203">
        <f t="shared" si="80"/>
        <v>0.2214724582206844</v>
      </c>
      <c r="AM41" s="203">
        <f t="shared" si="80"/>
        <v>1.8946764184905041E-2</v>
      </c>
      <c r="AN41" s="203">
        <f t="shared" si="80"/>
        <v>1.8518332397793325E-2</v>
      </c>
      <c r="AO41" s="203">
        <f t="shared" si="80"/>
        <v>-0.22038490182157033</v>
      </c>
      <c r="AP41" s="203">
        <f t="shared" si="80"/>
        <v>-0.1976294506610865</v>
      </c>
      <c r="AQ41" s="203">
        <f t="shared" si="80"/>
        <v>-8.1657386324706871E-2</v>
      </c>
      <c r="AR41" s="203">
        <f t="shared" si="80"/>
        <v>4.9164398568109835E-2</v>
      </c>
      <c r="AS41" s="203">
        <f t="shared" si="80"/>
        <v>0.21133714630135692</v>
      </c>
      <c r="AT41" s="203">
        <f t="shared" si="80"/>
        <v>0.3144775181723094</v>
      </c>
      <c r="AU41" s="203">
        <f t="shared" si="80"/>
        <v>0.46410087797226751</v>
      </c>
      <c r="AV41" s="203">
        <f t="shared" si="80"/>
        <v>0.63935283243329533</v>
      </c>
      <c r="AW41" s="203">
        <f t="shared" si="80"/>
        <v>0.84384267184508666</v>
      </c>
      <c r="AX41" s="1577">
        <f t="shared" si="80"/>
        <v>1.016074514514739</v>
      </c>
      <c r="AY41" s="1577">
        <f t="shared" si="80"/>
        <v>1.2470785625078489</v>
      </c>
      <c r="AZ41" s="1577">
        <f t="shared" si="80"/>
        <v>1.4654645620312046</v>
      </c>
      <c r="BA41" s="1577">
        <f t="shared" si="77"/>
        <v>1.6764450430804203</v>
      </c>
      <c r="BB41" s="1577">
        <f>BB11/$AA11-1</f>
        <v>1.8215750687302648</v>
      </c>
      <c r="BC41" s="1577">
        <f t="shared" ref="BC41:BE41" si="81">BC11/$AA11-1</f>
        <v>1.9526817040139446</v>
      </c>
      <c r="BD41" s="1577">
        <f t="shared" ref="BD41" si="82">BD11/$AA11-1</f>
        <v>2.1204000847604623</v>
      </c>
      <c r="BE41" s="203">
        <f t="shared" si="81"/>
        <v>-1</v>
      </c>
      <c r="BF41" s="1427"/>
      <c r="BG41" s="204"/>
      <c r="BH41" s="204"/>
      <c r="BI41" s="4"/>
      <c r="BJ41" s="204"/>
      <c r="BM41" s="993"/>
      <c r="BN41" s="994"/>
      <c r="BO41" s="995"/>
      <c r="BP41" s="995"/>
      <c r="BQ41" s="995"/>
      <c r="BR41" s="995"/>
      <c r="BS41" s="995"/>
      <c r="BT41" s="995"/>
      <c r="BU41" s="995"/>
      <c r="BV41" s="995"/>
      <c r="BW41" s="995"/>
      <c r="BX41" s="995"/>
      <c r="BY41" s="995"/>
      <c r="BZ41" s="995"/>
      <c r="CA41" s="995"/>
      <c r="CB41" s="4"/>
    </row>
    <row r="42" spans="19:80" ht="28.5">
      <c r="S42" s="997"/>
      <c r="T42" s="953" t="s">
        <v>732</v>
      </c>
      <c r="U42" s="954" t="s">
        <v>733</v>
      </c>
      <c r="W42" s="1194"/>
      <c r="X42" s="1189" t="s">
        <v>403</v>
      </c>
      <c r="Y42" s="954" t="s">
        <v>1321</v>
      </c>
      <c r="Z42" s="984"/>
      <c r="AA42" s="1823"/>
      <c r="AB42" s="203">
        <f t="shared" si="69"/>
        <v>0.14797040261001193</v>
      </c>
      <c r="AC42" s="203">
        <f t="shared" si="65"/>
        <v>0.16484851353830776</v>
      </c>
      <c r="AD42" s="203">
        <f t="shared" ref="AD42:AZ42" si="83">AD12/$AA12-1</f>
        <v>0.6733898337656361</v>
      </c>
      <c r="AE42" s="1577">
        <f t="shared" si="83"/>
        <v>1.0557954533645075</v>
      </c>
      <c r="AF42" s="1577">
        <f t="shared" si="83"/>
        <v>1.7031877154904844</v>
      </c>
      <c r="AG42" s="1577">
        <f t="shared" si="83"/>
        <v>1.8017534412377851</v>
      </c>
      <c r="AH42" s="1577">
        <f t="shared" si="83"/>
        <v>2.0647648685602382</v>
      </c>
      <c r="AI42" s="1577">
        <f t="shared" si="83"/>
        <v>1.54093910522404</v>
      </c>
      <c r="AJ42" s="1577">
        <f t="shared" si="83"/>
        <v>1.0103161853113294</v>
      </c>
      <c r="AK42" s="203">
        <f t="shared" si="83"/>
        <v>0.81826912102575577</v>
      </c>
      <c r="AL42" s="203">
        <f t="shared" si="83"/>
        <v>0.51289658467065058</v>
      </c>
      <c r="AM42" s="203">
        <f t="shared" si="83"/>
        <v>0.40895415698463178</v>
      </c>
      <c r="AN42" s="203">
        <f t="shared" si="83"/>
        <v>0.35619205005546672</v>
      </c>
      <c r="AO42" s="203">
        <f t="shared" si="83"/>
        <v>0.41157498893716471</v>
      </c>
      <c r="AP42" s="203">
        <f t="shared" si="83"/>
        <v>0.32085052056266661</v>
      </c>
      <c r="AQ42" s="203">
        <f t="shared" si="83"/>
        <v>0.37826656673998205</v>
      </c>
      <c r="AR42" s="203">
        <f t="shared" si="83"/>
        <v>0.2127975960103663</v>
      </c>
      <c r="AS42" s="203">
        <f t="shared" si="83"/>
        <v>-0.11957226069947424</v>
      </c>
      <c r="AT42" s="203">
        <f t="shared" si="83"/>
        <v>-0.37954004369529337</v>
      </c>
      <c r="AU42" s="203">
        <f t="shared" si="83"/>
        <v>-0.34864082704384913</v>
      </c>
      <c r="AV42" s="203">
        <f t="shared" si="83"/>
        <v>-0.42420204603720568</v>
      </c>
      <c r="AW42" s="203">
        <f t="shared" si="83"/>
        <v>-0.47319778509608634</v>
      </c>
      <c r="AX42" s="203">
        <f t="shared" si="83"/>
        <v>-0.49745853285967334</v>
      </c>
      <c r="AY42" s="203">
        <f t="shared" si="83"/>
        <v>-0.48577624590990642</v>
      </c>
      <c r="AZ42" s="203">
        <f t="shared" si="83"/>
        <v>-0.49411939894066026</v>
      </c>
      <c r="BA42" s="203">
        <f t="shared" si="77"/>
        <v>-0.48383929593370667</v>
      </c>
      <c r="BB42" s="203">
        <f>BB12/$AA12-1</f>
        <v>-0.46239078473874962</v>
      </c>
      <c r="BC42" s="203">
        <f t="shared" ref="BC42:BE42" si="84">BC12/$AA12-1</f>
        <v>-0.46669379349260265</v>
      </c>
      <c r="BD42" s="203">
        <f t="shared" ref="BD42" si="85">BD12/$AA12-1</f>
        <v>-0.47661030864659015</v>
      </c>
      <c r="BE42" s="203">
        <f t="shared" si="84"/>
        <v>-1</v>
      </c>
      <c r="BF42" s="1427"/>
      <c r="BG42" s="204"/>
      <c r="BH42" s="204"/>
      <c r="BI42" s="4"/>
      <c r="BJ42" s="204"/>
      <c r="BM42" s="993"/>
      <c r="BN42" s="994"/>
      <c r="BO42" s="995"/>
      <c r="BP42" s="995"/>
      <c r="BQ42" s="995"/>
      <c r="BR42" s="995"/>
      <c r="BS42" s="995"/>
      <c r="BT42" s="995"/>
      <c r="BU42" s="995"/>
      <c r="BV42" s="995"/>
      <c r="BW42" s="995"/>
      <c r="BX42" s="995"/>
      <c r="BY42" s="995"/>
      <c r="BZ42" s="995"/>
      <c r="CA42" s="995"/>
      <c r="CB42" s="4"/>
    </row>
    <row r="43" spans="19:80" ht="18.75" customHeight="1">
      <c r="S43" s="997"/>
      <c r="T43" s="955" t="s">
        <v>392</v>
      </c>
      <c r="U43" s="938">
        <v>22800</v>
      </c>
      <c r="W43" s="1194"/>
      <c r="X43" s="1189" t="s">
        <v>1292</v>
      </c>
      <c r="Y43" s="938">
        <v>22800</v>
      </c>
      <c r="Z43" s="984"/>
      <c r="AA43" s="1823"/>
      <c r="AB43" s="203">
        <f t="shared" si="69"/>
        <v>0.10552257582449287</v>
      </c>
      <c r="AC43" s="203">
        <f t="shared" si="65"/>
        <v>0.21678907795562519</v>
      </c>
      <c r="AD43" s="203">
        <f t="shared" ref="AD43:AZ43" si="86">AD13/$AA13-1</f>
        <v>0.2219365903711934</v>
      </c>
      <c r="AE43" s="203">
        <f t="shared" si="86"/>
        <v>0.16886179869525741</v>
      </c>
      <c r="AF43" s="203">
        <f t="shared" si="86"/>
        <v>0.27995605106481269</v>
      </c>
      <c r="AG43" s="203">
        <f t="shared" si="86"/>
        <v>0.32467666935426065</v>
      </c>
      <c r="AH43" s="203">
        <f t="shared" si="86"/>
        <v>0.12921879944927772</v>
      </c>
      <c r="AI43" s="203">
        <f t="shared" si="86"/>
        <v>2.9107341460523184E-2</v>
      </c>
      <c r="AJ43" s="203">
        <f t="shared" si="86"/>
        <v>-0.28587028876379506</v>
      </c>
      <c r="AK43" s="203">
        <f t="shared" si="86"/>
        <v>-0.45281551006819842</v>
      </c>
      <c r="AL43" s="203">
        <f t="shared" si="86"/>
        <v>-0.52793900434169694</v>
      </c>
      <c r="AM43" s="203">
        <f t="shared" si="86"/>
        <v>-0.55366150889473265</v>
      </c>
      <c r="AN43" s="203">
        <f t="shared" si="86"/>
        <v>-0.57927771025294872</v>
      </c>
      <c r="AO43" s="203">
        <f t="shared" si="86"/>
        <v>-0.59076469002750531</v>
      </c>
      <c r="AP43" s="203">
        <f t="shared" si="86"/>
        <v>-0.60876855272106267</v>
      </c>
      <c r="AQ43" s="203">
        <f t="shared" si="86"/>
        <v>-0.59514709803256149</v>
      </c>
      <c r="AR43" s="203">
        <f t="shared" si="86"/>
        <v>-0.63361739062273048</v>
      </c>
      <c r="AS43" s="203">
        <f t="shared" si="86"/>
        <v>-0.67697452022861937</v>
      </c>
      <c r="AT43" s="203">
        <f t="shared" si="86"/>
        <v>-0.81169355821868538</v>
      </c>
      <c r="AU43" s="203">
        <f t="shared" si="86"/>
        <v>-0.81337566290256325</v>
      </c>
      <c r="AV43" s="203">
        <f t="shared" si="86"/>
        <v>-0.82707152717430366</v>
      </c>
      <c r="AW43" s="203">
        <f t="shared" si="86"/>
        <v>-0.82822873956635212</v>
      </c>
      <c r="AX43" s="203">
        <f t="shared" si="86"/>
        <v>-0.83850276187990369</v>
      </c>
      <c r="AY43" s="203">
        <f t="shared" si="86"/>
        <v>-0.84133478840779197</v>
      </c>
      <c r="AZ43" s="203">
        <f t="shared" si="86"/>
        <v>-0.83851408281585893</v>
      </c>
      <c r="BA43" s="203">
        <f t="shared" si="77"/>
        <v>-0.83204252896266606</v>
      </c>
      <c r="BB43" s="203">
        <f>BB13/$AA13-1</f>
        <v>-0.8388527152776204</v>
      </c>
      <c r="BC43" s="203">
        <f t="shared" ref="BC43:BE43" si="87">BC13/$AA13-1</f>
        <v>-0.84005814092347053</v>
      </c>
      <c r="BD43" s="203">
        <f t="shared" ref="BD43" si="88">BD13/$AA13-1</f>
        <v>-0.84425392122900211</v>
      </c>
      <c r="BE43" s="203">
        <f t="shared" si="87"/>
        <v>-1</v>
      </c>
      <c r="BF43" s="1427"/>
      <c r="BG43" s="204"/>
      <c r="BH43" s="204"/>
      <c r="BI43" s="4"/>
      <c r="BJ43" s="204"/>
      <c r="BM43" s="604"/>
      <c r="BN43" s="999"/>
      <c r="BO43" s="969"/>
      <c r="BP43" s="1000"/>
      <c r="BQ43" s="1000"/>
      <c r="BR43" s="1000"/>
      <c r="BS43" s="1000"/>
      <c r="BT43" s="1000"/>
      <c r="BU43" s="995"/>
      <c r="BV43" s="995"/>
      <c r="BW43" s="995"/>
      <c r="BX43" s="995"/>
      <c r="BY43" s="995"/>
      <c r="BZ43" s="995"/>
      <c r="CA43" s="995"/>
      <c r="CB43" s="4"/>
    </row>
    <row r="44" spans="19:80" ht="18.75" customHeight="1" thickBot="1">
      <c r="S44" s="1001"/>
      <c r="T44" s="957" t="s">
        <v>393</v>
      </c>
      <c r="U44" s="938">
        <v>17200</v>
      </c>
      <c r="W44" s="1195"/>
      <c r="X44" s="1191" t="s">
        <v>1290</v>
      </c>
      <c r="Y44" s="938">
        <v>17200</v>
      </c>
      <c r="Z44" s="1002"/>
      <c r="AA44" s="1824"/>
      <c r="AB44" s="1004">
        <f t="shared" si="69"/>
        <v>0</v>
      </c>
      <c r="AC44" s="1004">
        <f t="shared" si="65"/>
        <v>0</v>
      </c>
      <c r="AD44" s="1004">
        <f t="shared" ref="AD44:AZ44" si="89">AD14/$AA14-1</f>
        <v>0.33333333333333304</v>
      </c>
      <c r="AE44" s="1604">
        <f t="shared" si="89"/>
        <v>1.333333333333333</v>
      </c>
      <c r="AF44" s="1604">
        <f t="shared" si="89"/>
        <v>5.1666666666666634</v>
      </c>
      <c r="AG44" s="1604">
        <f t="shared" si="89"/>
        <v>4.9047836226749038</v>
      </c>
      <c r="AH44" s="1604">
        <f t="shared" si="89"/>
        <v>4.2456337622174773</v>
      </c>
      <c r="AI44" s="1604">
        <f t="shared" si="89"/>
        <v>4.7692582387944453</v>
      </c>
      <c r="AJ44" s="1604">
        <f t="shared" si="89"/>
        <v>8.6679111890702156</v>
      </c>
      <c r="AK44" s="1604">
        <f t="shared" si="89"/>
        <v>7.7633822968169142</v>
      </c>
      <c r="AL44" s="1604">
        <f t="shared" si="89"/>
        <v>8.0406081453481075</v>
      </c>
      <c r="AM44" s="1604">
        <f t="shared" si="89"/>
        <v>10.391735595586024</v>
      </c>
      <c r="AN44" s="1604">
        <f t="shared" si="89"/>
        <v>11.759832449954523</v>
      </c>
      <c r="AO44" s="1604">
        <f t="shared" si="89"/>
        <v>13.90464634982799</v>
      </c>
      <c r="AP44" s="1604">
        <f t="shared" si="89"/>
        <v>44.132146791215817</v>
      </c>
      <c r="AQ44" s="1604">
        <f t="shared" si="89"/>
        <v>41.972095173144382</v>
      </c>
      <c r="AR44" s="1604">
        <f t="shared" si="89"/>
        <v>47.660060322886125</v>
      </c>
      <c r="AS44" s="1604">
        <f t="shared" si="89"/>
        <v>44.416936239954346</v>
      </c>
      <c r="AT44" s="1604">
        <f t="shared" si="89"/>
        <v>40.525957247357923</v>
      </c>
      <c r="AU44" s="1604">
        <f t="shared" si="89"/>
        <v>46.217061377636405</v>
      </c>
      <c r="AV44" s="1604">
        <f t="shared" si="89"/>
        <v>54.209691409698678</v>
      </c>
      <c r="AW44" s="1604">
        <f t="shared" si="89"/>
        <v>45.361822274760257</v>
      </c>
      <c r="AX44" s="1604">
        <f t="shared" si="89"/>
        <v>48.593517722437277</v>
      </c>
      <c r="AY44" s="1604">
        <f t="shared" si="89"/>
        <v>33.433375358040117</v>
      </c>
      <c r="AZ44" s="1604">
        <f t="shared" si="89"/>
        <v>16.5109978881632</v>
      </c>
      <c r="BA44" s="1604">
        <f t="shared" si="77"/>
        <v>18.455324354047665</v>
      </c>
      <c r="BB44" s="1604">
        <f t="shared" ref="BB44:BC44" si="90">BB14/$AA14-1</f>
        <v>12.792619232384441</v>
      </c>
      <c r="BC44" s="1604">
        <f t="shared" si="90"/>
        <v>7.6629305658577707</v>
      </c>
      <c r="BD44" s="1604">
        <f t="shared" ref="BD44" si="91">BD14/$AA14-1</f>
        <v>7.0182107225509949</v>
      </c>
      <c r="BE44" s="1004">
        <f>BE14/$AA14-1</f>
        <v>-1</v>
      </c>
      <c r="BF44" s="1427"/>
      <c r="BG44" s="204"/>
      <c r="BH44" s="204"/>
      <c r="BI44" s="4"/>
      <c r="BJ44" s="204"/>
      <c r="BM44" s="604"/>
      <c r="BN44" s="999"/>
      <c r="BO44" s="969"/>
      <c r="BP44" s="1000"/>
      <c r="BQ44" s="1000"/>
      <c r="BR44" s="1000"/>
      <c r="BS44" s="1000"/>
      <c r="BT44" s="1000"/>
      <c r="BU44" s="995"/>
      <c r="BV44" s="995"/>
      <c r="BW44" s="995"/>
      <c r="BX44" s="995"/>
      <c r="BY44" s="995"/>
      <c r="BZ44" s="995"/>
      <c r="CA44" s="995"/>
      <c r="CB44" s="4"/>
    </row>
    <row r="45" spans="19:80" ht="23.25" customHeight="1" thickTop="1">
      <c r="S45" s="1516" t="s">
        <v>65</v>
      </c>
      <c r="T45" s="1005"/>
      <c r="U45" s="1006"/>
      <c r="W45" s="1820" t="s">
        <v>404</v>
      </c>
      <c r="X45" s="1196"/>
      <c r="Y45" s="1006"/>
      <c r="Z45" s="1007"/>
      <c r="AA45" s="1825"/>
      <c r="AB45" s="1008">
        <f t="shared" si="69"/>
        <v>1.1123351300297069E-2</v>
      </c>
      <c r="AC45" s="1008">
        <f t="shared" si="65"/>
        <v>2.0526083356334102E-2</v>
      </c>
      <c r="AD45" s="1008">
        <f t="shared" ref="AD45:AZ45" si="92">AD15/$AA15-1</f>
        <v>1.6957418682748804E-2</v>
      </c>
      <c r="AE45" s="1008">
        <f t="shared" si="92"/>
        <v>6.4719209296661084E-2</v>
      </c>
      <c r="AF45" s="1008">
        <f t="shared" si="92"/>
        <v>8.1567797218828897E-2</v>
      </c>
      <c r="AG45" s="1008">
        <f t="shared" si="92"/>
        <v>9.1362636040012157E-2</v>
      </c>
      <c r="AH45" s="1008">
        <f t="shared" si="92"/>
        <v>8.5522190497679063E-2</v>
      </c>
      <c r="AI45" s="1008">
        <f t="shared" si="92"/>
        <v>4.7251287366472772E-2</v>
      </c>
      <c r="AJ45" s="1008">
        <f t="shared" si="92"/>
        <v>6.5620794563309381E-2</v>
      </c>
      <c r="AK45" s="1008">
        <f t="shared" si="92"/>
        <v>8.1206415685024069E-2</v>
      </c>
      <c r="AL45" s="1008">
        <f t="shared" si="92"/>
        <v>6.0732468693857955E-2</v>
      </c>
      <c r="AM45" s="1008">
        <f t="shared" si="92"/>
        <v>7.929968911162999E-2</v>
      </c>
      <c r="AN45" s="1008">
        <f t="shared" si="92"/>
        <v>8.447537402735783E-2</v>
      </c>
      <c r="AO45" s="1008">
        <f t="shared" si="92"/>
        <v>7.7678976427830726E-2</v>
      </c>
      <c r="AP45" s="1008">
        <f t="shared" si="92"/>
        <v>8.3647974963282357E-2</v>
      </c>
      <c r="AQ45" s="1008">
        <f t="shared" si="92"/>
        <v>6.6881886261027645E-2</v>
      </c>
      <c r="AR45" s="1008">
        <f t="shared" si="92"/>
        <v>9.4435335449380986E-2</v>
      </c>
      <c r="AS45" s="1008">
        <f t="shared" si="92"/>
        <v>3.7234012958160312E-2</v>
      </c>
      <c r="AT45" s="1008">
        <f t="shared" si="92"/>
        <v>-1.9549727241396031E-2</v>
      </c>
      <c r="AU45" s="1008">
        <f t="shared" si="92"/>
        <v>2.2252809990484179E-2</v>
      </c>
      <c r="AV45" s="1008">
        <f t="shared" si="92"/>
        <v>6.2040479723615816E-2</v>
      </c>
      <c r="AW45" s="1008">
        <f t="shared" si="92"/>
        <v>9.5553851443247684E-2</v>
      </c>
      <c r="AX45" s="1008">
        <f t="shared" si="92"/>
        <v>0.1048525314618125</v>
      </c>
      <c r="AY45" s="1008">
        <f t="shared" si="92"/>
        <v>6.6114777490777543E-2</v>
      </c>
      <c r="AZ45" s="1008">
        <f t="shared" si="92"/>
        <v>3.6229400632313613E-2</v>
      </c>
      <c r="BA45" s="1008">
        <f t="shared" si="77"/>
        <v>2.3125466949267759E-2</v>
      </c>
      <c r="BB45" s="1008">
        <f>BB15/$AA15-1</f>
        <v>1.264703253623356E-2</v>
      </c>
      <c r="BC45" s="1008">
        <f t="shared" ref="BC45:BE45" si="93">BC15/$AA15-1</f>
        <v>-2.1516643009667602E-2</v>
      </c>
      <c r="BD45" s="1008">
        <f t="shared" ref="BD45" si="94">BD15/$AA15-1</f>
        <v>-4.9428814607188398E-2</v>
      </c>
      <c r="BE45" s="1008">
        <f t="shared" si="93"/>
        <v>-1</v>
      </c>
      <c r="BF45" s="1427"/>
      <c r="BG45" s="204"/>
      <c r="BH45" s="204"/>
      <c r="BI45" s="204"/>
      <c r="BJ45" s="204"/>
      <c r="BM45" s="604"/>
      <c r="BN45" s="999"/>
      <c r="BO45" s="969"/>
      <c r="BP45" s="1000"/>
      <c r="BQ45" s="1000"/>
      <c r="BR45" s="1000"/>
      <c r="BS45" s="1000"/>
      <c r="BT45" s="1000"/>
      <c r="BU45" s="995"/>
      <c r="BV45" s="995"/>
      <c r="BW45" s="995"/>
      <c r="BX45" s="995"/>
      <c r="BY45" s="995"/>
      <c r="BZ45" s="995"/>
      <c r="CA45" s="995"/>
      <c r="CB45" s="4"/>
    </row>
    <row r="46" spans="19:80" ht="15.75">
      <c r="S46" s="971"/>
      <c r="T46" s="934"/>
      <c r="U46" s="972"/>
      <c r="W46" s="971"/>
      <c r="Y46" s="972"/>
      <c r="Z46" s="969"/>
      <c r="AA46" s="973"/>
      <c r="AB46" s="973"/>
      <c r="AC46" s="973"/>
      <c r="AD46" s="973"/>
      <c r="AE46" s="973"/>
      <c r="AF46" s="973"/>
      <c r="AG46" s="973"/>
      <c r="AH46" s="973"/>
      <c r="AI46" s="973"/>
      <c r="AJ46" s="973"/>
      <c r="AK46" s="973"/>
      <c r="AL46" s="973"/>
      <c r="AM46" s="973"/>
      <c r="AN46" s="973"/>
      <c r="AO46" s="973"/>
      <c r="AP46" s="973"/>
      <c r="AQ46" s="4"/>
      <c r="AR46" s="4"/>
      <c r="AS46" s="4"/>
      <c r="AT46" s="4"/>
      <c r="AU46" s="4"/>
      <c r="AV46" s="4"/>
      <c r="AW46" s="4"/>
      <c r="AX46" s="4"/>
      <c r="AY46" s="4"/>
      <c r="AZ46" s="4"/>
      <c r="BA46" s="4"/>
      <c r="BB46" s="4"/>
      <c r="BC46" s="4"/>
      <c r="BD46" s="4"/>
      <c r="BE46" s="4"/>
      <c r="BF46" s="1414"/>
      <c r="BG46" s="4"/>
      <c r="BH46" s="4"/>
      <c r="BI46" s="4"/>
      <c r="BJ46" s="4"/>
    </row>
    <row r="47" spans="19:80" ht="21.75" customHeight="1">
      <c r="S47" s="1" t="s">
        <v>149</v>
      </c>
      <c r="T47" s="934"/>
      <c r="W47" s="1" t="s">
        <v>1016</v>
      </c>
      <c r="Y47" s="974"/>
      <c r="BG47" s="36"/>
      <c r="BI47" s="4"/>
    </row>
    <row r="48" spans="19:80">
      <c r="S48" s="975" t="s">
        <v>61</v>
      </c>
      <c r="T48" s="976"/>
      <c r="U48" s="977" t="s">
        <v>1</v>
      </c>
      <c r="W48" s="1192" t="s">
        <v>405</v>
      </c>
      <c r="X48" s="976"/>
      <c r="Y48" s="977" t="s">
        <v>1</v>
      </c>
      <c r="Z48" s="978"/>
      <c r="AA48" s="10">
        <v>1990</v>
      </c>
      <c r="AB48" s="10">
        <f t="shared" ref="AB48:BE48" si="95">AA48+1</f>
        <v>1991</v>
      </c>
      <c r="AC48" s="10">
        <f t="shared" si="95"/>
        <v>1992</v>
      </c>
      <c r="AD48" s="10">
        <f t="shared" si="95"/>
        <v>1993</v>
      </c>
      <c r="AE48" s="10">
        <f t="shared" si="95"/>
        <v>1994</v>
      </c>
      <c r="AF48" s="10">
        <f t="shared" si="95"/>
        <v>1995</v>
      </c>
      <c r="AG48" s="10">
        <f t="shared" si="95"/>
        <v>1996</v>
      </c>
      <c r="AH48" s="10">
        <f t="shared" si="95"/>
        <v>1997</v>
      </c>
      <c r="AI48" s="10">
        <f t="shared" si="95"/>
        <v>1998</v>
      </c>
      <c r="AJ48" s="979">
        <f t="shared" si="95"/>
        <v>1999</v>
      </c>
      <c r="AK48" s="979">
        <f t="shared" si="95"/>
        <v>2000</v>
      </c>
      <c r="AL48" s="979">
        <f t="shared" si="95"/>
        <v>2001</v>
      </c>
      <c r="AM48" s="979">
        <f t="shared" si="95"/>
        <v>2002</v>
      </c>
      <c r="AN48" s="10">
        <f t="shared" si="95"/>
        <v>2003</v>
      </c>
      <c r="AO48" s="10">
        <f t="shared" si="95"/>
        <v>2004</v>
      </c>
      <c r="AP48" s="10">
        <f t="shared" si="95"/>
        <v>2005</v>
      </c>
      <c r="AQ48" s="10">
        <f t="shared" si="95"/>
        <v>2006</v>
      </c>
      <c r="AR48" s="39">
        <f t="shared" si="95"/>
        <v>2007</v>
      </c>
      <c r="AS48" s="980">
        <f t="shared" si="95"/>
        <v>2008</v>
      </c>
      <c r="AT48" s="10">
        <f t="shared" si="95"/>
        <v>2009</v>
      </c>
      <c r="AU48" s="980">
        <f t="shared" si="95"/>
        <v>2010</v>
      </c>
      <c r="AV48" s="979">
        <f t="shared" si="95"/>
        <v>2011</v>
      </c>
      <c r="AW48" s="10">
        <f t="shared" si="95"/>
        <v>2012</v>
      </c>
      <c r="AX48" s="10">
        <f t="shared" si="95"/>
        <v>2013</v>
      </c>
      <c r="AY48" s="39">
        <f t="shared" si="95"/>
        <v>2014</v>
      </c>
      <c r="AZ48" s="39">
        <f t="shared" si="95"/>
        <v>2015</v>
      </c>
      <c r="BA48" s="10">
        <f t="shared" si="95"/>
        <v>2016</v>
      </c>
      <c r="BB48" s="10">
        <f t="shared" si="95"/>
        <v>2017</v>
      </c>
      <c r="BC48" s="10">
        <f t="shared" si="95"/>
        <v>2018</v>
      </c>
      <c r="BD48" s="10">
        <f t="shared" si="95"/>
        <v>2019</v>
      </c>
      <c r="BE48" s="10">
        <f t="shared" si="95"/>
        <v>2020</v>
      </c>
      <c r="BF48" s="1419"/>
      <c r="BI48" s="4"/>
    </row>
    <row r="49" spans="19:80" ht="18.75">
      <c r="S49" s="983" t="s">
        <v>390</v>
      </c>
      <c r="T49" s="937"/>
      <c r="U49" s="935">
        <v>1</v>
      </c>
      <c r="W49" s="42" t="s">
        <v>1291</v>
      </c>
      <c r="X49" s="1184"/>
      <c r="Y49" s="935">
        <v>1</v>
      </c>
      <c r="Z49" s="1013"/>
      <c r="AA49" s="1823"/>
      <c r="AB49" s="1823"/>
      <c r="AC49" s="1823"/>
      <c r="AD49" s="1823"/>
      <c r="AE49" s="1823"/>
      <c r="AF49" s="1823"/>
      <c r="AG49" s="1823"/>
      <c r="AH49" s="1823"/>
      <c r="AI49" s="1823"/>
      <c r="AJ49" s="1823"/>
      <c r="AK49" s="1823"/>
      <c r="AL49" s="1823"/>
      <c r="AM49" s="1823"/>
      <c r="AN49" s="1823"/>
      <c r="AO49" s="1823"/>
      <c r="AP49" s="1823"/>
      <c r="AQ49" s="203">
        <f t="shared" ref="AQ49:AX49" si="96">AQ5/$AP5-1</f>
        <v>-1.7838266216529397E-2</v>
      </c>
      <c r="AR49" s="203">
        <f t="shared" si="96"/>
        <v>9.6953304319966627E-3</v>
      </c>
      <c r="AS49" s="203">
        <f t="shared" si="96"/>
        <v>-4.5267488811848611E-2</v>
      </c>
      <c r="AT49" s="203">
        <f t="shared" si="96"/>
        <v>-9.8851561815218592E-2</v>
      </c>
      <c r="AU49" s="203">
        <f t="shared" si="96"/>
        <v>-5.9016380963212156E-2</v>
      </c>
      <c r="AV49" s="203">
        <f t="shared" si="96"/>
        <v>-2.0395124431880629E-2</v>
      </c>
      <c r="AW49" s="203">
        <f t="shared" si="96"/>
        <v>1.1349759408152416E-2</v>
      </c>
      <c r="AX49" s="203">
        <f t="shared" si="96"/>
        <v>1.8569674161204919E-2</v>
      </c>
      <c r="AY49" s="203">
        <f t="shared" ref="AY49:BA53" si="97">AY5/$AP5-1</f>
        <v>-2.1385614067392034E-2</v>
      </c>
      <c r="AZ49" s="203">
        <f t="shared" si="97"/>
        <v>-5.2577790237761435E-2</v>
      </c>
      <c r="BA49" s="203">
        <f t="shared" si="97"/>
        <v>-6.7821329933710595E-2</v>
      </c>
      <c r="BB49" s="203">
        <f t="shared" ref="BB49:BC49" si="98">BB5/$AP5-1</f>
        <v>-7.9898392996797685E-2</v>
      </c>
      <c r="BC49" s="203">
        <f t="shared" si="98"/>
        <v>-0.11445288509266061</v>
      </c>
      <c r="BD49" s="203">
        <f t="shared" ref="BD49" si="99">BD5/$AP5-1</f>
        <v>-0.14353763281947429</v>
      </c>
      <c r="BE49" s="203">
        <f>BE5/$AP5-1</f>
        <v>-1</v>
      </c>
      <c r="BF49" s="1427"/>
      <c r="BG49" s="2"/>
      <c r="BH49" s="2"/>
      <c r="BI49" s="4"/>
      <c r="BJ49" s="2"/>
    </row>
    <row r="50" spans="19:80" ht="18.75">
      <c r="S50" s="985"/>
      <c r="T50" s="943" t="s">
        <v>62</v>
      </c>
      <c r="U50" s="935">
        <v>1</v>
      </c>
      <c r="W50" s="42"/>
      <c r="X50" s="943" t="s">
        <v>727</v>
      </c>
      <c r="Y50" s="935">
        <v>1</v>
      </c>
      <c r="Z50" s="984"/>
      <c r="AA50" s="1823"/>
      <c r="AB50" s="1823"/>
      <c r="AC50" s="1823"/>
      <c r="AD50" s="1823"/>
      <c r="AE50" s="1823"/>
      <c r="AF50" s="1823"/>
      <c r="AG50" s="1823"/>
      <c r="AH50" s="1823"/>
      <c r="AI50" s="1823"/>
      <c r="AJ50" s="1823"/>
      <c r="AK50" s="1823"/>
      <c r="AL50" s="1823"/>
      <c r="AM50" s="1823"/>
      <c r="AN50" s="1823"/>
      <c r="AO50" s="1823"/>
      <c r="AP50" s="1823"/>
      <c r="AQ50" s="203">
        <f t="shared" ref="AQ50:AX53" si="100">AQ6/$AP6-1</f>
        <v>-1.8161606088720639E-2</v>
      </c>
      <c r="AR50" s="203">
        <f t="shared" si="100"/>
        <v>1.1635150590297405E-2</v>
      </c>
      <c r="AS50" s="203">
        <f t="shared" si="100"/>
        <v>-4.4563886138450637E-2</v>
      </c>
      <c r="AT50" s="203">
        <f t="shared" si="100"/>
        <v>-9.4450243328893291E-2</v>
      </c>
      <c r="AU50" s="203">
        <f t="shared" si="100"/>
        <v>-5.2886546596834672E-2</v>
      </c>
      <c r="AV50" s="203">
        <f t="shared" si="100"/>
        <v>-1.0442128141210816E-2</v>
      </c>
      <c r="AW50" s="203">
        <f t="shared" si="100"/>
        <v>2.2318952877624865E-2</v>
      </c>
      <c r="AX50" s="203">
        <f t="shared" si="100"/>
        <v>2.9044929042564283E-2</v>
      </c>
      <c r="AY50" s="203">
        <f t="shared" si="97"/>
        <v>-1.2815229156918684E-2</v>
      </c>
      <c r="AZ50" s="203">
        <f t="shared" si="97"/>
        <v>-4.5487299464527675E-2</v>
      </c>
      <c r="BA50" s="203">
        <f t="shared" si="97"/>
        <v>-6.1680035406041278E-2</v>
      </c>
      <c r="BB50" s="203">
        <f t="shared" ref="BB50:BB59" si="101">BB6/$AP6-1</f>
        <v>-7.5343328192179038E-2</v>
      </c>
      <c r="BC50" s="203">
        <f t="shared" ref="BC50:BE50" si="102">BC6/$AP6-1</f>
        <v>-0.11260988091652491</v>
      </c>
      <c r="BD50" s="203">
        <f t="shared" ref="BD50" si="103">BD6/$AP6-1</f>
        <v>-0.14305739347335089</v>
      </c>
      <c r="BE50" s="203">
        <f t="shared" si="102"/>
        <v>-1</v>
      </c>
      <c r="BF50" s="1427"/>
      <c r="BG50" s="2"/>
      <c r="BH50" s="2"/>
      <c r="BI50" s="4"/>
      <c r="BJ50" s="2"/>
    </row>
    <row r="51" spans="19:80" ht="18.75">
      <c r="S51" s="988"/>
      <c r="T51" s="946" t="s">
        <v>63</v>
      </c>
      <c r="U51" s="935">
        <v>1</v>
      </c>
      <c r="W51" s="596"/>
      <c r="X51" s="943" t="s">
        <v>728</v>
      </c>
      <c r="Y51" s="935">
        <v>1</v>
      </c>
      <c r="Z51" s="984"/>
      <c r="AA51" s="1823"/>
      <c r="AB51" s="1823"/>
      <c r="AC51" s="1823"/>
      <c r="AD51" s="1823"/>
      <c r="AE51" s="1823"/>
      <c r="AF51" s="1823"/>
      <c r="AG51" s="1823"/>
      <c r="AH51" s="1823"/>
      <c r="AI51" s="1823"/>
      <c r="AJ51" s="1823"/>
      <c r="AK51" s="1823"/>
      <c r="AL51" s="1823"/>
      <c r="AM51" s="1823"/>
      <c r="AN51" s="1823"/>
      <c r="AO51" s="1823"/>
      <c r="AP51" s="1823"/>
      <c r="AQ51" s="203">
        <f t="shared" si="100"/>
        <v>-1.3668902258860527E-2</v>
      </c>
      <c r="AR51" s="203">
        <f t="shared" si="100"/>
        <v>-1.5318028414122442E-2</v>
      </c>
      <c r="AS51" s="203">
        <f t="shared" si="100"/>
        <v>-5.4340219641807241E-2</v>
      </c>
      <c r="AT51" s="203">
        <f t="shared" si="100"/>
        <v>-0.15560515220523941</v>
      </c>
      <c r="AU51" s="203">
        <f t="shared" si="100"/>
        <v>-0.13805862929605595</v>
      </c>
      <c r="AV51" s="203">
        <f t="shared" si="100"/>
        <v>-0.14873581970060346</v>
      </c>
      <c r="AW51" s="203">
        <f t="shared" si="100"/>
        <v>-0.13009447258949425</v>
      </c>
      <c r="AX51" s="203">
        <f t="shared" si="100"/>
        <v>-0.11650537814751527</v>
      </c>
      <c r="AY51" s="203">
        <f t="shared" si="97"/>
        <v>-0.13189797898827638</v>
      </c>
      <c r="AZ51" s="203">
        <f t="shared" si="97"/>
        <v>-0.14400739485705871</v>
      </c>
      <c r="BA51" s="203">
        <f t="shared" si="97"/>
        <v>-0.14701135337116922</v>
      </c>
      <c r="BB51" s="203">
        <f t="shared" si="101"/>
        <v>-0.13863449285517548</v>
      </c>
      <c r="BC51" s="203">
        <f t="shared" ref="BC51:BE51" si="104">BC7/$AP7-1</f>
        <v>-0.13821783289738787</v>
      </c>
      <c r="BD51" s="203">
        <f t="shared" ref="BD51" si="105">BD7/$AP7-1</f>
        <v>-0.14973016517625393</v>
      </c>
      <c r="BE51" s="203">
        <f t="shared" si="104"/>
        <v>-1</v>
      </c>
      <c r="BF51" s="1427"/>
      <c r="BG51" s="2"/>
      <c r="BH51" s="2"/>
      <c r="BI51" s="4"/>
      <c r="BJ51" s="2"/>
    </row>
    <row r="52" spans="19:80" ht="18.75">
      <c r="S52" s="991" t="s">
        <v>729</v>
      </c>
      <c r="T52" s="937"/>
      <c r="U52" s="935">
        <v>25</v>
      </c>
      <c r="W52" s="45" t="s">
        <v>730</v>
      </c>
      <c r="X52" s="1184"/>
      <c r="Y52" s="935">
        <v>25</v>
      </c>
      <c r="Z52" s="1013"/>
      <c r="AA52" s="1823"/>
      <c r="AB52" s="1823"/>
      <c r="AC52" s="1823"/>
      <c r="AD52" s="1823"/>
      <c r="AE52" s="1823"/>
      <c r="AF52" s="1823"/>
      <c r="AG52" s="1823"/>
      <c r="AH52" s="1823"/>
      <c r="AI52" s="1823"/>
      <c r="AJ52" s="1823"/>
      <c r="AK52" s="1823"/>
      <c r="AL52" s="1823"/>
      <c r="AM52" s="1823"/>
      <c r="AN52" s="1823"/>
      <c r="AO52" s="1823"/>
      <c r="AP52" s="1823"/>
      <c r="AQ52" s="203">
        <f t="shared" si="100"/>
        <v>-1.4274493313375602E-2</v>
      </c>
      <c r="AR52" s="203">
        <f t="shared" si="100"/>
        <v>-3.0315761268269292E-2</v>
      </c>
      <c r="AS52" s="203">
        <f t="shared" si="100"/>
        <v>-5.1529986137037853E-2</v>
      </c>
      <c r="AT52" s="203">
        <f t="shared" si="100"/>
        <v>-6.5806243567369083E-2</v>
      </c>
      <c r="AU52" s="203">
        <f t="shared" si="100"/>
        <v>-7.8311521006508622E-2</v>
      </c>
      <c r="AV52" s="203">
        <f t="shared" si="100"/>
        <v>-0.11304446832945703</v>
      </c>
      <c r="AW52" s="203">
        <f t="shared" si="100"/>
        <v>-0.13165964471051816</v>
      </c>
      <c r="AX52" s="203">
        <f t="shared" si="100"/>
        <v>-0.13304951420244382</v>
      </c>
      <c r="AY52" s="203">
        <f t="shared" si="97"/>
        <v>-0.14742214434977052</v>
      </c>
      <c r="AZ52" s="203">
        <f t="shared" si="97"/>
        <v>-0.15731880436237433</v>
      </c>
      <c r="BA52" s="203">
        <f t="shared" si="97"/>
        <v>-0.15877301716608383</v>
      </c>
      <c r="BB52" s="203">
        <f t="shared" si="101"/>
        <v>-0.1652301863628568</v>
      </c>
      <c r="BC52" s="203">
        <f t="shared" ref="BC52:BE52" si="106">BC8/$AP8-1</f>
        <v>-0.17560674530561804</v>
      </c>
      <c r="BD52" s="203">
        <f t="shared" ref="BD52" si="107">BD8/$AP8-1</f>
        <v>-0.17992758754832927</v>
      </c>
      <c r="BE52" s="203">
        <f t="shared" si="106"/>
        <v>-1</v>
      </c>
      <c r="BF52" s="1427"/>
      <c r="BG52" s="204"/>
      <c r="BH52" s="204"/>
      <c r="BI52" s="4"/>
      <c r="BJ52" s="204"/>
      <c r="BM52" s="971"/>
      <c r="BN52" s="971"/>
      <c r="BO52" s="992"/>
      <c r="BP52" s="971"/>
      <c r="BQ52" s="971"/>
      <c r="BR52" s="971"/>
      <c r="BS52" s="971"/>
      <c r="BT52" s="971"/>
      <c r="BU52" s="971"/>
      <c r="BV52" s="971"/>
      <c r="BW52" s="971"/>
      <c r="BX52" s="971"/>
      <c r="BY52" s="971"/>
      <c r="BZ52" s="971"/>
      <c r="CA52" s="971"/>
      <c r="CB52" s="2"/>
    </row>
    <row r="53" spans="19:80" ht="18.75">
      <c r="S53" s="991" t="s">
        <v>391</v>
      </c>
      <c r="T53" s="937"/>
      <c r="U53" s="935">
        <v>298</v>
      </c>
      <c r="W53" s="1193" t="s">
        <v>1289</v>
      </c>
      <c r="X53" s="1184"/>
      <c r="Y53" s="935">
        <v>298</v>
      </c>
      <c r="Z53" s="1013"/>
      <c r="AA53" s="1823"/>
      <c r="AB53" s="1823"/>
      <c r="AC53" s="1823"/>
      <c r="AD53" s="1823"/>
      <c r="AE53" s="1823"/>
      <c r="AF53" s="1823"/>
      <c r="AG53" s="1823"/>
      <c r="AH53" s="1823"/>
      <c r="AI53" s="1823"/>
      <c r="AJ53" s="1823"/>
      <c r="AK53" s="1823"/>
      <c r="AL53" s="1823"/>
      <c r="AM53" s="1823"/>
      <c r="AN53" s="1823"/>
      <c r="AO53" s="1823"/>
      <c r="AP53" s="1823"/>
      <c r="AQ53" s="203">
        <f t="shared" si="100"/>
        <v>-5.0611691431845518E-3</v>
      </c>
      <c r="AR53" s="203">
        <f t="shared" si="100"/>
        <v>-3.0585060704700795E-2</v>
      </c>
      <c r="AS53" s="203">
        <f t="shared" si="100"/>
        <v>-6.3310452958988739E-2</v>
      </c>
      <c r="AT53" s="203">
        <f t="shared" si="100"/>
        <v>-8.9210187705088373E-2</v>
      </c>
      <c r="AU53" s="203">
        <f t="shared" si="100"/>
        <v>-0.11198853046502122</v>
      </c>
      <c r="AV53" s="203">
        <f t="shared" si="100"/>
        <v>-0.12917216550904742</v>
      </c>
      <c r="AW53" s="203">
        <f t="shared" si="100"/>
        <v>-0.14281092034529008</v>
      </c>
      <c r="AX53" s="203">
        <f t="shared" si="100"/>
        <v>-0.14276323858269069</v>
      </c>
      <c r="AY53" s="203">
        <f t="shared" si="97"/>
        <v>-0.15935089329796903</v>
      </c>
      <c r="AZ53" s="203">
        <f t="shared" si="97"/>
        <v>-0.17159894471076664</v>
      </c>
      <c r="BA53" s="203">
        <f t="shared" si="97"/>
        <v>-0.19190473103537165</v>
      </c>
      <c r="BB53" s="203">
        <f t="shared" si="101"/>
        <v>-0.1794391778578931</v>
      </c>
      <c r="BC53" s="203">
        <f t="shared" ref="BC53:BE53" si="108">BC9/$AP9-1</f>
        <v>-0.19390553208809025</v>
      </c>
      <c r="BD53" s="203">
        <f t="shared" ref="BD53" si="109">BD9/$AP9-1</f>
        <v>-0.20725825840085366</v>
      </c>
      <c r="BE53" s="203">
        <f t="shared" si="108"/>
        <v>-1</v>
      </c>
      <c r="BF53" s="1427"/>
      <c r="BG53" s="204"/>
      <c r="BH53" s="204"/>
      <c r="BI53" s="4"/>
      <c r="BJ53" s="204"/>
      <c r="BM53" s="993"/>
      <c r="BN53" s="994"/>
      <c r="BO53" s="969"/>
      <c r="BP53" s="995"/>
      <c r="BQ53" s="995"/>
      <c r="BR53" s="995"/>
      <c r="BS53" s="995"/>
      <c r="BT53" s="995"/>
      <c r="BU53" s="995"/>
      <c r="BV53" s="995"/>
      <c r="BW53" s="995"/>
      <c r="BX53" s="995"/>
      <c r="BY53" s="995"/>
      <c r="BZ53" s="995"/>
      <c r="CA53" s="995"/>
      <c r="CB53" s="4"/>
    </row>
    <row r="54" spans="19:80" ht="15.75">
      <c r="S54" s="996" t="s">
        <v>64</v>
      </c>
      <c r="T54" s="950"/>
      <c r="U54" s="935"/>
      <c r="W54" s="996" t="s">
        <v>401</v>
      </c>
      <c r="X54" s="1184"/>
      <c r="Y54" s="935"/>
      <c r="Z54" s="1013"/>
      <c r="AA54" s="1823"/>
      <c r="AB54" s="1823"/>
      <c r="AC54" s="1823"/>
      <c r="AD54" s="1823"/>
      <c r="AE54" s="1823"/>
      <c r="AF54" s="1823"/>
      <c r="AG54" s="1823"/>
      <c r="AH54" s="1823"/>
      <c r="AI54" s="1823"/>
      <c r="AJ54" s="1823"/>
      <c r="AK54" s="1823"/>
      <c r="AL54" s="1823"/>
      <c r="AM54" s="1823"/>
      <c r="AN54" s="1823"/>
      <c r="AO54" s="1823"/>
      <c r="AP54" s="1823"/>
      <c r="AQ54" s="203">
        <f t="shared" ref="AQ54:AZ54" si="110">AQ10/$AP10-1</f>
        <v>8.3372068052462778E-2</v>
      </c>
      <c r="AR54" s="203">
        <f t="shared" si="110"/>
        <v>0.10820644991964445</v>
      </c>
      <c r="AS54" s="203">
        <f t="shared" si="110"/>
        <v>9.9159958552560656E-2</v>
      </c>
      <c r="AT54" s="203">
        <f t="shared" si="110"/>
        <v>3.0579539238282383E-2</v>
      </c>
      <c r="AU54" s="203">
        <f t="shared" si="110"/>
        <v>0.12907024043013204</v>
      </c>
      <c r="AV54" s="203">
        <f t="shared" si="110"/>
        <v>0.21440989926220966</v>
      </c>
      <c r="AW54" s="203">
        <f t="shared" si="110"/>
        <v>0.30875749459130386</v>
      </c>
      <c r="AX54" s="203">
        <f t="shared" si="110"/>
        <v>0.40040332519000277</v>
      </c>
      <c r="AY54" s="203">
        <f t="shared" si="110"/>
        <v>0.51594924578046109</v>
      </c>
      <c r="AZ54" s="203">
        <f t="shared" si="110"/>
        <v>0.62014797990586268</v>
      </c>
      <c r="BA54" s="203">
        <f t="shared" ref="BA54:BA59" si="111">BA10/$AP10-1</f>
        <v>0.74819866219213749</v>
      </c>
      <c r="BB54" s="203">
        <f t="shared" si="101"/>
        <v>0.82629075152156184</v>
      </c>
      <c r="BC54" s="203">
        <f t="shared" ref="BC54:BC59" si="112">BC10/$AP10-1</f>
        <v>0.89355128500591396</v>
      </c>
      <c r="BD54" s="203">
        <f t="shared" ref="BD54" si="113">BD10/$AP10-1</f>
        <v>0.98425112720875263</v>
      </c>
      <c r="BE54" s="203">
        <f t="shared" ref="BE54" si="114">BE10/$AP10-1</f>
        <v>-1</v>
      </c>
      <c r="BF54" s="1427"/>
      <c r="BG54" s="204"/>
      <c r="BH54" s="204"/>
      <c r="BI54" s="4"/>
      <c r="BJ54" s="204"/>
      <c r="BM54" s="993"/>
      <c r="BN54" s="994"/>
      <c r="BO54" s="969"/>
      <c r="BP54" s="995"/>
      <c r="BQ54" s="995"/>
      <c r="BR54" s="995"/>
      <c r="BS54" s="995"/>
      <c r="BT54" s="995"/>
      <c r="BU54" s="995"/>
      <c r="BV54" s="995"/>
      <c r="BW54" s="995"/>
      <c r="BX54" s="995"/>
      <c r="BY54" s="995"/>
      <c r="BZ54" s="995"/>
      <c r="CA54" s="995"/>
      <c r="CB54" s="4"/>
    </row>
    <row r="55" spans="19:80" ht="28.5">
      <c r="S55" s="997"/>
      <c r="T55" s="953" t="s">
        <v>731</v>
      </c>
      <c r="U55" s="954" t="s">
        <v>736</v>
      </c>
      <c r="W55" s="1194"/>
      <c r="X55" s="1189" t="s">
        <v>402</v>
      </c>
      <c r="Y55" s="954" t="s">
        <v>406</v>
      </c>
      <c r="Z55" s="1013"/>
      <c r="AA55" s="1823"/>
      <c r="AB55" s="1823"/>
      <c r="AC55" s="1823"/>
      <c r="AD55" s="1823"/>
      <c r="AE55" s="1823"/>
      <c r="AF55" s="1823"/>
      <c r="AG55" s="1823"/>
      <c r="AH55" s="1823"/>
      <c r="AI55" s="1823"/>
      <c r="AJ55" s="1823"/>
      <c r="AK55" s="1823"/>
      <c r="AL55" s="1823"/>
      <c r="AM55" s="1823"/>
      <c r="AN55" s="1823"/>
      <c r="AO55" s="1823"/>
      <c r="AP55" s="1823"/>
      <c r="AQ55" s="203">
        <f t="shared" ref="AQ55:AZ55" si="115">AQ11/$AP11-1</f>
        <v>0.14453679092774663</v>
      </c>
      <c r="AR55" s="203">
        <f t="shared" si="115"/>
        <v>0.30758089193644267</v>
      </c>
      <c r="AS55" s="203">
        <f t="shared" si="115"/>
        <v>0.50969791613039384</v>
      </c>
      <c r="AT55" s="203">
        <f t="shared" si="115"/>
        <v>0.63824247943213952</v>
      </c>
      <c r="AU55" s="203">
        <f t="shared" si="115"/>
        <v>0.82471911410328391</v>
      </c>
      <c r="AV55" s="203">
        <f t="shared" si="115"/>
        <v>1.0431368446710634</v>
      </c>
      <c r="AW55" s="203">
        <f t="shared" si="115"/>
        <v>1.2979939547435526</v>
      </c>
      <c r="AX55" s="203">
        <f t="shared" si="115"/>
        <v>1.5126476989662896</v>
      </c>
      <c r="AY55" s="203">
        <f t="shared" si="115"/>
        <v>1.8005496517279385</v>
      </c>
      <c r="AZ55" s="203">
        <f t="shared" si="115"/>
        <v>2.0727256428623186</v>
      </c>
      <c r="BA55" s="203">
        <f t="shared" si="111"/>
        <v>2.3356720847812622</v>
      </c>
      <c r="BB55" s="203">
        <f t="shared" si="101"/>
        <v>2.5165486458282991</v>
      </c>
      <c r="BC55" s="203">
        <f t="shared" si="112"/>
        <v>2.6799477578616369</v>
      </c>
      <c r="BD55" s="203">
        <f t="shared" ref="BD55" si="116">BD11/$AP11-1</f>
        <v>2.8889763430766648</v>
      </c>
      <c r="BE55" s="203">
        <f t="shared" ref="BE55" si="117">BE11/$AP11-1</f>
        <v>-1</v>
      </c>
      <c r="BF55" s="1427"/>
      <c r="BG55" s="204"/>
      <c r="BH55" s="204"/>
      <c r="BI55" s="4"/>
      <c r="BJ55" s="204"/>
      <c r="BM55" s="993"/>
      <c r="BN55" s="994"/>
      <c r="BO55" s="995"/>
      <c r="BP55" s="995"/>
      <c r="BQ55" s="995"/>
      <c r="BR55" s="995"/>
      <c r="BS55" s="995"/>
      <c r="BT55" s="995"/>
      <c r="BU55" s="995"/>
      <c r="BV55" s="995"/>
      <c r="BW55" s="995"/>
      <c r="BX55" s="995"/>
      <c r="BY55" s="995"/>
      <c r="BZ55" s="995"/>
      <c r="CA55" s="995"/>
      <c r="CB55" s="4"/>
    </row>
    <row r="56" spans="19:80" ht="28.5">
      <c r="S56" s="997"/>
      <c r="T56" s="953" t="s">
        <v>732</v>
      </c>
      <c r="U56" s="954" t="s">
        <v>733</v>
      </c>
      <c r="W56" s="1194"/>
      <c r="X56" s="1189" t="s">
        <v>403</v>
      </c>
      <c r="Y56" s="954" t="s">
        <v>1321</v>
      </c>
      <c r="Z56" s="1013"/>
      <c r="AA56" s="1823"/>
      <c r="AB56" s="1823"/>
      <c r="AC56" s="1823"/>
      <c r="AD56" s="1823"/>
      <c r="AE56" s="1823"/>
      <c r="AF56" s="1823"/>
      <c r="AG56" s="1823"/>
      <c r="AH56" s="1823"/>
      <c r="AI56" s="1823"/>
      <c r="AJ56" s="1823"/>
      <c r="AK56" s="1823"/>
      <c r="AL56" s="1823"/>
      <c r="AM56" s="1823"/>
      <c r="AN56" s="1823"/>
      <c r="AO56" s="1823"/>
      <c r="AP56" s="1823"/>
      <c r="AQ56" s="203">
        <f t="shared" ref="AQ56:AZ56" si="118">AQ12/$AP12-1</f>
        <v>4.3468996138076976E-2</v>
      </c>
      <c r="AR56" s="203">
        <f t="shared" si="118"/>
        <v>-8.1805566088031689E-2</v>
      </c>
      <c r="AS56" s="203">
        <f t="shared" si="118"/>
        <v>-0.33343877630795493</v>
      </c>
      <c r="AT56" s="203">
        <f t="shared" si="118"/>
        <v>-0.5302572496694038</v>
      </c>
      <c r="AU56" s="203">
        <f t="shared" si="118"/>
        <v>-0.50686382537921126</v>
      </c>
      <c r="AV56" s="203">
        <f t="shared" si="118"/>
        <v>-0.56407031303018962</v>
      </c>
      <c r="AW56" s="203">
        <f t="shared" si="118"/>
        <v>-0.60116439619564055</v>
      </c>
      <c r="AX56" s="203">
        <f t="shared" si="118"/>
        <v>-0.61953191574906596</v>
      </c>
      <c r="AY56" s="203">
        <f t="shared" si="118"/>
        <v>-0.61068739718477727</v>
      </c>
      <c r="AZ56" s="203">
        <f t="shared" si="118"/>
        <v>-0.61700389772807851</v>
      </c>
      <c r="BA56" s="203">
        <f t="shared" si="111"/>
        <v>-0.6092209557169157</v>
      </c>
      <c r="BB56" s="203">
        <f t="shared" si="101"/>
        <v>-0.59298254655474925</v>
      </c>
      <c r="BC56" s="203">
        <f t="shared" si="112"/>
        <v>-0.59624030258911098</v>
      </c>
      <c r="BD56" s="203">
        <f t="shared" ref="BD56" si="119">BD12/$AP12-1</f>
        <v>-0.60374797662156954</v>
      </c>
      <c r="BE56" s="203">
        <f t="shared" ref="BE56" si="120">BE12/$AP12-1</f>
        <v>-1</v>
      </c>
      <c r="BF56" s="1427"/>
      <c r="BG56" s="204"/>
      <c r="BH56" s="204"/>
      <c r="BI56" s="4"/>
      <c r="BJ56" s="204"/>
      <c r="BM56" s="993"/>
      <c r="BN56" s="994"/>
      <c r="BO56" s="995"/>
      <c r="BP56" s="995"/>
      <c r="BQ56" s="995"/>
      <c r="BR56" s="995"/>
      <c r="BS56" s="995"/>
      <c r="BT56" s="995"/>
      <c r="BU56" s="995"/>
      <c r="BV56" s="995"/>
      <c r="BW56" s="995"/>
      <c r="BX56" s="995"/>
      <c r="BY56" s="995"/>
      <c r="BZ56" s="995"/>
      <c r="CA56" s="995"/>
      <c r="CB56" s="4"/>
    </row>
    <row r="57" spans="19:80" ht="18.75" customHeight="1">
      <c r="S57" s="997"/>
      <c r="T57" s="955" t="s">
        <v>392</v>
      </c>
      <c r="U57" s="938">
        <v>22800</v>
      </c>
      <c r="W57" s="1194"/>
      <c r="X57" s="1189" t="s">
        <v>1292</v>
      </c>
      <c r="Y57" s="938">
        <v>22800</v>
      </c>
      <c r="Z57" s="1013"/>
      <c r="AA57" s="1823"/>
      <c r="AB57" s="1823"/>
      <c r="AC57" s="1823"/>
      <c r="AD57" s="1823"/>
      <c r="AE57" s="1823"/>
      <c r="AF57" s="1823"/>
      <c r="AG57" s="1823"/>
      <c r="AH57" s="1823"/>
      <c r="AI57" s="1823"/>
      <c r="AJ57" s="1823"/>
      <c r="AK57" s="1823"/>
      <c r="AL57" s="1823"/>
      <c r="AM57" s="1823"/>
      <c r="AN57" s="1823"/>
      <c r="AO57" s="1823"/>
      <c r="AP57" s="1823"/>
      <c r="AQ57" s="203">
        <f t="shared" ref="AQ57:AZ57" si="121">AQ13/$AP13-1</f>
        <v>3.4816870635630215E-2</v>
      </c>
      <c r="AR57" s="203">
        <f t="shared" si="121"/>
        <v>-6.351441857369744E-2</v>
      </c>
      <c r="AS57" s="203">
        <f t="shared" si="121"/>
        <v>-0.17433661834174519</v>
      </c>
      <c r="AT57" s="203">
        <f t="shared" si="121"/>
        <v>-0.51868275648338336</v>
      </c>
      <c r="AU57" s="203">
        <f t="shared" si="121"/>
        <v>-0.52298226945857251</v>
      </c>
      <c r="AV57" s="203">
        <f t="shared" si="121"/>
        <v>-0.5579893333513064</v>
      </c>
      <c r="AW57" s="203">
        <f t="shared" si="121"/>
        <v>-0.56094720496438077</v>
      </c>
      <c r="AX57" s="203">
        <f t="shared" si="121"/>
        <v>-0.58720793217587841</v>
      </c>
      <c r="AY57" s="203">
        <f t="shared" si="121"/>
        <v>-0.59444668189189809</v>
      </c>
      <c r="AZ57" s="203">
        <f t="shared" si="121"/>
        <v>-0.58723686884759529</v>
      </c>
      <c r="BA57" s="203">
        <f t="shared" si="111"/>
        <v>-0.57069537174095086</v>
      </c>
      <c r="BB57" s="203">
        <f t="shared" si="101"/>
        <v>-0.58810242417070824</v>
      </c>
      <c r="BC57" s="203">
        <f t="shared" si="112"/>
        <v>-0.59118353039116678</v>
      </c>
      <c r="BD57" s="203">
        <f t="shared" ref="BD57" si="122">BD13/$AP13-1</f>
        <v>-0.60190807805908531</v>
      </c>
      <c r="BE57" s="203">
        <f t="shared" ref="BE57" si="123">BE13/$AP13-1</f>
        <v>-1</v>
      </c>
      <c r="BF57" s="1427"/>
      <c r="BG57" s="204"/>
      <c r="BH57" s="204"/>
      <c r="BI57" s="4"/>
      <c r="BJ57" s="204"/>
      <c r="BM57" s="604"/>
      <c r="BN57" s="999"/>
      <c r="BO57" s="969"/>
      <c r="BP57" s="1000"/>
      <c r="BQ57" s="1000"/>
      <c r="BR57" s="1000"/>
      <c r="BS57" s="1000"/>
      <c r="BT57" s="1000"/>
      <c r="BU57" s="995"/>
      <c r="BV57" s="995"/>
      <c r="BW57" s="995"/>
      <c r="BX57" s="995"/>
      <c r="BY57" s="995"/>
      <c r="BZ57" s="995"/>
      <c r="CA57" s="995"/>
      <c r="CB57" s="4"/>
    </row>
    <row r="58" spans="19:80" ht="18.75" customHeight="1" thickBot="1">
      <c r="S58" s="1001"/>
      <c r="T58" s="957" t="s">
        <v>393</v>
      </c>
      <c r="U58" s="938">
        <v>17200</v>
      </c>
      <c r="W58" s="1195"/>
      <c r="X58" s="1191" t="s">
        <v>1290</v>
      </c>
      <c r="Y58" s="938">
        <v>17200</v>
      </c>
      <c r="Z58" s="1014"/>
      <c r="AA58" s="1824"/>
      <c r="AB58" s="1824"/>
      <c r="AC58" s="1824"/>
      <c r="AD58" s="1824"/>
      <c r="AE58" s="1824"/>
      <c r="AF58" s="1824"/>
      <c r="AG58" s="1824"/>
      <c r="AH58" s="1824"/>
      <c r="AI58" s="1824"/>
      <c r="AJ58" s="1824"/>
      <c r="AK58" s="1824"/>
      <c r="AL58" s="1824"/>
      <c r="AM58" s="1824"/>
      <c r="AN58" s="1824"/>
      <c r="AO58" s="1824"/>
      <c r="AP58" s="1824"/>
      <c r="AQ58" s="1004">
        <f t="shared" ref="AQ58:AZ58" si="124">AQ14/$AP14-1</f>
        <v>-4.7860599852782792E-2</v>
      </c>
      <c r="AR58" s="1004">
        <f t="shared" si="124"/>
        <v>7.8168529141559695E-2</v>
      </c>
      <c r="AS58" s="1004">
        <f t="shared" si="124"/>
        <v>6.3101241351533055E-3</v>
      </c>
      <c r="AT58" s="1004">
        <f t="shared" si="124"/>
        <v>-7.9902902925055974E-2</v>
      </c>
      <c r="AU58" s="1004">
        <f t="shared" si="124"/>
        <v>4.6195776949533141E-2</v>
      </c>
      <c r="AV58" s="1004">
        <f t="shared" si="124"/>
        <v>0.22328972439760575</v>
      </c>
      <c r="AW58" s="1004">
        <f t="shared" si="124"/>
        <v>2.7246111053236488E-2</v>
      </c>
      <c r="AX58" s="1004">
        <f t="shared" si="124"/>
        <v>9.8851290009758452E-2</v>
      </c>
      <c r="AY58" s="1004">
        <f t="shared" si="124"/>
        <v>-0.23705434360720523</v>
      </c>
      <c r="AZ58" s="1004">
        <f t="shared" si="124"/>
        <v>-0.61200609469852629</v>
      </c>
      <c r="BA58" s="1004">
        <f t="shared" si="111"/>
        <v>-0.56892535061429195</v>
      </c>
      <c r="BB58" s="1004">
        <f t="shared" si="101"/>
        <v>-0.69439478923548714</v>
      </c>
      <c r="BC58" s="1004">
        <f t="shared" si="112"/>
        <v>-0.8080540993112284</v>
      </c>
      <c r="BD58" s="1004">
        <f t="shared" ref="BD58" si="125">BD14/$AP14-1</f>
        <v>-0.82233925721185508</v>
      </c>
      <c r="BE58" s="1004">
        <f t="shared" ref="BE58" si="126">BE14/$AP14-1</f>
        <v>-1</v>
      </c>
      <c r="BF58" s="1427"/>
      <c r="BG58" s="204"/>
      <c r="BH58" s="204"/>
      <c r="BI58" s="4"/>
      <c r="BJ58" s="204"/>
      <c r="BM58" s="604"/>
      <c r="BN58" s="999"/>
      <c r="BO58" s="969"/>
      <c r="BP58" s="1000"/>
      <c r="BQ58" s="1000"/>
      <c r="BR58" s="1000"/>
      <c r="BS58" s="1000"/>
      <c r="BT58" s="1000"/>
      <c r="BU58" s="995"/>
      <c r="BV58" s="995"/>
      <c r="BW58" s="995"/>
      <c r="BX58" s="995"/>
      <c r="BY58" s="995"/>
      <c r="BZ58" s="995"/>
      <c r="CA58" s="995"/>
      <c r="CB58" s="4"/>
    </row>
    <row r="59" spans="19:80" ht="23.25" customHeight="1" thickTop="1">
      <c r="S59" s="1516" t="s">
        <v>65</v>
      </c>
      <c r="T59" s="1005"/>
      <c r="U59" s="1006"/>
      <c r="W59" s="1820" t="s">
        <v>404</v>
      </c>
      <c r="X59" s="1196"/>
      <c r="Y59" s="1006"/>
      <c r="Z59" s="1015"/>
      <c r="AA59" s="1825"/>
      <c r="AB59" s="1825"/>
      <c r="AC59" s="1825"/>
      <c r="AD59" s="1825"/>
      <c r="AE59" s="1825"/>
      <c r="AF59" s="1825"/>
      <c r="AG59" s="1825"/>
      <c r="AH59" s="1825"/>
      <c r="AI59" s="1825"/>
      <c r="AJ59" s="1825"/>
      <c r="AK59" s="1825"/>
      <c r="AL59" s="1825"/>
      <c r="AM59" s="1825"/>
      <c r="AN59" s="1825"/>
      <c r="AO59" s="1825"/>
      <c r="AP59" s="1825"/>
      <c r="AQ59" s="1008">
        <f t="shared" ref="AQ59:AZ59" si="127">AQ15/$AP15-1</f>
        <v>-1.54718959381831E-2</v>
      </c>
      <c r="AR59" s="1008">
        <f t="shared" si="127"/>
        <v>9.9546723062573506E-3</v>
      </c>
      <c r="AS59" s="1008">
        <f t="shared" si="127"/>
        <v>-4.2831217404060262E-2</v>
      </c>
      <c r="AT59" s="1008">
        <f t="shared" si="127"/>
        <v>-9.5231758457514748E-2</v>
      </c>
      <c r="AU59" s="1008">
        <f t="shared" si="127"/>
        <v>-5.6656004893912537E-2</v>
      </c>
      <c r="AV59" s="1008">
        <f t="shared" si="127"/>
        <v>-1.993958899835413E-2</v>
      </c>
      <c r="AW59" s="1008">
        <f t="shared" si="127"/>
        <v>1.0986848824563022E-2</v>
      </c>
      <c r="AX59" s="1008">
        <f t="shared" si="127"/>
        <v>1.9567753540303157E-2</v>
      </c>
      <c r="AY59" s="1008">
        <f t="shared" si="127"/>
        <v>-1.6179790741637112E-2</v>
      </c>
      <c r="AZ59" s="1008">
        <f t="shared" si="127"/>
        <v>-4.3758282603329146E-2</v>
      </c>
      <c r="BA59" s="1008">
        <f t="shared" si="111"/>
        <v>-5.5850709282288191E-2</v>
      </c>
      <c r="BB59" s="1008">
        <f t="shared" si="101"/>
        <v>-6.5520301857671437E-2</v>
      </c>
      <c r="BC59" s="1008">
        <f t="shared" si="112"/>
        <v>-9.7046845841716523E-2</v>
      </c>
      <c r="BD59" s="1008">
        <f t="shared" ref="BD59" si="128">BD15/$AP15-1</f>
        <v>-0.12280444631936838</v>
      </c>
      <c r="BE59" s="1008">
        <f t="shared" ref="BE59" si="129">BE15/$AP15-1</f>
        <v>-1</v>
      </c>
      <c r="BF59" s="1427"/>
      <c r="BG59" s="204"/>
      <c r="BH59" s="204"/>
      <c r="BI59" s="204"/>
      <c r="BJ59" s="204"/>
      <c r="BM59" s="604"/>
      <c r="BN59" s="999"/>
      <c r="BO59" s="969"/>
      <c r="BP59" s="1000"/>
      <c r="BQ59" s="1000"/>
      <c r="BR59" s="1000"/>
      <c r="BS59" s="1000"/>
      <c r="BT59" s="1000"/>
      <c r="BU59" s="995"/>
      <c r="BV59" s="995"/>
      <c r="BW59" s="995"/>
      <c r="BX59" s="995"/>
      <c r="BY59" s="995"/>
      <c r="BZ59" s="995"/>
      <c r="CA59" s="995"/>
      <c r="CB59" s="4"/>
    </row>
    <row r="60" spans="19:80" ht="15.75">
      <c r="S60" s="1016"/>
      <c r="T60" s="934"/>
      <c r="U60" s="967"/>
      <c r="W60" s="1016"/>
      <c r="Y60" s="967"/>
      <c r="Z60" s="1017"/>
      <c r="AA60" s="204"/>
      <c r="AB60" s="204"/>
      <c r="AC60" s="204"/>
      <c r="AD60" s="204"/>
      <c r="AE60" s="204"/>
      <c r="AF60" s="204"/>
      <c r="AG60" s="204"/>
      <c r="AH60" s="204"/>
      <c r="AI60" s="204"/>
      <c r="AJ60" s="204"/>
      <c r="AK60" s="204"/>
      <c r="BG60" s="204"/>
      <c r="BH60" s="204"/>
      <c r="BI60" s="204"/>
      <c r="BJ60" s="204"/>
      <c r="BM60" s="993"/>
      <c r="BN60" s="994"/>
      <c r="BO60" s="969"/>
      <c r="BP60" s="1000"/>
      <c r="BQ60" s="1000"/>
      <c r="BR60" s="1000"/>
      <c r="BS60" s="1000"/>
      <c r="BT60" s="1000"/>
      <c r="BU60" s="995"/>
      <c r="BV60" s="995"/>
      <c r="BW60" s="995"/>
      <c r="BX60" s="995"/>
      <c r="BY60" s="995"/>
      <c r="BZ60" s="995"/>
      <c r="CA60" s="995"/>
      <c r="CB60" s="4"/>
    </row>
    <row r="61" spans="19:80" ht="21.75" customHeight="1">
      <c r="S61" s="193" t="s">
        <v>395</v>
      </c>
      <c r="T61" s="934"/>
      <c r="W61" s="1" t="s">
        <v>1017</v>
      </c>
      <c r="Y61" s="974"/>
      <c r="BM61" s="4"/>
      <c r="BN61" s="4"/>
      <c r="BO61" s="4"/>
      <c r="BP61" s="4"/>
      <c r="BQ61" s="4"/>
      <c r="BR61" s="4"/>
      <c r="BS61" s="4"/>
      <c r="BT61" s="4"/>
      <c r="BU61" s="4"/>
      <c r="BV61" s="4"/>
      <c r="BW61" s="4"/>
      <c r="BX61" s="4"/>
      <c r="BY61" s="4"/>
      <c r="BZ61" s="4"/>
      <c r="CA61" s="4"/>
      <c r="CB61" s="4"/>
    </row>
    <row r="62" spans="19:80">
      <c r="S62" s="975" t="s">
        <v>61</v>
      </c>
      <c r="T62" s="976"/>
      <c r="U62" s="977" t="s">
        <v>1</v>
      </c>
      <c r="W62" s="1192" t="s">
        <v>405</v>
      </c>
      <c r="X62" s="976"/>
      <c r="Y62" s="977" t="s">
        <v>1</v>
      </c>
      <c r="Z62" s="978"/>
      <c r="AA62" s="10">
        <v>1990</v>
      </c>
      <c r="AB62" s="10">
        <f t="shared" ref="AB62:AZ62" si="130">AA62+1</f>
        <v>1991</v>
      </c>
      <c r="AC62" s="10">
        <f t="shared" si="130"/>
        <v>1992</v>
      </c>
      <c r="AD62" s="10">
        <f t="shared" si="130"/>
        <v>1993</v>
      </c>
      <c r="AE62" s="10">
        <f t="shared" si="130"/>
        <v>1994</v>
      </c>
      <c r="AF62" s="10">
        <f t="shared" si="130"/>
        <v>1995</v>
      </c>
      <c r="AG62" s="10">
        <f t="shared" si="130"/>
        <v>1996</v>
      </c>
      <c r="AH62" s="10">
        <f t="shared" si="130"/>
        <v>1997</v>
      </c>
      <c r="AI62" s="10">
        <f t="shared" si="130"/>
        <v>1998</v>
      </c>
      <c r="AJ62" s="979">
        <f t="shared" si="130"/>
        <v>1999</v>
      </c>
      <c r="AK62" s="979">
        <f t="shared" si="130"/>
        <v>2000</v>
      </c>
      <c r="AL62" s="979">
        <f t="shared" si="130"/>
        <v>2001</v>
      </c>
      <c r="AM62" s="979">
        <f t="shared" si="130"/>
        <v>2002</v>
      </c>
      <c r="AN62" s="10">
        <f t="shared" si="130"/>
        <v>2003</v>
      </c>
      <c r="AO62" s="10">
        <f t="shared" si="130"/>
        <v>2004</v>
      </c>
      <c r="AP62" s="10">
        <f t="shared" si="130"/>
        <v>2005</v>
      </c>
      <c r="AQ62" s="10">
        <f t="shared" si="130"/>
        <v>2006</v>
      </c>
      <c r="AR62" s="10">
        <f t="shared" si="130"/>
        <v>2007</v>
      </c>
      <c r="AS62" s="980">
        <f t="shared" si="130"/>
        <v>2008</v>
      </c>
      <c r="AT62" s="10">
        <f t="shared" si="130"/>
        <v>2009</v>
      </c>
      <c r="AU62" s="980">
        <f t="shared" si="130"/>
        <v>2010</v>
      </c>
      <c r="AV62" s="979">
        <f t="shared" si="130"/>
        <v>2011</v>
      </c>
      <c r="AW62" s="10">
        <f t="shared" si="130"/>
        <v>2012</v>
      </c>
      <c r="AX62" s="10">
        <f t="shared" si="130"/>
        <v>2013</v>
      </c>
      <c r="AY62" s="10">
        <f t="shared" si="130"/>
        <v>2014</v>
      </c>
      <c r="AZ62" s="10">
        <f t="shared" si="130"/>
        <v>2015</v>
      </c>
      <c r="BA62" s="10">
        <f>AZ62+1</f>
        <v>2016</v>
      </c>
      <c r="BB62" s="10">
        <f>BA62+1</f>
        <v>2017</v>
      </c>
      <c r="BC62" s="10">
        <f>BB62+1</f>
        <v>2018</v>
      </c>
      <c r="BD62" s="10">
        <f>BC62+1</f>
        <v>2019</v>
      </c>
      <c r="BE62" s="10">
        <f>BD62+1</f>
        <v>2020</v>
      </c>
      <c r="BF62" s="1419"/>
      <c r="BM62" s="4"/>
      <c r="BN62" s="4"/>
      <c r="BO62" s="4"/>
      <c r="BP62" s="4"/>
      <c r="BQ62" s="4"/>
      <c r="BR62" s="4"/>
      <c r="BS62" s="4"/>
      <c r="BT62" s="4"/>
      <c r="BU62" s="4"/>
      <c r="BV62" s="4"/>
      <c r="BW62" s="4"/>
      <c r="BX62" s="4"/>
      <c r="BY62" s="4"/>
      <c r="BZ62" s="4"/>
      <c r="CA62" s="4"/>
      <c r="CB62" s="4"/>
    </row>
    <row r="63" spans="19:80" ht="18.75">
      <c r="S63" s="983" t="s">
        <v>390</v>
      </c>
      <c r="T63" s="937"/>
      <c r="U63" s="935">
        <v>1</v>
      </c>
      <c r="W63" s="42" t="s">
        <v>1291</v>
      </c>
      <c r="X63" s="1184"/>
      <c r="Y63" s="935">
        <v>1</v>
      </c>
      <c r="Z63" s="1013"/>
      <c r="AA63" s="1823"/>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3"/>
      <c r="AY63" s="203">
        <f t="shared" ref="AY63:BA73" si="131">AY5/$AX5-1</f>
        <v>-3.9226858252480512E-2</v>
      </c>
      <c r="AZ63" s="203">
        <f t="shared" si="131"/>
        <v>-6.9850365864815633E-2</v>
      </c>
      <c r="BA63" s="203">
        <f t="shared" si="131"/>
        <v>-8.4815998636576961E-2</v>
      </c>
      <c r="BB63" s="203">
        <f t="shared" ref="BB63:BE63" si="132">BB5/$AX5-1</f>
        <v>-9.6672883216448846E-2</v>
      </c>
      <c r="BC63" s="203">
        <f t="shared" si="132"/>
        <v>-0.13059740794208297</v>
      </c>
      <c r="BD63" s="203">
        <f t="shared" ref="BD63" si="133">BD5/$AX5-1</f>
        <v>-0.15915190790868083</v>
      </c>
      <c r="BE63" s="203">
        <f t="shared" si="132"/>
        <v>-1</v>
      </c>
      <c r="BF63" s="1427"/>
      <c r="BM63" s="4"/>
      <c r="BN63" s="4"/>
      <c r="BO63" s="4"/>
      <c r="BP63" s="995"/>
      <c r="BQ63" s="995"/>
      <c r="BR63" s="995"/>
      <c r="BS63" s="995"/>
      <c r="BT63" s="995"/>
      <c r="BU63" s="995"/>
      <c r="BV63" s="995"/>
      <c r="BW63" s="995"/>
      <c r="BX63" s="995"/>
      <c r="BY63" s="995"/>
      <c r="BZ63" s="995"/>
      <c r="CA63" s="995"/>
      <c r="CB63" s="4"/>
    </row>
    <row r="64" spans="19:80" ht="18.75">
      <c r="S64" s="985"/>
      <c r="T64" s="943" t="s">
        <v>62</v>
      </c>
      <c r="U64" s="935">
        <v>1</v>
      </c>
      <c r="W64" s="42"/>
      <c r="X64" s="943" t="s">
        <v>727</v>
      </c>
      <c r="Y64" s="935">
        <v>1</v>
      </c>
      <c r="Z64" s="1013"/>
      <c r="AA64" s="1823"/>
      <c r="AB64" s="1826"/>
      <c r="AC64" s="1826"/>
      <c r="AD64" s="1826"/>
      <c r="AE64" s="1826"/>
      <c r="AF64" s="1826"/>
      <c r="AG64" s="1826"/>
      <c r="AH64" s="1826"/>
      <c r="AI64" s="1826"/>
      <c r="AJ64" s="1826"/>
      <c r="AK64" s="1826"/>
      <c r="AL64" s="1826"/>
      <c r="AM64" s="1826"/>
      <c r="AN64" s="1826"/>
      <c r="AO64" s="1826"/>
      <c r="AP64" s="1826"/>
      <c r="AQ64" s="1826"/>
      <c r="AR64" s="1826"/>
      <c r="AS64" s="1826"/>
      <c r="AT64" s="1826"/>
      <c r="AU64" s="1826"/>
      <c r="AV64" s="1826"/>
      <c r="AW64" s="1826"/>
      <c r="AX64" s="1823"/>
      <c r="AY64" s="203">
        <f t="shared" si="131"/>
        <v>-4.0678649705246595E-2</v>
      </c>
      <c r="AZ64" s="203">
        <f t="shared" si="131"/>
        <v>-7.2428546512966707E-2</v>
      </c>
      <c r="BA64" s="203">
        <f t="shared" si="131"/>
        <v>-8.816424034373016E-2</v>
      </c>
      <c r="BB64" s="203">
        <f t="shared" ref="BB64:BC73" si="134">BB6/$AX6-1</f>
        <v>-0.10144188488627737</v>
      </c>
      <c r="BC64" s="203">
        <f t="shared" si="134"/>
        <v>-0.13765658423766436</v>
      </c>
      <c r="BD64" s="203">
        <f t="shared" ref="BD64" si="135">BD6/$AX6-1</f>
        <v>-0.16724471173094568</v>
      </c>
      <c r="BE64" s="203">
        <f t="shared" ref="BE64" si="136">BE6/$AX6-1</f>
        <v>-1</v>
      </c>
      <c r="BF64" s="1427"/>
      <c r="BM64" s="4"/>
      <c r="BN64" s="4"/>
      <c r="BO64" s="4"/>
      <c r="BP64" s="995"/>
      <c r="BQ64" s="995"/>
      <c r="BR64" s="995"/>
      <c r="BS64" s="995"/>
      <c r="BT64" s="995"/>
      <c r="BU64" s="995"/>
      <c r="BV64" s="995"/>
      <c r="BW64" s="995"/>
      <c r="BX64" s="995"/>
      <c r="BY64" s="995"/>
      <c r="BZ64" s="995"/>
      <c r="CA64" s="995"/>
      <c r="CB64" s="4"/>
    </row>
    <row r="65" spans="19:80" ht="18.75">
      <c r="S65" s="988"/>
      <c r="T65" s="946" t="s">
        <v>63</v>
      </c>
      <c r="U65" s="935">
        <v>1</v>
      </c>
      <c r="W65" s="596"/>
      <c r="X65" s="943" t="s">
        <v>728</v>
      </c>
      <c r="Y65" s="935">
        <v>1</v>
      </c>
      <c r="Z65" s="1013"/>
      <c r="AA65" s="1823"/>
      <c r="AB65" s="1826"/>
      <c r="AC65" s="1826"/>
      <c r="AD65" s="1826"/>
      <c r="AE65" s="1826"/>
      <c r="AF65" s="1826"/>
      <c r="AG65" s="1826"/>
      <c r="AH65" s="1826"/>
      <c r="AI65" s="1826"/>
      <c r="AJ65" s="1826"/>
      <c r="AK65" s="1826"/>
      <c r="AL65" s="1826"/>
      <c r="AM65" s="1826"/>
      <c r="AN65" s="1826"/>
      <c r="AO65" s="1826"/>
      <c r="AP65" s="1826"/>
      <c r="AQ65" s="1826"/>
      <c r="AR65" s="1826"/>
      <c r="AS65" s="1826"/>
      <c r="AT65" s="1826"/>
      <c r="AU65" s="1826"/>
      <c r="AV65" s="1826"/>
      <c r="AW65" s="1826"/>
      <c r="AX65" s="1823"/>
      <c r="AY65" s="203">
        <f t="shared" si="131"/>
        <v>-1.7422404687066906E-2</v>
      </c>
      <c r="AZ65" s="203">
        <f t="shared" si="131"/>
        <v>-3.1128674730218631E-2</v>
      </c>
      <c r="BA65" s="203">
        <f t="shared" si="131"/>
        <v>-3.4528761657529938E-2</v>
      </c>
      <c r="BB65" s="203">
        <f t="shared" si="134"/>
        <v>-2.5047254573276945E-2</v>
      </c>
      <c r="BC65" s="203">
        <f t="shared" si="134"/>
        <v>-2.4575650165641671E-2</v>
      </c>
      <c r="BD65" s="203">
        <f t="shared" ref="BD65" si="137">BD7/$AX7-1</f>
        <v>-3.7606099920646896E-2</v>
      </c>
      <c r="BE65" s="203">
        <f t="shared" ref="BE65" si="138">BE7/$AX7-1</f>
        <v>-1</v>
      </c>
      <c r="BF65" s="1427"/>
      <c r="BM65" s="4"/>
      <c r="BN65" s="4"/>
      <c r="BO65" s="4"/>
      <c r="BP65" s="995"/>
      <c r="BQ65" s="995"/>
      <c r="BR65" s="995"/>
      <c r="BS65" s="995"/>
      <c r="BT65" s="995"/>
      <c r="BU65" s="995"/>
      <c r="BV65" s="995"/>
      <c r="BW65" s="995"/>
      <c r="BX65" s="995"/>
      <c r="BY65" s="995"/>
      <c r="BZ65" s="995"/>
      <c r="CA65" s="995"/>
      <c r="CB65" s="4"/>
    </row>
    <row r="66" spans="19:80" ht="18.75">
      <c r="S66" s="991" t="s">
        <v>729</v>
      </c>
      <c r="T66" s="937"/>
      <c r="U66" s="935">
        <v>25</v>
      </c>
      <c r="W66" s="45" t="s">
        <v>730</v>
      </c>
      <c r="X66" s="1184"/>
      <c r="Y66" s="938">
        <v>25</v>
      </c>
      <c r="Z66" s="1013"/>
      <c r="AA66" s="1823"/>
      <c r="AB66" s="1826"/>
      <c r="AC66" s="1826"/>
      <c r="AD66" s="1826"/>
      <c r="AE66" s="1826"/>
      <c r="AF66" s="1826"/>
      <c r="AG66" s="1826"/>
      <c r="AH66" s="1826"/>
      <c r="AI66" s="1826"/>
      <c r="AJ66" s="1826"/>
      <c r="AK66" s="1826"/>
      <c r="AL66" s="1826"/>
      <c r="AM66" s="1826"/>
      <c r="AN66" s="1826"/>
      <c r="AO66" s="1826"/>
      <c r="AP66" s="1826"/>
      <c r="AQ66" s="1826"/>
      <c r="AR66" s="1826"/>
      <c r="AS66" s="1826"/>
      <c r="AT66" s="1826"/>
      <c r="AU66" s="1826"/>
      <c r="AV66" s="1826"/>
      <c r="AW66" s="1826"/>
      <c r="AX66" s="1823"/>
      <c r="AY66" s="203">
        <f t="shared" si="131"/>
        <v>-1.6578374870053203E-2</v>
      </c>
      <c r="AZ66" s="203">
        <f t="shared" si="131"/>
        <v>-2.7993859577348124E-2</v>
      </c>
      <c r="BA66" s="203">
        <f t="shared" si="131"/>
        <v>-2.9671248110525461E-2</v>
      </c>
      <c r="BB66" s="203">
        <f t="shared" si="134"/>
        <v>-3.7119388808933174E-2</v>
      </c>
      <c r="BC66" s="203">
        <f t="shared" si="134"/>
        <v>-4.9088421773042068E-2</v>
      </c>
      <c r="BD66" s="203">
        <f t="shared" ref="BD66" si="139">BD8/$AX8-1</f>
        <v>-5.4072376812569267E-2</v>
      </c>
      <c r="BE66" s="203">
        <f t="shared" ref="BE66" si="140">BE8/$AX8-1</f>
        <v>-1</v>
      </c>
      <c r="BF66" s="1427"/>
      <c r="BM66" s="4"/>
      <c r="BN66" s="4"/>
      <c r="BO66" s="4"/>
      <c r="BP66" s="995"/>
      <c r="BQ66" s="995"/>
      <c r="BR66" s="995"/>
      <c r="BS66" s="995"/>
      <c r="BT66" s="995"/>
      <c r="BU66" s="995"/>
      <c r="BV66" s="995"/>
      <c r="BW66" s="995"/>
      <c r="BX66" s="995"/>
      <c r="BY66" s="995"/>
      <c r="BZ66" s="995"/>
      <c r="CA66" s="995"/>
      <c r="CB66" s="4"/>
    </row>
    <row r="67" spans="19:80" ht="18.75">
      <c r="S67" s="991" t="s">
        <v>391</v>
      </c>
      <c r="T67" s="937"/>
      <c r="U67" s="935">
        <v>298</v>
      </c>
      <c r="W67" s="1193" t="s">
        <v>1289</v>
      </c>
      <c r="X67" s="1184"/>
      <c r="Y67" s="938">
        <v>298</v>
      </c>
      <c r="Z67" s="1013"/>
      <c r="AA67" s="1823"/>
      <c r="AB67" s="1826"/>
      <c r="AC67" s="1826"/>
      <c r="AD67" s="1826"/>
      <c r="AE67" s="1826"/>
      <c r="AF67" s="1826"/>
      <c r="AG67" s="1826"/>
      <c r="AH67" s="1826"/>
      <c r="AI67" s="1826"/>
      <c r="AJ67" s="1826"/>
      <c r="AK67" s="1826"/>
      <c r="AL67" s="1826"/>
      <c r="AM67" s="1826"/>
      <c r="AN67" s="1826"/>
      <c r="AO67" s="1826"/>
      <c r="AP67" s="1826"/>
      <c r="AQ67" s="1826"/>
      <c r="AR67" s="1826"/>
      <c r="AS67" s="1826"/>
      <c r="AT67" s="1826"/>
      <c r="AU67" s="1826"/>
      <c r="AV67" s="1826"/>
      <c r="AW67" s="1826"/>
      <c r="AX67" s="1823"/>
      <c r="AY67" s="203">
        <f t="shared" si="131"/>
        <v>-1.9350143929727448E-2</v>
      </c>
      <c r="AZ67" s="203">
        <f t="shared" si="131"/>
        <v>-3.3637971941847922E-2</v>
      </c>
      <c r="BA67" s="203">
        <f t="shared" si="131"/>
        <v>-5.7325460904678271E-2</v>
      </c>
      <c r="BB67" s="203">
        <f t="shared" si="134"/>
        <v>-4.2783908630521617E-2</v>
      </c>
      <c r="BC67" s="203">
        <f t="shared" si="134"/>
        <v>-5.9659473096841498E-2</v>
      </c>
      <c r="BD67" s="203">
        <f t="shared" ref="BD67" si="141">BD9/$AX9-1</f>
        <v>-7.523594731463723E-2</v>
      </c>
      <c r="BE67" s="203">
        <f t="shared" ref="BE67" si="142">BE9/$AX9-1</f>
        <v>-1</v>
      </c>
      <c r="BF67" s="1427"/>
      <c r="BM67" s="4"/>
      <c r="BN67" s="4"/>
      <c r="BO67" s="4"/>
      <c r="BP67" s="995"/>
      <c r="BQ67" s="995"/>
      <c r="BR67" s="995"/>
      <c r="BS67" s="995"/>
      <c r="BT67" s="995"/>
      <c r="BU67" s="995"/>
      <c r="BV67" s="995"/>
      <c r="BW67" s="995"/>
      <c r="BX67" s="995"/>
      <c r="BY67" s="995"/>
      <c r="BZ67" s="995"/>
      <c r="CA67" s="995"/>
      <c r="CB67" s="4"/>
    </row>
    <row r="68" spans="19:80" ht="15.75">
      <c r="S68" s="996" t="s">
        <v>64</v>
      </c>
      <c r="T68" s="950"/>
      <c r="U68" s="935"/>
      <c r="W68" s="996" t="s">
        <v>401</v>
      </c>
      <c r="X68" s="1184"/>
      <c r="Y68" s="935"/>
      <c r="Z68" s="1013"/>
      <c r="AA68" s="1823"/>
      <c r="AB68" s="1826"/>
      <c r="AC68" s="1826"/>
      <c r="AD68" s="1826"/>
      <c r="AE68" s="1826"/>
      <c r="AF68" s="1826"/>
      <c r="AG68" s="1826"/>
      <c r="AH68" s="1826"/>
      <c r="AI68" s="1826"/>
      <c r="AJ68" s="1826"/>
      <c r="AK68" s="1826"/>
      <c r="AL68" s="1826"/>
      <c r="AM68" s="1826"/>
      <c r="AN68" s="1826"/>
      <c r="AO68" s="1826"/>
      <c r="AP68" s="1826"/>
      <c r="AQ68" s="1826"/>
      <c r="AR68" s="1826"/>
      <c r="AS68" s="1826"/>
      <c r="AT68" s="1826"/>
      <c r="AU68" s="1826"/>
      <c r="AV68" s="1826"/>
      <c r="AW68" s="1826"/>
      <c r="AX68" s="1823"/>
      <c r="AY68" s="203">
        <f t="shared" si="131"/>
        <v>8.2509030442912801E-2</v>
      </c>
      <c r="AZ68" s="203">
        <f t="shared" si="131"/>
        <v>0.15691526202713457</v>
      </c>
      <c r="BA68" s="203">
        <f t="shared" si="131"/>
        <v>0.2483536926441865</v>
      </c>
      <c r="BB68" s="203">
        <f t="shared" si="134"/>
        <v>0.30411769143277056</v>
      </c>
      <c r="BC68" s="203">
        <f t="shared" si="134"/>
        <v>0.35214709287340651</v>
      </c>
      <c r="BD68" s="203">
        <f t="shared" ref="BD68" si="143">BD10/$AX10-1</f>
        <v>0.41691403577575414</v>
      </c>
      <c r="BE68" s="203">
        <f t="shared" ref="BE68" si="144">BE10/$AX10-1</f>
        <v>-1</v>
      </c>
      <c r="BF68" s="1427"/>
      <c r="BM68" s="4"/>
      <c r="BN68" s="4"/>
      <c r="BO68" s="4"/>
      <c r="BP68" s="995"/>
      <c r="BQ68" s="995"/>
      <c r="BR68" s="995"/>
      <c r="BS68" s="995"/>
      <c r="BT68" s="995"/>
      <c r="BU68" s="995"/>
      <c r="BV68" s="995"/>
      <c r="BW68" s="995"/>
      <c r="BX68" s="995"/>
      <c r="BY68" s="995"/>
      <c r="BZ68" s="995"/>
      <c r="CA68" s="995"/>
      <c r="CB68" s="4"/>
    </row>
    <row r="69" spans="19:80" ht="28.5">
      <c r="S69" s="997"/>
      <c r="T69" s="953" t="s">
        <v>731</v>
      </c>
      <c r="U69" s="954" t="s">
        <v>736</v>
      </c>
      <c r="W69" s="1194"/>
      <c r="X69" s="1189" t="s">
        <v>402</v>
      </c>
      <c r="Y69" s="954" t="s">
        <v>406</v>
      </c>
      <c r="Z69" s="1013"/>
      <c r="AA69" s="1823"/>
      <c r="AB69" s="1826"/>
      <c r="AC69" s="1826"/>
      <c r="AD69" s="1826"/>
      <c r="AE69" s="1826"/>
      <c r="AF69" s="1826"/>
      <c r="AG69" s="1826"/>
      <c r="AH69" s="1826"/>
      <c r="AI69" s="1826"/>
      <c r="AJ69" s="1826"/>
      <c r="AK69" s="1826"/>
      <c r="AL69" s="1826"/>
      <c r="AM69" s="1826"/>
      <c r="AN69" s="1826"/>
      <c r="AO69" s="1826"/>
      <c r="AP69" s="1826"/>
      <c r="AQ69" s="1826"/>
      <c r="AR69" s="1826"/>
      <c r="AS69" s="1826"/>
      <c r="AT69" s="1826"/>
      <c r="AU69" s="1826"/>
      <c r="AV69" s="1826"/>
      <c r="AW69" s="1826"/>
      <c r="AX69" s="1823"/>
      <c r="AY69" s="203">
        <f t="shared" si="131"/>
        <v>0.11458110616943729</v>
      </c>
      <c r="AZ69" s="203">
        <f t="shared" si="131"/>
        <v>0.22290349105704177</v>
      </c>
      <c r="BA69" s="203">
        <f t="shared" si="131"/>
        <v>0.32755263945421675</v>
      </c>
      <c r="BB69" s="203">
        <f t="shared" si="134"/>
        <v>0.39953907874749683</v>
      </c>
      <c r="BC69" s="203">
        <f t="shared" si="134"/>
        <v>0.4645697283290362</v>
      </c>
      <c r="BD69" s="203">
        <f t="shared" ref="BD69" si="145">BD11/$AX11-1</f>
        <v>0.54776029471883403</v>
      </c>
      <c r="BE69" s="203">
        <f t="shared" ref="BE69" si="146">BE11/$AX11-1</f>
        <v>-1</v>
      </c>
      <c r="BF69" s="1427"/>
      <c r="BM69" s="4"/>
      <c r="BN69" s="4"/>
      <c r="BO69" s="4"/>
      <c r="BP69" s="1000"/>
      <c r="BQ69" s="1000"/>
      <c r="BR69" s="1000"/>
      <c r="BS69" s="1000"/>
      <c r="BT69" s="1000"/>
      <c r="BU69" s="995"/>
      <c r="BV69" s="995"/>
      <c r="BW69" s="995"/>
      <c r="BX69" s="995"/>
      <c r="BY69" s="995"/>
      <c r="BZ69" s="995"/>
      <c r="CA69" s="995"/>
      <c r="CB69" s="4"/>
    </row>
    <row r="70" spans="19:80" ht="28.5">
      <c r="S70" s="997"/>
      <c r="T70" s="953" t="s">
        <v>732</v>
      </c>
      <c r="U70" s="954" t="s">
        <v>733</v>
      </c>
      <c r="W70" s="1194"/>
      <c r="X70" s="1189" t="s">
        <v>403</v>
      </c>
      <c r="Y70" s="954" t="s">
        <v>1321</v>
      </c>
      <c r="Z70" s="1013"/>
      <c r="AA70" s="1823"/>
      <c r="AB70" s="1826"/>
      <c r="AC70" s="1826"/>
      <c r="AD70" s="1826"/>
      <c r="AE70" s="1826"/>
      <c r="AF70" s="1826"/>
      <c r="AG70" s="1826"/>
      <c r="AH70" s="1826"/>
      <c r="AI70" s="1826"/>
      <c r="AJ70" s="1826"/>
      <c r="AK70" s="1826"/>
      <c r="AL70" s="1826"/>
      <c r="AM70" s="1826"/>
      <c r="AN70" s="1826"/>
      <c r="AO70" s="1826"/>
      <c r="AP70" s="1826"/>
      <c r="AQ70" s="1826"/>
      <c r="AR70" s="1826"/>
      <c r="AS70" s="1826"/>
      <c r="AT70" s="1826"/>
      <c r="AU70" s="1826"/>
      <c r="AV70" s="1826"/>
      <c r="AW70" s="1826"/>
      <c r="AX70" s="1823"/>
      <c r="AY70" s="203">
        <f t="shared" si="131"/>
        <v>2.3246413905391838E-2</v>
      </c>
      <c r="AZ70" s="203">
        <f t="shared" si="131"/>
        <v>6.6444943101195975E-3</v>
      </c>
      <c r="BA70" s="203">
        <f t="shared" si="131"/>
        <v>2.7100722659695986E-2</v>
      </c>
      <c r="BB70" s="203">
        <f t="shared" si="134"/>
        <v>6.9780804996001589E-2</v>
      </c>
      <c r="BC70" s="203">
        <f t="shared" si="134"/>
        <v>6.1218310087195693E-2</v>
      </c>
      <c r="BD70" s="203">
        <f t="shared" ref="BD70" si="147">BD12/$AX12-1</f>
        <v>4.1485579949687379E-2</v>
      </c>
      <c r="BE70" s="203">
        <f t="shared" ref="BE70" si="148">BE12/$AX12-1</f>
        <v>-1</v>
      </c>
      <c r="BF70" s="1427"/>
      <c r="BM70" s="4"/>
      <c r="BN70" s="4"/>
      <c r="BO70" s="4"/>
      <c r="BP70" s="1000"/>
      <c r="BQ70" s="1000"/>
      <c r="BR70" s="1000"/>
      <c r="BS70" s="1000"/>
      <c r="BT70" s="1000"/>
      <c r="BU70" s="995"/>
      <c r="BV70" s="995"/>
      <c r="BW70" s="995"/>
      <c r="BX70" s="995"/>
      <c r="BY70" s="995"/>
      <c r="BZ70" s="995"/>
      <c r="CA70" s="995"/>
      <c r="CB70" s="4"/>
    </row>
    <row r="71" spans="19:80" ht="18.75" customHeight="1">
      <c r="S71" s="997"/>
      <c r="T71" s="955" t="s">
        <v>392</v>
      </c>
      <c r="U71" s="938">
        <v>22800</v>
      </c>
      <c r="W71" s="1194"/>
      <c r="X71" s="1189" t="s">
        <v>1292</v>
      </c>
      <c r="Y71" s="938">
        <v>22800</v>
      </c>
      <c r="Z71" s="1013"/>
      <c r="AA71" s="1823"/>
      <c r="AB71" s="1823"/>
      <c r="AC71" s="1823"/>
      <c r="AD71" s="1823"/>
      <c r="AE71" s="1823"/>
      <c r="AF71" s="1823"/>
      <c r="AG71" s="1823"/>
      <c r="AH71" s="1823"/>
      <c r="AI71" s="1823"/>
      <c r="AJ71" s="1823"/>
      <c r="AK71" s="1823"/>
      <c r="AL71" s="1823"/>
      <c r="AM71" s="1823"/>
      <c r="AN71" s="1823"/>
      <c r="AO71" s="1823"/>
      <c r="AP71" s="1823"/>
      <c r="AQ71" s="1823"/>
      <c r="AR71" s="1823"/>
      <c r="AS71" s="1823"/>
      <c r="AT71" s="1823"/>
      <c r="AU71" s="1823"/>
      <c r="AV71" s="1823"/>
      <c r="AW71" s="1823"/>
      <c r="AX71" s="1823"/>
      <c r="AY71" s="203">
        <f t="shared" si="131"/>
        <v>-1.7536067866264937E-2</v>
      </c>
      <c r="AZ71" s="203">
        <f t="shared" si="131"/>
        <v>-7.0099873453188799E-5</v>
      </c>
      <c r="BA71" s="203">
        <f t="shared" si="131"/>
        <v>4.000212630530231E-2</v>
      </c>
      <c r="BB71" s="203">
        <f t="shared" si="134"/>
        <v>-2.1669311611166586E-3</v>
      </c>
      <c r="BC71" s="203">
        <f t="shared" si="134"/>
        <v>-9.6309946948455183E-3</v>
      </c>
      <c r="BD71" s="203">
        <f t="shared" ref="BD71" si="149">BD13/$AX13-1</f>
        <v>-3.5611502809860585E-2</v>
      </c>
      <c r="BE71" s="203">
        <f t="shared" ref="BE71" si="150">BE13/$AX13-1</f>
        <v>-1</v>
      </c>
      <c r="BF71" s="1427"/>
      <c r="BG71" s="204"/>
      <c r="BH71" s="204"/>
      <c r="BI71" s="4"/>
      <c r="BJ71" s="204"/>
      <c r="BM71" s="604"/>
      <c r="BN71" s="999"/>
      <c r="BO71" s="969"/>
      <c r="BP71" s="1000"/>
      <c r="BQ71" s="1000"/>
      <c r="BR71" s="1000"/>
      <c r="BS71" s="1000"/>
      <c r="BT71" s="1000"/>
      <c r="BU71" s="995"/>
      <c r="BV71" s="995"/>
      <c r="BW71" s="995"/>
      <c r="BX71" s="995"/>
      <c r="BY71" s="995"/>
      <c r="BZ71" s="995"/>
      <c r="CA71" s="995"/>
      <c r="CB71" s="4"/>
    </row>
    <row r="72" spans="19:80" ht="18.75" customHeight="1" thickBot="1">
      <c r="S72" s="1001"/>
      <c r="T72" s="957" t="s">
        <v>393</v>
      </c>
      <c r="U72" s="938">
        <v>17200</v>
      </c>
      <c r="W72" s="1195"/>
      <c r="X72" s="1191" t="s">
        <v>1290</v>
      </c>
      <c r="Y72" s="938">
        <v>17200</v>
      </c>
      <c r="Z72" s="1014"/>
      <c r="AA72" s="1824"/>
      <c r="AB72" s="1827"/>
      <c r="AC72" s="1827"/>
      <c r="AD72" s="1827"/>
      <c r="AE72" s="1827"/>
      <c r="AF72" s="1827"/>
      <c r="AG72" s="1827"/>
      <c r="AH72" s="1827"/>
      <c r="AI72" s="1827"/>
      <c r="AJ72" s="1827"/>
      <c r="AK72" s="1827"/>
      <c r="AL72" s="1827"/>
      <c r="AM72" s="1827"/>
      <c r="AN72" s="1827"/>
      <c r="AO72" s="1827"/>
      <c r="AP72" s="1827"/>
      <c r="AQ72" s="1827"/>
      <c r="AR72" s="1827"/>
      <c r="AS72" s="1827"/>
      <c r="AT72" s="1827"/>
      <c r="AU72" s="1827"/>
      <c r="AV72" s="1827"/>
      <c r="AW72" s="1827"/>
      <c r="AX72" s="1824"/>
      <c r="AY72" s="1004">
        <f t="shared" si="131"/>
        <v>-0.30568798223277382</v>
      </c>
      <c r="AZ72" s="1004">
        <f t="shared" si="131"/>
        <v>-0.64690954196538453</v>
      </c>
      <c r="BA72" s="1004">
        <f t="shared" si="131"/>
        <v>-0.60770428782780983</v>
      </c>
      <c r="BB72" s="1004">
        <f t="shared" si="134"/>
        <v>-0.72188665241335892</v>
      </c>
      <c r="BC72" s="1004">
        <f t="shared" si="134"/>
        <v>-0.82532131287112831</v>
      </c>
      <c r="BD72" s="1004">
        <f t="shared" ref="BD72" si="151">BD14/$AX14-1</f>
        <v>-0.83832139580364218</v>
      </c>
      <c r="BE72" s="1004">
        <f t="shared" ref="BE72" si="152">BE14/$AX14-1</f>
        <v>-1</v>
      </c>
      <c r="BF72" s="1427"/>
      <c r="BG72" s="204"/>
      <c r="BH72" s="204"/>
      <c r="BI72" s="4"/>
      <c r="BJ72" s="204"/>
      <c r="BM72" s="604"/>
      <c r="BN72" s="999"/>
      <c r="BO72" s="969"/>
      <c r="BP72" s="1000"/>
      <c r="BQ72" s="1000"/>
      <c r="BR72" s="1000"/>
      <c r="BS72" s="1000"/>
      <c r="BT72" s="1000"/>
      <c r="BU72" s="995"/>
      <c r="BV72" s="995"/>
      <c r="BW72" s="995"/>
      <c r="BX72" s="995"/>
      <c r="BY72" s="995"/>
      <c r="BZ72" s="995"/>
      <c r="CA72" s="995"/>
      <c r="CB72" s="4"/>
    </row>
    <row r="73" spans="19:80" ht="21.75" customHeight="1" thickTop="1">
      <c r="S73" s="1516" t="s">
        <v>65</v>
      </c>
      <c r="T73" s="1005"/>
      <c r="U73" s="1006"/>
      <c r="W73" s="1820" t="s">
        <v>404</v>
      </c>
      <c r="X73" s="1196"/>
      <c r="Y73" s="1006"/>
      <c r="Z73" s="1015"/>
      <c r="AA73" s="1825"/>
      <c r="AB73" s="1828"/>
      <c r="AC73" s="1828"/>
      <c r="AD73" s="1828"/>
      <c r="AE73" s="1828"/>
      <c r="AF73" s="1828"/>
      <c r="AG73" s="1828"/>
      <c r="AH73" s="1828"/>
      <c r="AI73" s="1828"/>
      <c r="AJ73" s="1828"/>
      <c r="AK73" s="1828"/>
      <c r="AL73" s="1828"/>
      <c r="AM73" s="1828"/>
      <c r="AN73" s="1828"/>
      <c r="AO73" s="1828"/>
      <c r="AP73" s="1828"/>
      <c r="AQ73" s="1828"/>
      <c r="AR73" s="1828"/>
      <c r="AS73" s="1828"/>
      <c r="AT73" s="1828"/>
      <c r="AU73" s="1828"/>
      <c r="AV73" s="1828"/>
      <c r="AW73" s="1828"/>
      <c r="AX73" s="1825"/>
      <c r="AY73" s="1008">
        <f t="shared" si="131"/>
        <v>-3.5061470076718337E-2</v>
      </c>
      <c r="AZ73" s="1008">
        <f t="shared" si="131"/>
        <v>-6.2110669863519763E-2</v>
      </c>
      <c r="BA73" s="1008">
        <f t="shared" si="131"/>
        <v>-7.3971016208301488E-2</v>
      </c>
      <c r="BB73" s="1008">
        <f t="shared" si="134"/>
        <v>-8.3455027978786567E-2</v>
      </c>
      <c r="BC73" s="1008">
        <f t="shared" si="134"/>
        <v>-0.11437650806147226</v>
      </c>
      <c r="BD73" s="1008">
        <f t="shared" ref="BD73" si="153">BD15/$AX15-1</f>
        <v>-0.13963976338532136</v>
      </c>
      <c r="BE73" s="1008">
        <f t="shared" ref="BE73" si="154">BE15/$AX15-1</f>
        <v>-1</v>
      </c>
      <c r="BF73" s="1427"/>
      <c r="BM73" s="4"/>
      <c r="BN73" s="4"/>
      <c r="BO73" s="4"/>
      <c r="BP73" s="995"/>
      <c r="BQ73" s="995"/>
      <c r="BR73" s="995"/>
      <c r="BS73" s="995"/>
      <c r="BT73" s="995"/>
      <c r="BU73" s="995"/>
      <c r="BV73" s="995"/>
      <c r="BW73" s="995"/>
      <c r="BX73" s="995"/>
      <c r="BY73" s="995"/>
      <c r="BZ73" s="995"/>
      <c r="CA73" s="995"/>
      <c r="CB73" s="4"/>
    </row>
    <row r="74" spans="19:80" ht="15.75">
      <c r="S74" s="1016"/>
      <c r="T74" s="934"/>
      <c r="U74" s="967"/>
      <c r="W74" s="1016"/>
      <c r="Y74" s="967"/>
      <c r="Z74" s="1017"/>
      <c r="AA74" s="204"/>
      <c r="AB74" s="204"/>
      <c r="AC74" s="204"/>
      <c r="AD74" s="204"/>
      <c r="AE74" s="204"/>
      <c r="AF74" s="204"/>
      <c r="AG74" s="204"/>
      <c r="AH74" s="204"/>
      <c r="AI74" s="204"/>
      <c r="AJ74" s="204"/>
      <c r="AK74" s="204"/>
      <c r="BG74" s="204"/>
      <c r="BH74" s="204"/>
      <c r="BI74" s="204"/>
      <c r="BJ74" s="204"/>
      <c r="BM74" s="993"/>
      <c r="BN74" s="994"/>
      <c r="BO74" s="969"/>
      <c r="BP74" s="1000"/>
      <c r="BQ74" s="1000"/>
      <c r="BR74" s="1000"/>
      <c r="BS74" s="1000"/>
      <c r="BT74" s="1000"/>
      <c r="BU74" s="995"/>
      <c r="BV74" s="995"/>
      <c r="BW74" s="995"/>
      <c r="BX74" s="995"/>
      <c r="BY74" s="995"/>
      <c r="BZ74" s="995"/>
      <c r="CA74" s="995"/>
      <c r="CB74" s="4"/>
    </row>
    <row r="75" spans="19:80" ht="21.75" customHeight="1">
      <c r="S75" s="193" t="s">
        <v>90</v>
      </c>
      <c r="T75" s="934"/>
      <c r="W75" s="83" t="s">
        <v>671</v>
      </c>
      <c r="Y75" s="974"/>
      <c r="BM75" s="4"/>
      <c r="BN75" s="4"/>
      <c r="BO75" s="4"/>
      <c r="BP75" s="4"/>
      <c r="BQ75" s="4"/>
      <c r="BR75" s="4"/>
      <c r="BS75" s="4"/>
      <c r="BT75" s="4"/>
      <c r="BU75" s="4"/>
      <c r="BV75" s="4"/>
      <c r="BW75" s="4"/>
      <c r="BX75" s="4"/>
      <c r="BY75" s="4"/>
      <c r="BZ75" s="4"/>
      <c r="CA75" s="4"/>
      <c r="CB75" s="4"/>
    </row>
    <row r="76" spans="19:80">
      <c r="S76" s="975" t="s">
        <v>61</v>
      </c>
      <c r="T76" s="976"/>
      <c r="U76" s="977" t="s">
        <v>1</v>
      </c>
      <c r="W76" s="1192" t="s">
        <v>405</v>
      </c>
      <c r="X76" s="976"/>
      <c r="Y76" s="977" t="s">
        <v>1</v>
      </c>
      <c r="Z76" s="978"/>
      <c r="AA76" s="10">
        <v>1990</v>
      </c>
      <c r="AB76" s="10">
        <f t="shared" ref="AB76:AP76" si="155">AA76+1</f>
        <v>1991</v>
      </c>
      <c r="AC76" s="10">
        <f t="shared" si="155"/>
        <v>1992</v>
      </c>
      <c r="AD76" s="10">
        <f t="shared" si="155"/>
        <v>1993</v>
      </c>
      <c r="AE76" s="10">
        <f t="shared" si="155"/>
        <v>1994</v>
      </c>
      <c r="AF76" s="10">
        <f t="shared" si="155"/>
        <v>1995</v>
      </c>
      <c r="AG76" s="10">
        <f t="shared" si="155"/>
        <v>1996</v>
      </c>
      <c r="AH76" s="10">
        <f t="shared" si="155"/>
        <v>1997</v>
      </c>
      <c r="AI76" s="10">
        <f t="shared" si="155"/>
        <v>1998</v>
      </c>
      <c r="AJ76" s="979">
        <f t="shared" si="155"/>
        <v>1999</v>
      </c>
      <c r="AK76" s="979">
        <f t="shared" si="155"/>
        <v>2000</v>
      </c>
      <c r="AL76" s="979">
        <f t="shared" si="155"/>
        <v>2001</v>
      </c>
      <c r="AM76" s="979">
        <f t="shared" si="155"/>
        <v>2002</v>
      </c>
      <c r="AN76" s="10">
        <f t="shared" si="155"/>
        <v>2003</v>
      </c>
      <c r="AO76" s="10">
        <f t="shared" si="155"/>
        <v>2004</v>
      </c>
      <c r="AP76" s="10">
        <f t="shared" si="155"/>
        <v>2005</v>
      </c>
      <c r="AQ76" s="10">
        <f t="shared" ref="AQ76:AZ76" si="156">AP76+1</f>
        <v>2006</v>
      </c>
      <c r="AR76" s="10">
        <f t="shared" si="156"/>
        <v>2007</v>
      </c>
      <c r="AS76" s="980">
        <f t="shared" si="156"/>
        <v>2008</v>
      </c>
      <c r="AT76" s="10">
        <f t="shared" si="156"/>
        <v>2009</v>
      </c>
      <c r="AU76" s="980">
        <f t="shared" si="156"/>
        <v>2010</v>
      </c>
      <c r="AV76" s="979">
        <f t="shared" si="156"/>
        <v>2011</v>
      </c>
      <c r="AW76" s="10">
        <f t="shared" si="156"/>
        <v>2012</v>
      </c>
      <c r="AX76" s="10">
        <f t="shared" si="156"/>
        <v>2013</v>
      </c>
      <c r="AY76" s="10">
        <f t="shared" si="156"/>
        <v>2014</v>
      </c>
      <c r="AZ76" s="10">
        <f t="shared" si="156"/>
        <v>2015</v>
      </c>
      <c r="BA76" s="10">
        <f>AZ76+1</f>
        <v>2016</v>
      </c>
      <c r="BB76" s="10">
        <f>BA76+1</f>
        <v>2017</v>
      </c>
      <c r="BC76" s="10">
        <f>BB76+1</f>
        <v>2018</v>
      </c>
      <c r="BD76" s="10">
        <f>BC76+1</f>
        <v>2019</v>
      </c>
      <c r="BE76" s="10">
        <f>BD76+1</f>
        <v>2020</v>
      </c>
      <c r="BF76" s="1419"/>
      <c r="BM76" s="4"/>
      <c r="BN76" s="4"/>
      <c r="BO76" s="4"/>
      <c r="BP76" s="4"/>
      <c r="BQ76" s="4"/>
      <c r="BR76" s="4"/>
      <c r="BS76" s="4"/>
      <c r="BT76" s="4"/>
      <c r="BU76" s="4"/>
      <c r="BV76" s="4"/>
      <c r="BW76" s="4"/>
      <c r="BX76" s="4"/>
      <c r="BY76" s="4"/>
      <c r="BZ76" s="4"/>
      <c r="CA76" s="4"/>
      <c r="CB76" s="4"/>
    </row>
    <row r="77" spans="19:80" ht="18.75">
      <c r="S77" s="983" t="s">
        <v>390</v>
      </c>
      <c r="T77" s="937"/>
      <c r="U77" s="935">
        <v>1</v>
      </c>
      <c r="W77" s="42" t="s">
        <v>1291</v>
      </c>
      <c r="X77" s="1184"/>
      <c r="Y77" s="935">
        <v>1</v>
      </c>
      <c r="Z77" s="1013"/>
      <c r="AA77" s="1823"/>
      <c r="AB77" s="1018">
        <f t="shared" ref="AB77:AZ77" si="157">AB5/AA5-1</f>
        <v>9.8753494324888003E-3</v>
      </c>
      <c r="AC77" s="1018">
        <f t="shared" si="157"/>
        <v>8.0601614073996242E-3</v>
      </c>
      <c r="AD77" s="1018">
        <f t="shared" si="157"/>
        <v>-6.1508926280540166E-3</v>
      </c>
      <c r="AE77" s="1018">
        <f t="shared" si="157"/>
        <v>4.6637467804935939E-2</v>
      </c>
      <c r="AF77" s="1018">
        <f t="shared" ref="AF77:AF78" si="158">AF5/AE5-1</f>
        <v>9.9457150689743479E-3</v>
      </c>
      <c r="AG77" s="1018">
        <f t="shared" ref="AG77:AG78" si="159">AG5/AF5-1</f>
        <v>9.5958669528553031E-3</v>
      </c>
      <c r="AH77" s="1018">
        <f t="shared" ref="AH77:AH78" si="160">AH5/AG5-1</f>
        <v>-5.5017156272590961E-3</v>
      </c>
      <c r="AI77" s="1018">
        <f t="shared" si="157"/>
        <v>-3.2158202023758298E-2</v>
      </c>
      <c r="AJ77" s="1018">
        <f t="shared" si="157"/>
        <v>3.0278626916568685E-2</v>
      </c>
      <c r="AK77" s="1018">
        <f t="shared" si="157"/>
        <v>1.8327322409338098E-2</v>
      </c>
      <c r="AL77" s="1018">
        <f t="shared" si="157"/>
        <v>-1.18685415322064E-2</v>
      </c>
      <c r="AM77" s="1018">
        <f t="shared" si="157"/>
        <v>2.3211974529850021E-2</v>
      </c>
      <c r="AN77" s="1018">
        <f t="shared" ref="AN77:AN78" si="161">AN5/AM5-1</f>
        <v>6.3929972180321037E-3</v>
      </c>
      <c r="AO77" s="1018">
        <f t="shared" ref="AO77:AO78" si="162">AO5/AN5-1</f>
        <v>-3.6396585338798193E-3</v>
      </c>
      <c r="AP77" s="1018">
        <f t="shared" si="157"/>
        <v>5.7586017830162373E-3</v>
      </c>
      <c r="AQ77" s="1018">
        <f t="shared" si="157"/>
        <v>-1.7838266216529397E-2</v>
      </c>
      <c r="AR77" s="1018">
        <f t="shared" si="157"/>
        <v>2.8033668693710379E-2</v>
      </c>
      <c r="AS77" s="1018">
        <f t="shared" si="157"/>
        <v>-5.443505341391397E-2</v>
      </c>
      <c r="AT77" s="1018">
        <f t="shared" si="157"/>
        <v>-5.6124697101479604E-2</v>
      </c>
      <c r="AU77" s="1018">
        <f t="shared" si="157"/>
        <v>4.420490472385219E-2</v>
      </c>
      <c r="AV77" s="1018">
        <f t="shared" si="157"/>
        <v>4.1043495072597747E-2</v>
      </c>
      <c r="AW77" s="1018">
        <f t="shared" si="157"/>
        <v>3.2405804250027481E-2</v>
      </c>
      <c r="AX77" s="1018">
        <f t="shared" si="157"/>
        <v>7.1388900683355683E-3</v>
      </c>
      <c r="AY77" s="1018">
        <f t="shared" si="157"/>
        <v>-3.9226858252480512E-2</v>
      </c>
      <c r="AZ77" s="1018">
        <f t="shared" si="157"/>
        <v>-3.1873817326569909E-2</v>
      </c>
      <c r="BA77" s="1018">
        <f t="shared" ref="BA77:BB87" si="163">BA5/AZ5-1</f>
        <v>-1.6089489499907961E-2</v>
      </c>
      <c r="BB77" s="1018">
        <f t="shared" ref="BB77:BB87" si="164">BB5/BA5-1</f>
        <v>-1.2955738476861156E-2</v>
      </c>
      <c r="BC77" s="1018">
        <f t="shared" ref="BC77:BD87" si="165">BC5/BB5-1</f>
        <v>-3.7555082865693423E-2</v>
      </c>
      <c r="BD77" s="1018">
        <f t="shared" si="165"/>
        <v>-3.2843817383852114E-2</v>
      </c>
      <c r="BE77" s="1018">
        <f t="shared" ref="BE77:BE87" si="166">BE5/BD5-1</f>
        <v>-1</v>
      </c>
      <c r="BF77" s="1434"/>
      <c r="BM77" s="4"/>
      <c r="BN77" s="4"/>
      <c r="BO77" s="4"/>
      <c r="BP77" s="995"/>
      <c r="BQ77" s="995"/>
      <c r="BR77" s="995"/>
      <c r="BS77" s="995"/>
      <c r="BT77" s="995"/>
      <c r="BU77" s="995"/>
      <c r="BV77" s="995"/>
      <c r="BW77" s="995"/>
      <c r="BX77" s="995"/>
      <c r="BY77" s="995"/>
      <c r="BZ77" s="995"/>
      <c r="CA77" s="995"/>
      <c r="CB77" s="4"/>
    </row>
    <row r="78" spans="19:80" ht="18.75">
      <c r="S78" s="985"/>
      <c r="T78" s="943" t="s">
        <v>62</v>
      </c>
      <c r="U78" s="935">
        <v>1</v>
      </c>
      <c r="W78" s="42"/>
      <c r="X78" s="943" t="s">
        <v>727</v>
      </c>
      <c r="Y78" s="935">
        <v>1</v>
      </c>
      <c r="Z78" s="1013"/>
      <c r="AA78" s="1823"/>
      <c r="AB78" s="1018">
        <f t="shared" ref="AB78:AD87" si="167">AB6/AA6-1</f>
        <v>9.6147125670220657E-3</v>
      </c>
      <c r="AC78" s="1018">
        <f t="shared" ref="AC78:AQ78" si="168">AC6/AB6-1</f>
        <v>7.409333509387217E-3</v>
      </c>
      <c r="AD78" s="1018">
        <f t="shared" si="168"/>
        <v>-4.4394897331490046E-3</v>
      </c>
      <c r="AE78" s="1018">
        <f t="shared" si="168"/>
        <v>4.610906713462426E-2</v>
      </c>
      <c r="AF78" s="1018">
        <f t="shared" si="158"/>
        <v>9.9009615198903944E-3</v>
      </c>
      <c r="AG78" s="1018">
        <f t="shared" si="159"/>
        <v>9.4151930512360593E-3</v>
      </c>
      <c r="AH78" s="1018">
        <f t="shared" si="160"/>
        <v>-5.0638698227715162E-3</v>
      </c>
      <c r="AI78" s="1018">
        <f t="shared" si="168"/>
        <v>-2.9476661687165118E-2</v>
      </c>
      <c r="AJ78" s="1018">
        <f t="shared" si="168"/>
        <v>3.2637280672517921E-2</v>
      </c>
      <c r="AK78" s="1018">
        <f t="shared" si="168"/>
        <v>1.8113843945114505E-2</v>
      </c>
      <c r="AL78" s="1018">
        <f t="shared" si="168"/>
        <v>-1.1057009629376613E-2</v>
      </c>
      <c r="AM78" s="1018">
        <f t="shared" si="168"/>
        <v>2.7330010311667374E-2</v>
      </c>
      <c r="AN78" s="1018">
        <f t="shared" si="161"/>
        <v>6.9869404711637717E-3</v>
      </c>
      <c r="AO78" s="1018">
        <f t="shared" si="162"/>
        <v>-3.2204193782972013E-3</v>
      </c>
      <c r="AP78" s="1018">
        <f t="shared" si="168"/>
        <v>5.931296980548284E-3</v>
      </c>
      <c r="AQ78" s="1018">
        <f t="shared" si="168"/>
        <v>-1.8161606088720639E-2</v>
      </c>
      <c r="AR78" s="1018">
        <f t="shared" ref="AR78:AZ78" si="169">AR6/AQ6-1</f>
        <v>3.0347923715143166E-2</v>
      </c>
      <c r="AS78" s="1018">
        <f t="shared" si="169"/>
        <v>-5.5552673012553511E-2</v>
      </c>
      <c r="AT78" s="1018">
        <f t="shared" si="169"/>
        <v>-5.2213179370851681E-2</v>
      </c>
      <c r="AU78" s="1018">
        <f t="shared" si="169"/>
        <v>4.589885472980626E-2</v>
      </c>
      <c r="AV78" s="1018">
        <f t="shared" si="169"/>
        <v>4.481450274316412E-2</v>
      </c>
      <c r="AW78" s="1018">
        <f t="shared" si="169"/>
        <v>3.3106786323974235E-2</v>
      </c>
      <c r="AX78" s="1018">
        <f t="shared" si="169"/>
        <v>6.5791367224552477E-3</v>
      </c>
      <c r="AY78" s="1018">
        <f t="shared" si="169"/>
        <v>-4.0678649705246595E-2</v>
      </c>
      <c r="AZ78" s="1018">
        <f t="shared" si="169"/>
        <v>-3.3096205768760156E-2</v>
      </c>
      <c r="BA78" s="1018">
        <f t="shared" si="163"/>
        <v>-1.6964400717171868E-2</v>
      </c>
      <c r="BB78" s="1018">
        <f t="shared" si="164"/>
        <v>-1.4561443112904859E-2</v>
      </c>
      <c r="BC78" s="1018">
        <f t="shared" si="165"/>
        <v>-4.0303124241222399E-2</v>
      </c>
      <c r="BD78" s="1018">
        <f t="shared" si="165"/>
        <v>-3.4311304466938641E-2</v>
      </c>
      <c r="BE78" s="1018">
        <f t="shared" si="166"/>
        <v>-1</v>
      </c>
      <c r="BF78" s="1434"/>
      <c r="BM78" s="4"/>
      <c r="BN78" s="4"/>
      <c r="BO78" s="4"/>
      <c r="BP78" s="995"/>
      <c r="BQ78" s="995"/>
      <c r="BR78" s="995"/>
      <c r="BS78" s="995"/>
      <c r="BT78" s="995"/>
      <c r="BU78" s="995"/>
      <c r="BV78" s="995"/>
      <c r="BW78" s="995"/>
      <c r="BX78" s="995"/>
      <c r="BY78" s="995"/>
      <c r="BZ78" s="995"/>
      <c r="CA78" s="995"/>
      <c r="CB78" s="4"/>
    </row>
    <row r="79" spans="19:80" ht="18.75">
      <c r="S79" s="988"/>
      <c r="T79" s="946" t="s">
        <v>63</v>
      </c>
      <c r="U79" s="935">
        <v>1</v>
      </c>
      <c r="W79" s="596"/>
      <c r="X79" s="943" t="s">
        <v>728</v>
      </c>
      <c r="Y79" s="935">
        <v>1</v>
      </c>
      <c r="Z79" s="1013"/>
      <c r="AA79" s="1823"/>
      <c r="AB79" s="1018">
        <f t="shared" si="167"/>
        <v>1.2774625667850925E-2</v>
      </c>
      <c r="AC79" s="1018">
        <f t="shared" ref="AC79:AQ80" si="170">AC7/AB7-1</f>
        <v>1.527726221413328E-2</v>
      </c>
      <c r="AD79" s="1018">
        <f t="shared" si="170"/>
        <v>-2.4981753864526057E-2</v>
      </c>
      <c r="AE79" s="1018">
        <f t="shared" si="170"/>
        <v>5.2574046091854232E-2</v>
      </c>
      <c r="AF79" s="1018">
        <f t="shared" si="170"/>
        <v>1.0445432651610354E-2</v>
      </c>
      <c r="AG79" s="1018">
        <f t="shared" si="170"/>
        <v>1.161218246970086E-2</v>
      </c>
      <c r="AH79" s="1018">
        <f t="shared" si="170"/>
        <v>-1.0377450119664844E-2</v>
      </c>
      <c r="AI79" s="1018">
        <f t="shared" si="170"/>
        <v>-6.2179454654082922E-2</v>
      </c>
      <c r="AJ79" s="1018">
        <f t="shared" si="170"/>
        <v>2.9514412280582381E-3</v>
      </c>
      <c r="AK79" s="1018">
        <f t="shared" si="170"/>
        <v>2.0873875170620781E-2</v>
      </c>
      <c r="AL79" s="1018">
        <f t="shared" si="170"/>
        <v>-2.1523012013760501E-2</v>
      </c>
      <c r="AM79" s="1018">
        <f t="shared" si="170"/>
        <v>-2.6302664549847532E-2</v>
      </c>
      <c r="AN79" s="1018">
        <f t="shared" si="170"/>
        <v>-1.1418499629463064E-3</v>
      </c>
      <c r="AO79" s="1018">
        <f t="shared" si="170"/>
        <v>-9.0014677085054062E-3</v>
      </c>
      <c r="AP79" s="1018">
        <f t="shared" si="170"/>
        <v>3.5370527775295812E-3</v>
      </c>
      <c r="AQ79" s="1018">
        <f t="shared" si="170"/>
        <v>-1.3668902258860527E-2</v>
      </c>
      <c r="AR79" s="1018">
        <f t="shared" ref="AR79:AZ80" si="171">AR7/AQ7-1</f>
        <v>-1.6719802904305858E-3</v>
      </c>
      <c r="AS79" s="1018">
        <f t="shared" si="171"/>
        <v>-3.9629232943950043E-2</v>
      </c>
      <c r="AT79" s="1018">
        <f t="shared" si="171"/>
        <v>-0.10708389493426007</v>
      </c>
      <c r="AU79" s="1018">
        <f t="shared" si="171"/>
        <v>2.0779997598289857E-2</v>
      </c>
      <c r="AV79" s="1018">
        <f t="shared" si="171"/>
        <v>-1.2387374324343448E-2</v>
      </c>
      <c r="AW79" s="1018">
        <f t="shared" si="171"/>
        <v>2.1898427706135593E-2</v>
      </c>
      <c r="AX79" s="1018">
        <f t="shared" si="171"/>
        <v>1.5621345092990069E-2</v>
      </c>
      <c r="AY79" s="1018">
        <f t="shared" si="171"/>
        <v>-1.7422404687066906E-2</v>
      </c>
      <c r="AZ79" s="1018">
        <f t="shared" si="171"/>
        <v>-1.3949300399818898E-2</v>
      </c>
      <c r="BA79" s="1018">
        <f t="shared" si="163"/>
        <v>-3.5093276461294343E-3</v>
      </c>
      <c r="BB79" s="1018">
        <f t="shared" si="164"/>
        <v>9.8206002496055156E-3</v>
      </c>
      <c r="BC79" s="1018">
        <f t="shared" si="165"/>
        <v>4.8372027244125704E-4</v>
      </c>
      <c r="BD79" s="1018">
        <f t="shared" si="165"/>
        <v>-1.3358749714642681E-2</v>
      </c>
      <c r="BE79" s="1018">
        <f t="shared" si="166"/>
        <v>-1</v>
      </c>
      <c r="BF79" s="1434"/>
      <c r="BM79" s="4"/>
      <c r="BN79" s="4"/>
      <c r="BO79" s="4"/>
      <c r="BP79" s="995"/>
      <c r="BQ79" s="995"/>
      <c r="BR79" s="995"/>
      <c r="BS79" s="995"/>
      <c r="BT79" s="995"/>
      <c r="BU79" s="995"/>
      <c r="BV79" s="995"/>
      <c r="BW79" s="995"/>
      <c r="BX79" s="995"/>
      <c r="BY79" s="995"/>
      <c r="BZ79" s="995"/>
      <c r="CA79" s="995"/>
      <c r="CB79" s="4"/>
    </row>
    <row r="80" spans="19:80" ht="18.75">
      <c r="S80" s="991" t="s">
        <v>729</v>
      </c>
      <c r="T80" s="937"/>
      <c r="U80" s="935">
        <v>25</v>
      </c>
      <c r="W80" s="45" t="s">
        <v>730</v>
      </c>
      <c r="X80" s="1184"/>
      <c r="Y80" s="938">
        <v>25</v>
      </c>
      <c r="Z80" s="1013"/>
      <c r="AA80" s="1823"/>
      <c r="AB80" s="1018">
        <f t="shared" si="167"/>
        <v>-1.7312872524304801E-2</v>
      </c>
      <c r="AC80" s="1018">
        <f t="shared" ref="AC80:AQ81" si="172">AC8/AB8-1</f>
        <v>8.9412047015824392E-3</v>
      </c>
      <c r="AD80" s="1018">
        <f t="shared" si="172"/>
        <v>-2.0557811491682121E-2</v>
      </c>
      <c r="AE80" s="1018">
        <f t="shared" si="172"/>
        <v>-1.3965400944755402E-3</v>
      </c>
      <c r="AF80" s="1018">
        <f t="shared" si="172"/>
        <v>-2.4415276928957619E-2</v>
      </c>
      <c r="AG80" s="1018">
        <f t="shared" si="172"/>
        <v>-2.8549791329553487E-2</v>
      </c>
      <c r="AH80" s="1018">
        <f t="shared" si="172"/>
        <v>-9.0578408624553131E-3</v>
      </c>
      <c r="AI80" s="1018">
        <f t="shared" si="172"/>
        <v>-4.0816908434851529E-2</v>
      </c>
      <c r="AJ80" s="1018">
        <f t="shared" si="170"/>
        <v>-7.6012386111234953E-3</v>
      </c>
      <c r="AK80" s="1018">
        <f t="shared" si="170"/>
        <v>-1.4134790789443574E-2</v>
      </c>
      <c r="AL80" s="1018">
        <f t="shared" si="172"/>
        <v>-2.8717270072336376E-2</v>
      </c>
      <c r="AM80" s="1018">
        <f t="shared" si="172"/>
        <v>-1.9703244438827316E-2</v>
      </c>
      <c r="AN80" s="1018">
        <f t="shared" si="172"/>
        <v>-2.2583465174576878E-2</v>
      </c>
      <c r="AO80" s="1018">
        <f t="shared" si="172"/>
        <v>-7.7069147480989253E-3</v>
      </c>
      <c r="AP80" s="1018">
        <f t="shared" si="172"/>
        <v>1.7204211548884629E-3</v>
      </c>
      <c r="AQ80" s="1018">
        <f t="shared" si="172"/>
        <v>-1.4274493313375602E-2</v>
      </c>
      <c r="AR80" s="1018">
        <f t="shared" si="171"/>
        <v>-1.6273564847494093E-2</v>
      </c>
      <c r="AS80" s="1018">
        <f t="shared" si="171"/>
        <v>-2.187745662084295E-2</v>
      </c>
      <c r="AT80" s="1018">
        <f t="shared" ref="AT80:AZ80" si="173">AT8/AS8-1</f>
        <v>-1.5051880630560399E-2</v>
      </c>
      <c r="AU80" s="1018">
        <f t="shared" si="173"/>
        <v>-1.3386171073218267E-2</v>
      </c>
      <c r="AV80" s="1018">
        <f t="shared" si="173"/>
        <v>-3.7684041967062099E-2</v>
      </c>
      <c r="AW80" s="1018">
        <f t="shared" si="173"/>
        <v>-2.098772228862511E-2</v>
      </c>
      <c r="AX80" s="1018">
        <f t="shared" si="173"/>
        <v>-1.6006045134944191E-3</v>
      </c>
      <c r="AY80" s="1018">
        <f t="shared" si="173"/>
        <v>-1.6578374870053203E-2</v>
      </c>
      <c r="AZ80" s="1018">
        <f t="shared" si="173"/>
        <v>-1.1607925243444228E-2</v>
      </c>
      <c r="BA80" s="1018">
        <f t="shared" si="163"/>
        <v>-1.7256974657053892E-3</v>
      </c>
      <c r="BB80" s="1018">
        <f t="shared" si="164"/>
        <v>-7.6758940553953714E-3</v>
      </c>
      <c r="BC80" s="1018">
        <f t="shared" si="165"/>
        <v>-1.2430443426733273E-2</v>
      </c>
      <c r="BD80" s="1018">
        <f t="shared" si="165"/>
        <v>-5.2412391999897556E-3</v>
      </c>
      <c r="BE80" s="1018">
        <f t="shared" si="166"/>
        <v>-1</v>
      </c>
      <c r="BF80" s="1434"/>
      <c r="BM80" s="4"/>
      <c r="BN80" s="4"/>
      <c r="BO80" s="4"/>
      <c r="BP80" s="995"/>
      <c r="BQ80" s="995"/>
      <c r="BR80" s="995"/>
      <c r="BS80" s="995"/>
      <c r="BT80" s="995"/>
      <c r="BU80" s="995"/>
      <c r="BV80" s="995"/>
      <c r="BW80" s="995"/>
      <c r="BX80" s="995"/>
      <c r="BY80" s="995"/>
      <c r="BZ80" s="995"/>
      <c r="CA80" s="995"/>
      <c r="CB80" s="4"/>
    </row>
    <row r="81" spans="19:80" ht="18.75">
      <c r="S81" s="991" t="s">
        <v>391</v>
      </c>
      <c r="T81" s="937"/>
      <c r="U81" s="935">
        <v>298</v>
      </c>
      <c r="W81" s="1193" t="s">
        <v>1289</v>
      </c>
      <c r="X81" s="1184"/>
      <c r="Y81" s="938">
        <v>298</v>
      </c>
      <c r="Z81" s="1013"/>
      <c r="AA81" s="1823"/>
      <c r="AB81" s="1018">
        <f t="shared" si="167"/>
        <v>-9.2762319999338816E-3</v>
      </c>
      <c r="AC81" s="1018">
        <f t="shared" si="172"/>
        <v>5.4057551968202944E-3</v>
      </c>
      <c r="AD81" s="1557">
        <f t="shared" ref="AD81:AQ81" si="174">AD9/AC9-1</f>
        <v>-4.2165479632376712E-3</v>
      </c>
      <c r="AE81" s="1018">
        <f t="shared" si="174"/>
        <v>3.9848855185278476E-2</v>
      </c>
      <c r="AF81" s="1018">
        <f t="shared" si="174"/>
        <v>9.458578098073378E-3</v>
      </c>
      <c r="AG81" s="1018">
        <f t="shared" si="174"/>
        <v>3.4144451377679186E-2</v>
      </c>
      <c r="AH81" s="1018">
        <f t="shared" si="174"/>
        <v>2.3561684950236694E-2</v>
      </c>
      <c r="AI81" s="1018">
        <f t="shared" si="174"/>
        <v>-4.5071576434438376E-2</v>
      </c>
      <c r="AJ81" s="1018">
        <f t="shared" si="174"/>
        <v>-0.18347844809730496</v>
      </c>
      <c r="AK81" s="1018">
        <f t="shared" si="174"/>
        <v>9.2006705507431397E-2</v>
      </c>
      <c r="AL81" s="1018">
        <f t="shared" si="174"/>
        <v>-0.12118703487845062</v>
      </c>
      <c r="AM81" s="1018">
        <f t="shared" si="174"/>
        <v>-2.1218753680806168E-2</v>
      </c>
      <c r="AN81" s="1018">
        <f t="shared" si="172"/>
        <v>-6.3005174222026117E-3</v>
      </c>
      <c r="AO81" s="1018">
        <f t="shared" si="172"/>
        <v>-6.7939020969969288E-3</v>
      </c>
      <c r="AP81" s="1018">
        <f t="shared" si="174"/>
        <v>-1.5073806978269211E-2</v>
      </c>
      <c r="AQ81" s="1018">
        <f t="shared" si="174"/>
        <v>-5.0611691431845518E-3</v>
      </c>
      <c r="AR81" s="1018">
        <f t="shared" ref="AR81:AZ81" si="175">AR9/AQ9-1</f>
        <v>-2.5653729425291205E-2</v>
      </c>
      <c r="AS81" s="1018">
        <f t="shared" si="175"/>
        <v>-3.3757879033798566E-2</v>
      </c>
      <c r="AT81" s="1018">
        <f t="shared" si="175"/>
        <v>-2.7650286936495183E-2</v>
      </c>
      <c r="AU81" s="1018">
        <f t="shared" si="175"/>
        <v>-2.5009439557232671E-2</v>
      </c>
      <c r="AV81" s="1018">
        <f t="shared" si="175"/>
        <v>-1.9350690428609707E-2</v>
      </c>
      <c r="AW81" s="1018">
        <f t="shared" si="175"/>
        <v>-1.5661826937600543E-2</v>
      </c>
      <c r="AX81" s="1018">
        <f t="shared" si="175"/>
        <v>5.5625723345276157E-5</v>
      </c>
      <c r="AY81" s="1018">
        <f t="shared" si="175"/>
        <v>-1.9350143929727448E-2</v>
      </c>
      <c r="AZ81" s="1018">
        <f t="shared" si="175"/>
        <v>-1.4569754865794482E-2</v>
      </c>
      <c r="BA81" s="1018">
        <f t="shared" si="163"/>
        <v>-2.4512023729273635E-2</v>
      </c>
      <c r="BB81" s="1018">
        <f t="shared" si="163"/>
        <v>1.5425846006313249E-2</v>
      </c>
      <c r="BC81" s="1018">
        <f t="shared" si="165"/>
        <v>-1.7629837837531803E-2</v>
      </c>
      <c r="BD81" s="1018">
        <f t="shared" si="165"/>
        <v>-1.656471647467328E-2</v>
      </c>
      <c r="BE81" s="1018">
        <f t="shared" si="166"/>
        <v>-1</v>
      </c>
      <c r="BF81" s="1434"/>
      <c r="BM81" s="4"/>
      <c r="BN81" s="4"/>
      <c r="BO81" s="4"/>
      <c r="BP81" s="995"/>
      <c r="BQ81" s="995"/>
      <c r="BR81" s="995"/>
      <c r="BS81" s="995"/>
      <c r="BT81" s="995"/>
      <c r="BU81" s="995"/>
      <c r="BV81" s="995"/>
      <c r="BW81" s="995"/>
      <c r="BX81" s="995"/>
      <c r="BY81" s="995"/>
      <c r="BZ81" s="995"/>
      <c r="CA81" s="995"/>
      <c r="CB81" s="4"/>
    </row>
    <row r="82" spans="19:80" ht="15.75">
      <c r="S82" s="996" t="s">
        <v>64</v>
      </c>
      <c r="T82" s="950"/>
      <c r="U82" s="935"/>
      <c r="W82" s="996" t="s">
        <v>401</v>
      </c>
      <c r="X82" s="1184"/>
      <c r="Y82" s="935"/>
      <c r="Z82" s="1013"/>
      <c r="AA82" s="1823"/>
      <c r="AB82" s="1018">
        <f t="shared" si="167"/>
        <v>0.10581172541317185</v>
      </c>
      <c r="AC82" s="1018">
        <f t="shared" ref="AC82:AY82" si="176">AC10/AB10-1</f>
        <v>5.0076865619440136E-2</v>
      </c>
      <c r="AD82" s="1018">
        <f t="shared" si="176"/>
        <v>9.1694176749329781E-2</v>
      </c>
      <c r="AE82" s="1018">
        <f t="shared" si="176"/>
        <v>0.10651879533139619</v>
      </c>
      <c r="AF82" s="1018">
        <f t="shared" si="176"/>
        <v>0.20058588033406122</v>
      </c>
      <c r="AG82" s="1018">
        <f t="shared" si="176"/>
        <v>1.0003259912310547E-2</v>
      </c>
      <c r="AH82" s="1018">
        <f t="shared" si="176"/>
        <v>-1.6206646838204719E-2</v>
      </c>
      <c r="AI82" s="1018">
        <f t="shared" si="176"/>
        <v>-9.1102134596620643E-2</v>
      </c>
      <c r="AJ82" s="1018">
        <f t="shared" si="176"/>
        <v>-0.12580583116026711</v>
      </c>
      <c r="AK82" s="1018">
        <f t="shared" si="176"/>
        <v>-0.10525093561809307</v>
      </c>
      <c r="AL82" s="1018">
        <f t="shared" si="176"/>
        <v>-0.15081515385240807</v>
      </c>
      <c r="AM82" s="1018">
        <f t="shared" si="176"/>
        <v>-0.11648550653555423</v>
      </c>
      <c r="AN82" s="1018">
        <f t="shared" si="176"/>
        <v>-2.0168450712597652E-2</v>
      </c>
      <c r="AO82" s="1018">
        <f t="shared" si="176"/>
        <v>-0.11390603220539186</v>
      </c>
      <c r="AP82" s="1018">
        <f t="shared" si="176"/>
        <v>1.9113226633442837E-2</v>
      </c>
      <c r="AQ82" s="1018">
        <f t="shared" si="176"/>
        <v>8.3372068052462778E-2</v>
      </c>
      <c r="AR82" s="1018">
        <f t="shared" si="176"/>
        <v>2.2923225177685858E-2</v>
      </c>
      <c r="AS82" s="1018">
        <f t="shared" si="176"/>
        <v>-8.1631823815316862E-3</v>
      </c>
      <c r="AT82" s="1018">
        <f t="shared" si="176"/>
        <v>-6.2393484024462764E-2</v>
      </c>
      <c r="AU82" s="1018">
        <f t="shared" si="176"/>
        <v>9.5568267602756718E-2</v>
      </c>
      <c r="AV82" s="1018">
        <f t="shared" si="176"/>
        <v>7.5584012204206408E-2</v>
      </c>
      <c r="AW82" s="1018">
        <f t="shared" si="176"/>
        <v>7.7690074320386548E-2</v>
      </c>
      <c r="AX82" s="1018">
        <f t="shared" si="176"/>
        <v>7.0025066505783773E-2</v>
      </c>
      <c r="AY82" s="1018">
        <f t="shared" si="176"/>
        <v>8.2509030442912801E-2</v>
      </c>
      <c r="AZ82" s="1018">
        <f t="shared" ref="AZ82:AZ87" si="177">AZ10/AY10-1</f>
        <v>6.8734975405958743E-2</v>
      </c>
      <c r="BA82" s="1018">
        <f t="shared" si="163"/>
        <v>7.9036411410836171E-2</v>
      </c>
      <c r="BB82" s="1018">
        <f t="shared" si="164"/>
        <v>4.4670031512037411E-2</v>
      </c>
      <c r="BC82" s="1018">
        <f t="shared" si="165"/>
        <v>3.6829039093755789E-2</v>
      </c>
      <c r="BD82" s="1018">
        <f t="shared" si="165"/>
        <v>4.7899332286928331E-2</v>
      </c>
      <c r="BE82" s="1018">
        <f t="shared" si="166"/>
        <v>-1</v>
      </c>
      <c r="BF82" s="1434"/>
      <c r="BM82" s="4"/>
      <c r="BN82" s="4"/>
      <c r="BO82" s="4"/>
      <c r="BP82" s="995"/>
      <c r="BQ82" s="995"/>
      <c r="BR82" s="995"/>
      <c r="BS82" s="995"/>
      <c r="BT82" s="995"/>
      <c r="BU82" s="995"/>
      <c r="BV82" s="995"/>
      <c r="BW82" s="995"/>
      <c r="BX82" s="995"/>
      <c r="BY82" s="995"/>
      <c r="BZ82" s="995"/>
      <c r="CA82" s="995"/>
      <c r="CB82" s="4"/>
    </row>
    <row r="83" spans="19:80" ht="28.5">
      <c r="S83" s="997"/>
      <c r="T83" s="953" t="s">
        <v>731</v>
      </c>
      <c r="U83" s="954" t="s">
        <v>736</v>
      </c>
      <c r="W83" s="1194"/>
      <c r="X83" s="1189" t="s">
        <v>402</v>
      </c>
      <c r="Y83" s="954" t="s">
        <v>406</v>
      </c>
      <c r="Z83" s="1013"/>
      <c r="AA83" s="1823"/>
      <c r="AB83" s="1018">
        <f t="shared" si="167"/>
        <v>8.8957790566543293E-2</v>
      </c>
      <c r="AC83" s="1018">
        <f t="shared" ref="AC83:AY83" si="178">AC11/AB11-1</f>
        <v>2.4070340480269126E-2</v>
      </c>
      <c r="AD83" s="1018">
        <f t="shared" si="178"/>
        <v>2.0363161087364912E-2</v>
      </c>
      <c r="AE83" s="1018">
        <f t="shared" si="178"/>
        <v>0.16121232145462794</v>
      </c>
      <c r="AF83" s="1018">
        <f t="shared" si="178"/>
        <v>0.19766720352566258</v>
      </c>
      <c r="AG83" s="1018">
        <f t="shared" si="178"/>
        <v>-2.4396098407539313E-2</v>
      </c>
      <c r="AH83" s="1018">
        <f t="shared" si="178"/>
        <v>-6.5590951383219798E-3</v>
      </c>
      <c r="AI83" s="1018">
        <f t="shared" si="178"/>
        <v>-2.8430263235020958E-2</v>
      </c>
      <c r="AJ83" s="1018">
        <f t="shared" si="178"/>
        <v>2.635390839528351E-2</v>
      </c>
      <c r="AK83" s="1018">
        <f t="shared" si="178"/>
        <v>-6.2244971622942846E-2</v>
      </c>
      <c r="AL83" s="1018">
        <f t="shared" si="178"/>
        <v>-0.14834403168881716</v>
      </c>
      <c r="AM83" s="1018">
        <f t="shared" si="178"/>
        <v>-0.16580455226210988</v>
      </c>
      <c r="AN83" s="1018">
        <f t="shared" si="178"/>
        <v>-4.2046532966255601E-4</v>
      </c>
      <c r="AO83" s="1018">
        <f t="shared" si="178"/>
        <v>-0.23455958191438564</v>
      </c>
      <c r="AP83" s="1018">
        <f t="shared" si="178"/>
        <v>2.9188058586412602E-2</v>
      </c>
      <c r="AQ83" s="1018">
        <f t="shared" si="178"/>
        <v>0.14453679092774663</v>
      </c>
      <c r="AR83" s="1018">
        <f t="shared" si="178"/>
        <v>0.1424542245396363</v>
      </c>
      <c r="AS83" s="1018">
        <f t="shared" si="178"/>
        <v>0.15457324700931419</v>
      </c>
      <c r="AT83" s="1018">
        <f t="shared" si="178"/>
        <v>8.5145883774700115E-2</v>
      </c>
      <c r="AU83" s="1018">
        <f t="shared" si="178"/>
        <v>0.11382724902590891</v>
      </c>
      <c r="AV83" s="1018">
        <f t="shared" si="178"/>
        <v>0.11969937119616114</v>
      </c>
      <c r="AW83" s="1018">
        <f t="shared" si="178"/>
        <v>0.12473814993704946</v>
      </c>
      <c r="AX83" s="1018">
        <f t="shared" si="178"/>
        <v>9.3409185772506342E-2</v>
      </c>
      <c r="AY83" s="1018">
        <f t="shared" si="178"/>
        <v>0.11458110616943729</v>
      </c>
      <c r="AZ83" s="1018">
        <f t="shared" si="177"/>
        <v>9.7186632976297371E-2</v>
      </c>
      <c r="BA83" s="1018">
        <f t="shared" si="163"/>
        <v>8.5574331222751931E-2</v>
      </c>
      <c r="BB83" s="1018">
        <f t="shared" si="164"/>
        <v>5.422492272914714E-2</v>
      </c>
      <c r="BC83" s="1018">
        <f t="shared" si="165"/>
        <v>4.6465761884789902E-2</v>
      </c>
      <c r="BD83" s="1018">
        <f t="shared" si="165"/>
        <v>5.6802052357528776E-2</v>
      </c>
      <c r="BE83" s="1018">
        <f t="shared" si="166"/>
        <v>-1</v>
      </c>
      <c r="BF83" s="1434"/>
      <c r="BM83" s="4"/>
      <c r="BN83" s="4"/>
      <c r="BO83" s="4"/>
      <c r="BP83" s="1000"/>
      <c r="BQ83" s="1000"/>
      <c r="BR83" s="1000"/>
      <c r="BS83" s="1000"/>
      <c r="BT83" s="1000"/>
      <c r="BU83" s="995"/>
      <c r="BV83" s="995"/>
      <c r="BW83" s="995"/>
      <c r="BX83" s="995"/>
      <c r="BY83" s="995"/>
      <c r="BZ83" s="995"/>
      <c r="CA83" s="995"/>
      <c r="CB83" s="4"/>
    </row>
    <row r="84" spans="19:80" ht="28.5">
      <c r="S84" s="997"/>
      <c r="T84" s="953" t="s">
        <v>732</v>
      </c>
      <c r="U84" s="954" t="s">
        <v>733</v>
      </c>
      <c r="W84" s="1194"/>
      <c r="X84" s="1189" t="s">
        <v>403</v>
      </c>
      <c r="Y84" s="954" t="s">
        <v>1321</v>
      </c>
      <c r="Z84" s="1013"/>
      <c r="AA84" s="1823"/>
      <c r="AB84" s="1018">
        <f t="shared" si="167"/>
        <v>0.14797040261001193</v>
      </c>
      <c r="AC84" s="1018">
        <f t="shared" ref="AC84:AY84" si="179">AC12/AB12-1</f>
        <v>1.4702566276902251E-2</v>
      </c>
      <c r="AD84" s="1018">
        <f t="shared" si="179"/>
        <v>0.43657292284521954</v>
      </c>
      <c r="AE84" s="1018">
        <f t="shared" si="179"/>
        <v>0.22852153866522684</v>
      </c>
      <c r="AF84" s="1018">
        <f t="shared" si="179"/>
        <v>0.31491083466813641</v>
      </c>
      <c r="AG84" s="1018">
        <f t="shared" si="179"/>
        <v>3.6462775108984991E-2</v>
      </c>
      <c r="AH84" s="1018">
        <f t="shared" si="179"/>
        <v>9.3873866076615853E-2</v>
      </c>
      <c r="AI84" s="1018">
        <f t="shared" si="179"/>
        <v>-0.17091874443936728</v>
      </c>
      <c r="AJ84" s="1018">
        <f t="shared" si="179"/>
        <v>-0.20882945160778421</v>
      </c>
      <c r="AK84" s="1018">
        <f t="shared" si="179"/>
        <v>-9.5530775551027181E-2</v>
      </c>
      <c r="AL84" s="1018">
        <f t="shared" si="179"/>
        <v>-0.16794683076553196</v>
      </c>
      <c r="AM84" s="1018">
        <f t="shared" si="179"/>
        <v>-6.8704251658183613E-2</v>
      </c>
      <c r="AN84" s="1018">
        <f t="shared" si="179"/>
        <v>-3.7447710181063298E-2</v>
      </c>
      <c r="AO84" s="1018">
        <f t="shared" si="179"/>
        <v>4.0837091530976588E-2</v>
      </c>
      <c r="AP84" s="1018">
        <f t="shared" si="179"/>
        <v>-6.4271802125658528E-2</v>
      </c>
      <c r="AQ84" s="1018">
        <f t="shared" si="179"/>
        <v>4.3468996138076976E-2</v>
      </c>
      <c r="AR84" s="1018">
        <f t="shared" si="179"/>
        <v>-0.12005585474005942</v>
      </c>
      <c r="AS84" s="1018">
        <f t="shared" si="179"/>
        <v>-0.27405220607561276</v>
      </c>
      <c r="AT84" s="1018">
        <f t="shared" si="179"/>
        <v>-0.29527441196066351</v>
      </c>
      <c r="AU84" s="1018">
        <f t="shared" si="179"/>
        <v>4.9800500962981831E-2</v>
      </c>
      <c r="AV84" s="1018">
        <f t="shared" si="179"/>
        <v>-0.11600545771149107</v>
      </c>
      <c r="AW84" s="1018">
        <f t="shared" si="179"/>
        <v>-8.5091895033108322E-2</v>
      </c>
      <c r="AX84" s="1018">
        <f t="shared" si="179"/>
        <v>-4.6052858316117828E-2</v>
      </c>
      <c r="AY84" s="1018">
        <f t="shared" si="179"/>
        <v>2.3246413905391838E-2</v>
      </c>
      <c r="AZ84" s="1018">
        <f t="shared" si="177"/>
        <v>-1.6224752288071298E-2</v>
      </c>
      <c r="BA84" s="1018">
        <f t="shared" si="163"/>
        <v>2.0321204223736844E-2</v>
      </c>
      <c r="BB84" s="1018">
        <f t="shared" si="164"/>
        <v>4.1553940518885835E-2</v>
      </c>
      <c r="BC84" s="1018">
        <f t="shared" si="165"/>
        <v>-8.0039713451747208E-3</v>
      </c>
      <c r="BD84" s="1018">
        <f t="shared" si="165"/>
        <v>-1.8594411677543499E-2</v>
      </c>
      <c r="BE84" s="1018">
        <f t="shared" si="166"/>
        <v>-1</v>
      </c>
      <c r="BF84" s="1434"/>
      <c r="BM84" s="4"/>
      <c r="BN84" s="4"/>
      <c r="BO84" s="4"/>
      <c r="BP84" s="1000"/>
      <c r="BQ84" s="1000"/>
      <c r="BR84" s="1000"/>
      <c r="BS84" s="1000"/>
      <c r="BT84" s="1000"/>
      <c r="BU84" s="995"/>
      <c r="BV84" s="995"/>
      <c r="BW84" s="995"/>
      <c r="BX84" s="995"/>
      <c r="BY84" s="995"/>
      <c r="BZ84" s="995"/>
      <c r="CA84" s="995"/>
      <c r="CB84" s="4"/>
    </row>
    <row r="85" spans="19:80" ht="18.75" customHeight="1">
      <c r="S85" s="997"/>
      <c r="T85" s="955" t="s">
        <v>392</v>
      </c>
      <c r="U85" s="938">
        <v>22800</v>
      </c>
      <c r="W85" s="1194"/>
      <c r="X85" s="1189" t="s">
        <v>1292</v>
      </c>
      <c r="Y85" s="938">
        <v>22800</v>
      </c>
      <c r="Z85" s="1013"/>
      <c r="AA85" s="1823"/>
      <c r="AB85" s="203">
        <f t="shared" si="167"/>
        <v>0.10552257582449287</v>
      </c>
      <c r="AC85" s="203">
        <f t="shared" ref="AC85:AY85" si="180">AC13/AB13-1</f>
        <v>0.10064606961838862</v>
      </c>
      <c r="AD85" s="560">
        <f t="shared" si="180"/>
        <v>4.2304064926494966E-3</v>
      </c>
      <c r="AE85" s="203">
        <f t="shared" si="180"/>
        <v>-4.3434980255246614E-2</v>
      </c>
      <c r="AF85" s="203">
        <f t="shared" si="180"/>
        <v>9.5044814103399045E-2</v>
      </c>
      <c r="AG85" s="203">
        <f t="shared" si="180"/>
        <v>3.493918267915852E-2</v>
      </c>
      <c r="AH85" s="203">
        <f t="shared" si="180"/>
        <v>-0.14755137946247876</v>
      </c>
      <c r="AI85" s="203">
        <f t="shared" si="180"/>
        <v>-8.8655500632454087E-2</v>
      </c>
      <c r="AJ85" s="203">
        <f t="shared" si="180"/>
        <v>-0.30606878168539509</v>
      </c>
      <c r="AK85" s="203">
        <f t="shared" si="180"/>
        <v>-0.2337743671460053</v>
      </c>
      <c r="AL85" s="203">
        <f t="shared" si="180"/>
        <v>-0.13729097892168241</v>
      </c>
      <c r="AM85" s="203">
        <f t="shared" si="180"/>
        <v>-5.4489790068685706E-2</v>
      </c>
      <c r="AN85" s="203">
        <f t="shared" si="180"/>
        <v>-5.7391871569899E-2</v>
      </c>
      <c r="AO85" s="203">
        <f t="shared" si="180"/>
        <v>-2.7302997855100375E-2</v>
      </c>
      <c r="AP85" s="203">
        <f t="shared" si="180"/>
        <v>-4.3993913171293642E-2</v>
      </c>
      <c r="AQ85" s="203">
        <f t="shared" si="180"/>
        <v>3.4816870635630215E-2</v>
      </c>
      <c r="AR85" s="203">
        <f t="shared" si="180"/>
        <v>-9.5022889556224843E-2</v>
      </c>
      <c r="AS85" s="203">
        <f t="shared" si="180"/>
        <v>-0.11833839406183</v>
      </c>
      <c r="AT85" s="203">
        <f t="shared" si="180"/>
        <v>-0.41705390573341949</v>
      </c>
      <c r="AU85" s="203">
        <f t="shared" si="180"/>
        <v>-8.9328047833397983E-3</v>
      </c>
      <c r="AV85" s="203">
        <f t="shared" si="180"/>
        <v>-7.3387343176950504E-2</v>
      </c>
      <c r="AW85" s="203">
        <f t="shared" si="180"/>
        <v>-6.6918557316746341E-3</v>
      </c>
      <c r="AX85" s="203">
        <f t="shared" si="180"/>
        <v>-5.9812231031047491E-2</v>
      </c>
      <c r="AY85" s="203">
        <f t="shared" si="180"/>
        <v>-1.7536067866264937E-2</v>
      </c>
      <c r="AZ85" s="203">
        <f t="shared" si="177"/>
        <v>1.7777719284695515E-2</v>
      </c>
      <c r="BA85" s="203">
        <f t="shared" si="163"/>
        <v>4.0075035433668083E-2</v>
      </c>
      <c r="BB85" s="203">
        <f t="shared" si="164"/>
        <v>-4.054708774128013E-2</v>
      </c>
      <c r="BC85" s="203">
        <f t="shared" si="165"/>
        <v>-7.4802727698874971E-3</v>
      </c>
      <c r="BD85" s="203">
        <f t="shared" si="165"/>
        <v>-2.6233159535328898E-2</v>
      </c>
      <c r="BE85" s="203">
        <f t="shared" si="166"/>
        <v>-1</v>
      </c>
      <c r="BF85" s="1427"/>
      <c r="BG85" s="204"/>
      <c r="BH85" s="204"/>
      <c r="BI85" s="4"/>
      <c r="BJ85" s="204"/>
      <c r="BM85" s="604"/>
      <c r="BN85" s="999"/>
      <c r="BO85" s="969"/>
      <c r="BP85" s="1000"/>
      <c r="BQ85" s="1000"/>
      <c r="BR85" s="1000"/>
      <c r="BS85" s="1000"/>
      <c r="BT85" s="1000"/>
      <c r="BU85" s="995"/>
      <c r="BV85" s="995"/>
      <c r="BW85" s="995"/>
      <c r="BX85" s="995"/>
      <c r="BY85" s="995"/>
      <c r="BZ85" s="995"/>
      <c r="CA85" s="995"/>
      <c r="CB85" s="4"/>
    </row>
    <row r="86" spans="19:80" ht="18.75" customHeight="1" thickBot="1">
      <c r="S86" s="1001"/>
      <c r="T86" s="957" t="s">
        <v>393</v>
      </c>
      <c r="U86" s="938">
        <v>17200</v>
      </c>
      <c r="W86" s="1195"/>
      <c r="X86" s="1191" t="s">
        <v>1290</v>
      </c>
      <c r="Y86" s="938">
        <v>17200</v>
      </c>
      <c r="Z86" s="1014"/>
      <c r="AA86" s="1824"/>
      <c r="AB86" s="1019">
        <f t="shared" si="167"/>
        <v>0</v>
      </c>
      <c r="AC86" s="1019">
        <f t="shared" ref="AC86:AY87" si="181">AC14/AB14-1</f>
        <v>0</v>
      </c>
      <c r="AD86" s="1019">
        <f t="shared" si="181"/>
        <v>0.33333333333333304</v>
      </c>
      <c r="AE86" s="1019">
        <f t="shared" si="181"/>
        <v>0.75000000000000022</v>
      </c>
      <c r="AF86" s="1019">
        <f t="shared" si="181"/>
        <v>1.6428571428571415</v>
      </c>
      <c r="AG86" s="1019">
        <f t="shared" si="181"/>
        <v>-4.2467520647312407E-2</v>
      </c>
      <c r="AH86" s="1019">
        <f t="shared" si="181"/>
        <v>-0.11162980772508435</v>
      </c>
      <c r="AI86" s="1019">
        <f t="shared" si="181"/>
        <v>9.9821013115413804E-2</v>
      </c>
      <c r="AJ86" s="1019">
        <f t="shared" si="181"/>
        <v>0.67576329380784306</v>
      </c>
      <c r="AK86" s="1019">
        <f t="shared" si="181"/>
        <v>-9.3559909122447271E-2</v>
      </c>
      <c r="AL86" s="1019">
        <f t="shared" si="181"/>
        <v>3.1634572034120678E-2</v>
      </c>
      <c r="AM86" s="1019">
        <f t="shared" si="181"/>
        <v>0.26006297501653153</v>
      </c>
      <c r="AN86" s="1019">
        <f t="shared" si="181"/>
        <v>0.12009555900319513</v>
      </c>
      <c r="AO86" s="1019">
        <f t="shared" si="181"/>
        <v>0.16809107081034669</v>
      </c>
      <c r="AP86" s="1019">
        <f>AP14/AO14-1</f>
        <v>2.0280588839155298</v>
      </c>
      <c r="AQ86" s="1019">
        <f t="shared" si="181"/>
        <v>-4.7860599852782792E-2</v>
      </c>
      <c r="AR86" s="1019">
        <f t="shared" si="181"/>
        <v>0.13236415694472492</v>
      </c>
      <c r="AS86" s="1019">
        <f t="shared" si="181"/>
        <v>-6.6648583281892271E-2</v>
      </c>
      <c r="AT86" s="1019">
        <f t="shared" si="181"/>
        <v>-8.5672423433385103E-2</v>
      </c>
      <c r="AU86" s="1019">
        <f t="shared" si="181"/>
        <v>0.13704931824637412</v>
      </c>
      <c r="AV86" s="1019">
        <f t="shared" si="181"/>
        <v>0.1692741945149483</v>
      </c>
      <c r="AW86" s="1019">
        <f t="shared" si="181"/>
        <v>-0.16025934775256001</v>
      </c>
      <c r="AX86" s="1019">
        <f t="shared" si="181"/>
        <v>6.9705962559551526E-2</v>
      </c>
      <c r="AY86" s="1019">
        <f t="shared" si="181"/>
        <v>-0.30568798223277382</v>
      </c>
      <c r="AZ86" s="1019">
        <f t="shared" si="177"/>
        <v>-0.49145276331225485</v>
      </c>
      <c r="BA86" s="1019">
        <f t="shared" si="163"/>
        <v>0.11103458970769209</v>
      </c>
      <c r="BB86" s="1019">
        <f t="shared" si="164"/>
        <v>-0.29106197453269922</v>
      </c>
      <c r="BC86" s="1019">
        <f t="shared" si="165"/>
        <v>-0.37191548465880897</v>
      </c>
      <c r="BD86" s="1019">
        <f t="shared" si="165"/>
        <v>-7.4422833982732972E-2</v>
      </c>
      <c r="BE86" s="1019">
        <f t="shared" si="166"/>
        <v>-1</v>
      </c>
      <c r="BF86" s="1427"/>
      <c r="BG86" s="204"/>
      <c r="BH86" s="204"/>
      <c r="BI86" s="4"/>
      <c r="BJ86" s="204"/>
      <c r="BM86" s="604"/>
      <c r="BN86" s="999"/>
      <c r="BO86" s="969"/>
      <c r="BP86" s="1000"/>
      <c r="BQ86" s="1000"/>
      <c r="BR86" s="1000"/>
      <c r="BS86" s="1000"/>
      <c r="BT86" s="1000"/>
      <c r="BU86" s="995"/>
      <c r="BV86" s="995"/>
      <c r="BW86" s="995"/>
      <c r="BX86" s="995"/>
      <c r="BY86" s="995"/>
      <c r="BZ86" s="995"/>
      <c r="CA86" s="995"/>
      <c r="CB86" s="4"/>
    </row>
    <row r="87" spans="19:80" ht="21.75" customHeight="1" thickTop="1">
      <c r="S87" s="1516" t="s">
        <v>65</v>
      </c>
      <c r="T87" s="1005"/>
      <c r="U87" s="1006"/>
      <c r="W87" s="1820" t="s">
        <v>404</v>
      </c>
      <c r="X87" s="1196"/>
      <c r="Y87" s="1006"/>
      <c r="Z87" s="1015"/>
      <c r="AA87" s="1825"/>
      <c r="AB87" s="1020">
        <f t="shared" si="167"/>
        <v>1.1123351300297069E-2</v>
      </c>
      <c r="AC87" s="1020">
        <f t="shared" si="167"/>
        <v>9.2992927558692706E-3</v>
      </c>
      <c r="AD87" s="1020">
        <f t="shared" si="167"/>
        <v>-3.496887273913396E-3</v>
      </c>
      <c r="AE87" s="1020">
        <f t="shared" ref="AE87:AY87" si="182">AE15/AD15-1</f>
        <v>4.6965379018304887E-2</v>
      </c>
      <c r="AF87" s="1020">
        <f t="shared" si="182"/>
        <v>1.5824442515034232E-2</v>
      </c>
      <c r="AG87" s="1020">
        <f t="shared" si="181"/>
        <v>9.056148718896706E-3</v>
      </c>
      <c r="AH87" s="1020">
        <f t="shared" si="181"/>
        <v>-5.35151685559343E-3</v>
      </c>
      <c r="AI87" s="1020">
        <f t="shared" si="182"/>
        <v>-3.525575383554358E-2</v>
      </c>
      <c r="AJ87" s="1020">
        <f t="shared" si="182"/>
        <v>1.7540687147810097E-2</v>
      </c>
      <c r="AK87" s="1020">
        <f t="shared" si="182"/>
        <v>1.462586053240611E-2</v>
      </c>
      <c r="AL87" s="1020">
        <f t="shared" si="182"/>
        <v>-1.8936205607136047E-2</v>
      </c>
      <c r="AM87" s="1020">
        <f t="shared" si="182"/>
        <v>1.7504150165814414E-2</v>
      </c>
      <c r="AN87" s="1020">
        <f t="shared" si="181"/>
        <v>4.795410364648367E-3</v>
      </c>
      <c r="AO87" s="1020">
        <f t="shared" si="181"/>
        <v>-6.2669911759153374E-3</v>
      </c>
      <c r="AP87" s="1020">
        <f t="shared" si="181"/>
        <v>5.5387538088911281E-3</v>
      </c>
      <c r="AQ87" s="1020">
        <f t="shared" si="182"/>
        <v>-1.54718959381831E-2</v>
      </c>
      <c r="AR87" s="1020">
        <f t="shared" si="182"/>
        <v>2.5826147714361092E-2</v>
      </c>
      <c r="AS87" s="1020">
        <f t="shared" si="182"/>
        <v>-5.2265602761933483E-2</v>
      </c>
      <c r="AT87" s="1020">
        <f t="shared" si="182"/>
        <v>-5.47453510877558E-2</v>
      </c>
      <c r="AU87" s="1020">
        <f t="shared" si="182"/>
        <v>4.2636060587003755E-2</v>
      </c>
      <c r="AV87" s="1020">
        <f t="shared" si="182"/>
        <v>3.8921555748525627E-2</v>
      </c>
      <c r="AW87" s="1020">
        <f t="shared" si="182"/>
        <v>3.1555644402888827E-2</v>
      </c>
      <c r="AX87" s="1020">
        <f t="shared" si="182"/>
        <v>8.487652164532955E-3</v>
      </c>
      <c r="AY87" s="1020">
        <f t="shared" si="182"/>
        <v>-3.5061470076718337E-2</v>
      </c>
      <c r="AZ87" s="1020">
        <f t="shared" si="177"/>
        <v>-2.8032044475363671E-2</v>
      </c>
      <c r="BA87" s="1020">
        <f t="shared" si="163"/>
        <v>-1.2645784490432188E-2</v>
      </c>
      <c r="BB87" s="1020">
        <f t="shared" si="164"/>
        <v>-1.0241592797292531E-2</v>
      </c>
      <c r="BC87" s="1020">
        <f t="shared" si="165"/>
        <v>-3.3737002576639474E-2</v>
      </c>
      <c r="BD87" s="1020">
        <f t="shared" si="165"/>
        <v>-2.852595437430272E-2</v>
      </c>
      <c r="BE87" s="1020">
        <f t="shared" si="166"/>
        <v>-1</v>
      </c>
      <c r="BF87" s="1434"/>
      <c r="BM87" s="4"/>
      <c r="BN87" s="4"/>
      <c r="BO87" s="4"/>
      <c r="BP87" s="995"/>
      <c r="BQ87" s="995"/>
      <c r="BR87" s="995"/>
      <c r="BS87" s="995"/>
      <c r="BT87" s="995"/>
      <c r="BU87" s="995"/>
      <c r="BV87" s="995"/>
      <c r="BW87" s="995"/>
      <c r="BX87" s="995"/>
      <c r="BY87" s="995"/>
      <c r="BZ87" s="995"/>
      <c r="CA87" s="995"/>
      <c r="CB87" s="4"/>
    </row>
    <row r="88" spans="19:80">
      <c r="BM88" s="4"/>
      <c r="BN88" s="4"/>
      <c r="BO88" s="4"/>
      <c r="BP88" s="4"/>
      <c r="BQ88" s="4"/>
      <c r="BR88" s="4"/>
      <c r="BS88" s="4"/>
      <c r="BT88" s="4"/>
      <c r="BU88" s="4"/>
      <c r="BV88" s="4"/>
      <c r="BW88" s="4"/>
      <c r="BX88" s="4"/>
      <c r="BY88" s="4"/>
      <c r="BZ88" s="4"/>
      <c r="CA88" s="4"/>
      <c r="CB88" s="4"/>
    </row>
    <row r="89" spans="19:80">
      <c r="BM89" s="4"/>
      <c r="BN89" s="4"/>
      <c r="BO89" s="4"/>
      <c r="BP89" s="4"/>
      <c r="BQ89" s="4"/>
      <c r="BR89" s="4"/>
      <c r="BS89" s="4"/>
      <c r="BT89" s="4"/>
      <c r="BU89" s="4"/>
      <c r="BV89" s="4"/>
      <c r="BW89" s="4"/>
      <c r="BX89" s="4"/>
      <c r="BY89" s="4"/>
      <c r="BZ89" s="4"/>
      <c r="CA89" s="4"/>
      <c r="CB89" s="4"/>
    </row>
  </sheetData>
  <mergeCells count="2">
    <mergeCell ref="S1:T1"/>
    <mergeCell ref="W1:X1"/>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0" max="1048575" man="1"/>
  </colBreaks>
  <ignoredErrors>
    <ignoredError sqref="BB5:BD5 AA5:BA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J141"/>
  <sheetViews>
    <sheetView zoomScale="80" zoomScaleNormal="80" workbookViewId="0">
      <pane xSplit="21" ySplit="4" topLeftCell="V5" activePane="bottomRight" state="frozen"/>
      <selection pane="topRight" activeCell="V1" sqref="V1"/>
      <selection pane="bottomLeft" activeCell="A5" sqref="A5"/>
      <selection pane="bottomRight"/>
    </sheetView>
  </sheetViews>
  <sheetFormatPr defaultColWidth="9" defaultRowHeight="14.25"/>
  <cols>
    <col min="1" max="1" width="1.625" style="193" customWidth="1"/>
    <col min="2" max="15" width="1.625" style="1" hidden="1" customWidth="1"/>
    <col min="16" max="16" width="1.75" style="1" customWidth="1"/>
    <col min="17" max="19" width="1.625" style="1" customWidth="1"/>
    <col min="20" max="20" width="42.625" style="1" customWidth="1"/>
    <col min="21" max="23" width="1.625" style="1" customWidth="1"/>
    <col min="24" max="24" width="1.5" style="1" customWidth="1"/>
    <col min="25" max="25" width="40.625" style="1" customWidth="1"/>
    <col min="26" max="26" width="7.875" style="1" hidden="1" customWidth="1"/>
    <col min="27" max="56" width="11.125" style="1" customWidth="1"/>
    <col min="57" max="57" width="10.625" style="1" hidden="1" customWidth="1"/>
    <col min="58" max="59" width="10.625" style="1" customWidth="1"/>
    <col min="60" max="60" width="10.625" style="193" customWidth="1"/>
    <col min="61" max="62" width="9" style="1"/>
    <col min="63" max="63" width="9" style="1" customWidth="1"/>
    <col min="64" max="72" width="9" style="1"/>
    <col min="73" max="73" width="9" style="83"/>
    <col min="74" max="87" width="9" style="1"/>
    <col min="88" max="88" width="9" style="83"/>
    <col min="89" max="16384" width="9" style="1"/>
  </cols>
  <sheetData>
    <row r="1" spans="1:64" ht="49.5" customHeight="1">
      <c r="B1" s="730"/>
      <c r="C1" s="730"/>
      <c r="D1" s="730"/>
      <c r="E1" s="730"/>
      <c r="F1" s="730"/>
      <c r="G1" s="730"/>
      <c r="H1" s="730"/>
      <c r="I1" s="730"/>
      <c r="J1" s="730"/>
      <c r="K1" s="730"/>
      <c r="L1" s="730"/>
      <c r="M1" s="730"/>
      <c r="N1" s="730"/>
      <c r="O1" s="730"/>
      <c r="Q1" s="2000" t="s">
        <v>1342</v>
      </c>
      <c r="R1" s="2000"/>
      <c r="S1" s="2000"/>
      <c r="T1" s="2000"/>
      <c r="V1" s="1981" t="s">
        <v>977</v>
      </c>
      <c r="W1" s="2001"/>
      <c r="X1" s="2001"/>
      <c r="Y1" s="2001"/>
      <c r="Z1" s="730"/>
      <c r="AA1" s="598"/>
      <c r="AB1" s="598"/>
      <c r="AC1" s="598"/>
      <c r="AD1" s="368"/>
      <c r="AE1" s="368"/>
      <c r="AF1" s="368"/>
      <c r="AG1" s="368"/>
      <c r="AH1" s="368"/>
      <c r="AI1" s="368"/>
    </row>
    <row r="2" spans="1:64" ht="14.25" customHeight="1">
      <c r="A2" s="731"/>
      <c r="B2" s="368"/>
      <c r="C2" s="368"/>
      <c r="D2" s="368"/>
      <c r="E2" s="368"/>
      <c r="F2" s="368"/>
      <c r="G2" s="368"/>
      <c r="H2" s="368"/>
      <c r="I2" s="368"/>
      <c r="J2" s="368"/>
      <c r="K2" s="368"/>
      <c r="L2" s="368"/>
      <c r="M2" s="368"/>
      <c r="N2" s="368"/>
      <c r="O2" s="368"/>
      <c r="P2" s="368"/>
      <c r="Q2" s="1387" t="str">
        <f>'0.Contents'!C2</f>
        <v>＜確報値＞</v>
      </c>
      <c r="R2" s="368"/>
      <c r="S2" s="368"/>
      <c r="T2" s="732"/>
      <c r="U2" s="368"/>
      <c r="V2" s="368"/>
      <c r="W2" s="368"/>
      <c r="X2" s="368"/>
      <c r="Y2" s="368"/>
      <c r="Z2" s="368"/>
      <c r="AA2" s="732"/>
      <c r="AB2" s="732"/>
      <c r="AC2" s="732"/>
      <c r="AD2" s="732"/>
      <c r="AE2" s="732"/>
      <c r="AF2" s="732"/>
      <c r="AG2" s="732"/>
      <c r="AH2" s="732"/>
      <c r="AI2" s="732"/>
    </row>
    <row r="3" spans="1:64" ht="18.75" customHeight="1" thickBot="1">
      <c r="P3" s="244"/>
      <c r="Q3" s="1" t="s">
        <v>716</v>
      </c>
      <c r="V3" s="1" t="s">
        <v>693</v>
      </c>
    </row>
    <row r="4" spans="1:64" ht="15" thickBot="1">
      <c r="O4" s="83"/>
      <c r="P4" s="1078"/>
      <c r="Q4" s="620"/>
      <c r="R4" s="621"/>
      <c r="S4" s="621"/>
      <c r="T4" s="21"/>
      <c r="U4" s="1663"/>
      <c r="V4" s="620"/>
      <c r="W4" s="621"/>
      <c r="X4" s="621"/>
      <c r="Y4" s="21"/>
      <c r="Z4" s="21"/>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c r="BH4" s="1419"/>
    </row>
    <row r="5" spans="1:64" ht="18.75">
      <c r="O5" s="83"/>
      <c r="P5" s="1079"/>
      <c r="Q5" s="625" t="s">
        <v>92</v>
      </c>
      <c r="R5" s="626"/>
      <c r="S5" s="626"/>
      <c r="T5" s="703"/>
      <c r="U5" s="733"/>
      <c r="V5" s="1141" t="s">
        <v>717</v>
      </c>
      <c r="W5" s="626"/>
      <c r="X5" s="626"/>
      <c r="Y5" s="703"/>
      <c r="Z5" s="703"/>
      <c r="AA5" s="264">
        <f>SUM(AA6,AA14,AA29,AA35,AA42)</f>
        <v>1067571.6801084999</v>
      </c>
      <c r="AB5" s="264">
        <f t="shared" ref="AB5:BB5" si="1">SUM(AB6,AB14,AB29,AB35,AB42)</f>
        <v>1077836.0749574357</v>
      </c>
      <c r="AC5" s="264">
        <f t="shared" si="1"/>
        <v>1085822.1219052447</v>
      </c>
      <c r="AD5" s="264">
        <f t="shared" si="1"/>
        <v>1081001.6257430208</v>
      </c>
      <c r="AE5" s="264">
        <f t="shared" si="1"/>
        <v>1130845.6022770428</v>
      </c>
      <c r="AF5" s="264">
        <f t="shared" si="1"/>
        <v>1142042.0610701253</v>
      </c>
      <c r="AG5" s="264">
        <f t="shared" si="1"/>
        <v>1152794.6075477318</v>
      </c>
      <c r="AH5" s="264">
        <f t="shared" si="1"/>
        <v>1146957.0057227174</v>
      </c>
      <c r="AI5" s="264">
        <f t="shared" si="1"/>
        <v>1113148.5420953049</v>
      </c>
      <c r="AJ5" s="264">
        <f t="shared" si="1"/>
        <v>1149478.6834938733</v>
      </c>
      <c r="AK5" s="264">
        <f t="shared" si="1"/>
        <v>1170300.1609849173</v>
      </c>
      <c r="AL5" s="264">
        <f t="shared" si="1"/>
        <v>1157360.1408356458</v>
      </c>
      <c r="AM5" s="264">
        <f t="shared" si="1"/>
        <v>1188990.8054189971</v>
      </c>
      <c r="AN5" s="264">
        <f t="shared" si="1"/>
        <v>1197298.2133972207</v>
      </c>
      <c r="AO5" s="264">
        <f t="shared" si="1"/>
        <v>1193442.4110291959</v>
      </c>
      <c r="AP5" s="264">
        <f t="shared" si="1"/>
        <v>1200521.0723981916</v>
      </c>
      <c r="AQ5" s="264">
        <f t="shared" si="1"/>
        <v>1178717.6815800869</v>
      </c>
      <c r="AR5" s="264">
        <f t="shared" si="1"/>
        <v>1214489.3158623697</v>
      </c>
      <c r="AS5" s="264">
        <f t="shared" si="1"/>
        <v>1147021.1880210277</v>
      </c>
      <c r="AT5" s="264">
        <f t="shared" si="1"/>
        <v>1087131.5649887184</v>
      </c>
      <c r="AU5" s="264">
        <f t="shared" si="1"/>
        <v>1137029.6587623225</v>
      </c>
      <c r="AV5" s="264">
        <f t="shared" si="1"/>
        <v>1187985.0775239859</v>
      </c>
      <c r="AW5" s="264">
        <f t="shared" si="1"/>
        <v>1227315.4456416424</v>
      </c>
      <c r="AX5" s="264">
        <f t="shared" si="1"/>
        <v>1235390.1217601001</v>
      </c>
      <c r="AY5" s="264">
        <f t="shared" si="1"/>
        <v>1185136.1197476985</v>
      </c>
      <c r="AZ5" s="264">
        <f t="shared" si="1"/>
        <v>1145912.6108645392</v>
      </c>
      <c r="BA5" s="264">
        <f t="shared" si="1"/>
        <v>1126472.8901469724</v>
      </c>
      <c r="BB5" s="264">
        <f t="shared" si="1"/>
        <v>1110069.8192388678</v>
      </c>
      <c r="BC5" s="1324">
        <f t="shared" ref="BC5:BD5" si="2">SUM(BC6,BC14,BC29,BC35,BC42)</f>
        <v>1065330.5373976522</v>
      </c>
      <c r="BD5" s="264">
        <f t="shared" si="2"/>
        <v>1028777.6569710744</v>
      </c>
      <c r="BE5" s="491"/>
      <c r="BF5" s="466"/>
      <c r="BG5" s="34"/>
      <c r="BH5" s="1437"/>
      <c r="BI5" s="107"/>
      <c r="BJ5" s="206"/>
      <c r="BK5" s="107"/>
      <c r="BL5" s="107"/>
    </row>
    <row r="6" spans="1:64">
      <c r="O6" s="83"/>
      <c r="P6" s="1079"/>
      <c r="Q6" s="629"/>
      <c r="R6" s="630" t="s">
        <v>93</v>
      </c>
      <c r="S6" s="704"/>
      <c r="T6" s="734"/>
      <c r="U6" s="244"/>
      <c r="V6" s="1142"/>
      <c r="W6" s="1143" t="s">
        <v>1379</v>
      </c>
      <c r="X6" s="1161"/>
      <c r="Y6" s="1162"/>
      <c r="Z6" s="1162"/>
      <c r="AA6" s="263">
        <f>AA7</f>
        <v>348411.79447028635</v>
      </c>
      <c r="AB6" s="263">
        <f t="shared" ref="AB6" si="3">AB7</f>
        <v>349742.58710949577</v>
      </c>
      <c r="AC6" s="263">
        <f t="shared" ref="AC6" si="4">AC7</f>
        <v>355126.14215324685</v>
      </c>
      <c r="AD6" s="263">
        <f t="shared" ref="AD6" si="5">AD7</f>
        <v>338724.92179417721</v>
      </c>
      <c r="AE6" s="263">
        <f t="shared" ref="AE6" si="6">AE7</f>
        <v>372716.52054267738</v>
      </c>
      <c r="AF6" s="263">
        <f t="shared" ref="AF6" si="7">AF7</f>
        <v>360595.31972801586</v>
      </c>
      <c r="AG6" s="263">
        <f t="shared" ref="AG6" si="8">AG7</f>
        <v>362469.12120510911</v>
      </c>
      <c r="AH6" s="263">
        <f t="shared" ref="AH6" si="9">AH7</f>
        <v>357641.84247294842</v>
      </c>
      <c r="AI6" s="263">
        <f t="shared" ref="AI6" si="10">AI7</f>
        <v>344516.84317773796</v>
      </c>
      <c r="AJ6" s="263">
        <f t="shared" ref="AJ6" si="11">AJ7</f>
        <v>366226.01919401676</v>
      </c>
      <c r="AK6" s="263">
        <f t="shared" ref="AK6" si="12">AK7</f>
        <v>374920.24083416112</v>
      </c>
      <c r="AL6" s="263">
        <f t="shared" ref="AL6" si="13">AL7</f>
        <v>365841.75823433214</v>
      </c>
      <c r="AM6" s="263">
        <f t="shared" ref="AM6" si="14">AM7</f>
        <v>391423.28482875729</v>
      </c>
      <c r="AN6" s="263">
        <f t="shared" ref="AN6" si="15">AN7</f>
        <v>407746.6652632886</v>
      </c>
      <c r="AO6" s="263">
        <f t="shared" ref="AO6" si="16">AO7</f>
        <v>403779.88285122585</v>
      </c>
      <c r="AP6" s="263">
        <f t="shared" ref="AP6" si="17">AP7</f>
        <v>423926.84168544569</v>
      </c>
      <c r="AQ6" s="263">
        <f t="shared" ref="AQ6" si="18">AQ7</f>
        <v>414870.62379360513</v>
      </c>
      <c r="AR6" s="263">
        <f t="shared" ref="AR6" si="19">AR7</f>
        <v>467189.03156868345</v>
      </c>
      <c r="AS6" s="263">
        <f t="shared" ref="AS6" si="20">AS7</f>
        <v>436557.31213543803</v>
      </c>
      <c r="AT6" s="263">
        <f t="shared" ref="AT6" si="21">AT7</f>
        <v>397682.2033693656</v>
      </c>
      <c r="AU6" s="263">
        <f t="shared" ref="AU6" si="22">AU7</f>
        <v>422047.19202207658</v>
      </c>
      <c r="AV6" s="263">
        <f t="shared" ref="AV6" si="23">AV7</f>
        <v>479361.74286509264</v>
      </c>
      <c r="AW6" s="263">
        <f t="shared" ref="AW6" si="24">AW7</f>
        <v>524906.88071431348</v>
      </c>
      <c r="AX6" s="263">
        <f t="shared" ref="AX6" si="25">AX7</f>
        <v>526339.26714466303</v>
      </c>
      <c r="AY6" s="263">
        <f t="shared" ref="AY6" si="26">AY7</f>
        <v>498459.34487487894</v>
      </c>
      <c r="AZ6" s="263">
        <f t="shared" ref="AZ6" si="27">AZ7</f>
        <v>473533.65908637049</v>
      </c>
      <c r="BA6" s="263">
        <f t="shared" ref="BA6" si="28">BA7</f>
        <v>506308.96837209206</v>
      </c>
      <c r="BB6" s="263">
        <f>BB7</f>
        <v>492648.28535308765</v>
      </c>
      <c r="BC6" s="1325">
        <f>BC7</f>
        <v>455098.56240962632</v>
      </c>
      <c r="BD6" s="263">
        <f>BD7</f>
        <v>432927.63331324945</v>
      </c>
      <c r="BE6" s="467"/>
      <c r="BF6" s="467"/>
      <c r="BG6" s="436"/>
      <c r="BH6" s="365"/>
      <c r="BI6" s="107"/>
      <c r="BJ6" s="206"/>
      <c r="BK6" s="107"/>
      <c r="BL6" s="107"/>
    </row>
    <row r="7" spans="1:64">
      <c r="O7" s="83"/>
      <c r="P7" s="1079"/>
      <c r="Q7" s="629"/>
      <c r="R7" s="633"/>
      <c r="S7" s="1927" t="s">
        <v>1345</v>
      </c>
      <c r="T7" s="705"/>
      <c r="U7" s="244"/>
      <c r="V7" s="1142"/>
      <c r="W7" s="1145"/>
      <c r="X7" s="1143" t="s">
        <v>1346</v>
      </c>
      <c r="Y7" s="1163"/>
      <c r="Z7" s="1163"/>
      <c r="AA7" s="263">
        <f>SUM(AA8:AA12)</f>
        <v>348411.79447028635</v>
      </c>
      <c r="AB7" s="263">
        <f t="shared" ref="AB7:AX7" si="29">SUM(AB8:AB12)</f>
        <v>349742.58710949577</v>
      </c>
      <c r="AC7" s="263">
        <f t="shared" si="29"/>
        <v>355126.14215324685</v>
      </c>
      <c r="AD7" s="263">
        <f t="shared" si="29"/>
        <v>338724.92179417721</v>
      </c>
      <c r="AE7" s="263">
        <f t="shared" si="29"/>
        <v>372716.52054267738</v>
      </c>
      <c r="AF7" s="263">
        <f t="shared" si="29"/>
        <v>360595.31972801586</v>
      </c>
      <c r="AG7" s="263">
        <f t="shared" si="29"/>
        <v>362469.12120510911</v>
      </c>
      <c r="AH7" s="263">
        <f t="shared" si="29"/>
        <v>357641.84247294842</v>
      </c>
      <c r="AI7" s="263">
        <f t="shared" si="29"/>
        <v>344516.84317773796</v>
      </c>
      <c r="AJ7" s="263">
        <f t="shared" si="29"/>
        <v>366226.01919401676</v>
      </c>
      <c r="AK7" s="263">
        <f t="shared" si="29"/>
        <v>374920.24083416112</v>
      </c>
      <c r="AL7" s="263">
        <f t="shared" si="29"/>
        <v>365841.75823433214</v>
      </c>
      <c r="AM7" s="263">
        <f t="shared" si="29"/>
        <v>391423.28482875729</v>
      </c>
      <c r="AN7" s="263">
        <f t="shared" si="29"/>
        <v>407746.6652632886</v>
      </c>
      <c r="AO7" s="263">
        <f t="shared" si="29"/>
        <v>403779.88285122585</v>
      </c>
      <c r="AP7" s="263">
        <f t="shared" si="29"/>
        <v>423926.84168544569</v>
      </c>
      <c r="AQ7" s="263">
        <f t="shared" si="29"/>
        <v>414870.62379360513</v>
      </c>
      <c r="AR7" s="263">
        <f t="shared" si="29"/>
        <v>467189.03156868345</v>
      </c>
      <c r="AS7" s="263">
        <f t="shared" si="29"/>
        <v>436557.31213543803</v>
      </c>
      <c r="AT7" s="263">
        <f t="shared" si="29"/>
        <v>397682.2033693656</v>
      </c>
      <c r="AU7" s="263">
        <f t="shared" si="29"/>
        <v>422047.19202207658</v>
      </c>
      <c r="AV7" s="263">
        <f t="shared" si="29"/>
        <v>479361.74286509264</v>
      </c>
      <c r="AW7" s="263">
        <f t="shared" si="29"/>
        <v>524906.88071431348</v>
      </c>
      <c r="AX7" s="263">
        <f t="shared" si="29"/>
        <v>526339.26714466303</v>
      </c>
      <c r="AY7" s="263">
        <f t="shared" ref="AY7:BD7" si="30">SUM(AY8:AY12)</f>
        <v>498459.34487487894</v>
      </c>
      <c r="AZ7" s="263">
        <f t="shared" si="30"/>
        <v>473533.65908637049</v>
      </c>
      <c r="BA7" s="1325">
        <f t="shared" si="30"/>
        <v>506308.96837209206</v>
      </c>
      <c r="BB7" s="263">
        <f t="shared" si="30"/>
        <v>492648.28535308765</v>
      </c>
      <c r="BC7" s="1325">
        <f t="shared" si="30"/>
        <v>455098.56240962632</v>
      </c>
      <c r="BD7" s="263">
        <f t="shared" si="30"/>
        <v>432927.63331324945</v>
      </c>
      <c r="BE7" s="467"/>
      <c r="BF7" s="467"/>
      <c r="BG7" s="436"/>
      <c r="BH7" s="365"/>
      <c r="BI7" s="107"/>
      <c r="BJ7" s="206"/>
      <c r="BK7" s="107"/>
      <c r="BL7" s="107"/>
    </row>
    <row r="8" spans="1:64">
      <c r="O8" s="83"/>
      <c r="P8" s="1079"/>
      <c r="Q8" s="629"/>
      <c r="R8" s="634"/>
      <c r="S8" s="634"/>
      <c r="T8" s="1928" t="s">
        <v>1347</v>
      </c>
      <c r="U8" s="244"/>
      <c r="V8" s="629"/>
      <c r="W8" s="634"/>
      <c r="X8" s="634"/>
      <c r="Y8" s="768" t="s">
        <v>407</v>
      </c>
      <c r="Z8" s="768"/>
      <c r="AA8" s="296">
        <v>26645.503835655436</v>
      </c>
      <c r="AB8" s="296">
        <v>24687.621664727827</v>
      </c>
      <c r="AC8" s="296">
        <v>21945.928094620311</v>
      </c>
      <c r="AD8" s="296">
        <v>21852.890856683822</v>
      </c>
      <c r="AE8" s="296">
        <v>18501.328896728803</v>
      </c>
      <c r="AF8" s="296">
        <v>17707.842219890637</v>
      </c>
      <c r="AG8" s="296">
        <v>17152.052246668944</v>
      </c>
      <c r="AH8" s="296">
        <v>15992.046507927302</v>
      </c>
      <c r="AI8" s="296">
        <v>14042.606921240664</v>
      </c>
      <c r="AJ8" s="296">
        <v>15077.41624533289</v>
      </c>
      <c r="AK8" s="296">
        <v>15845.637868633727</v>
      </c>
      <c r="AL8" s="296">
        <v>15178.573250607415</v>
      </c>
      <c r="AM8" s="296">
        <v>14956.548866724255</v>
      </c>
      <c r="AN8" s="296">
        <v>14471.328787482576</v>
      </c>
      <c r="AO8" s="296">
        <v>14752.195215179016</v>
      </c>
      <c r="AP8" s="296">
        <v>17478.553720613527</v>
      </c>
      <c r="AQ8" s="296">
        <v>18057.757773827576</v>
      </c>
      <c r="AR8" s="296">
        <v>17766.795515754024</v>
      </c>
      <c r="AS8" s="296">
        <v>17366.458577757207</v>
      </c>
      <c r="AT8" s="296">
        <v>17086.264782185979</v>
      </c>
      <c r="AU8" s="296">
        <v>17701.25961467675</v>
      </c>
      <c r="AV8" s="296">
        <v>16553.914819816076</v>
      </c>
      <c r="AW8" s="296">
        <v>16000.37033928233</v>
      </c>
      <c r="AX8" s="296">
        <v>14056.709085941104</v>
      </c>
      <c r="AY8" s="296">
        <v>13911.679694781244</v>
      </c>
      <c r="AZ8" s="296">
        <v>13317.619252105585</v>
      </c>
      <c r="BA8" s="1326">
        <v>13549.282922635315</v>
      </c>
      <c r="BB8" s="296">
        <v>13436.647204923574</v>
      </c>
      <c r="BC8" s="1326">
        <v>14982.544058826403</v>
      </c>
      <c r="BD8" s="296">
        <v>14304.52857890091</v>
      </c>
      <c r="BE8" s="468"/>
      <c r="BF8" s="468"/>
      <c r="BG8" s="430"/>
      <c r="BH8" s="1435"/>
      <c r="BI8" s="107"/>
      <c r="BJ8" s="107"/>
      <c r="BK8" s="107"/>
      <c r="BL8" s="107"/>
    </row>
    <row r="9" spans="1:64">
      <c r="O9" s="83"/>
      <c r="P9" s="1079"/>
      <c r="Q9" s="629"/>
      <c r="R9" s="634"/>
      <c r="S9" s="634"/>
      <c r="T9" s="1932" t="s">
        <v>1348</v>
      </c>
      <c r="U9" s="244"/>
      <c r="V9" s="629"/>
      <c r="W9" s="634"/>
      <c r="X9" s="634"/>
      <c r="Y9" s="44" t="s">
        <v>408</v>
      </c>
      <c r="Z9" s="44"/>
      <c r="AA9" s="126">
        <v>26066.865834150361</v>
      </c>
      <c r="AB9" s="126">
        <v>26467.638934192997</v>
      </c>
      <c r="AC9" s="126">
        <v>26897.49791604768</v>
      </c>
      <c r="AD9" s="126">
        <v>28491.751800174326</v>
      </c>
      <c r="AE9" s="126">
        <v>28562.947501958894</v>
      </c>
      <c r="AF9" s="126">
        <v>28870.283035241708</v>
      </c>
      <c r="AG9" s="126">
        <v>29841.239288530251</v>
      </c>
      <c r="AH9" s="126">
        <v>32972.110753653906</v>
      </c>
      <c r="AI9" s="126">
        <v>31731.23519176984</v>
      </c>
      <c r="AJ9" s="126">
        <v>32330.203252255575</v>
      </c>
      <c r="AK9" s="126">
        <v>31951.433581354882</v>
      </c>
      <c r="AL9" s="126">
        <v>31065.519006566828</v>
      </c>
      <c r="AM9" s="126">
        <v>30081.415845145239</v>
      </c>
      <c r="AN9" s="126">
        <v>30058.73651112118</v>
      </c>
      <c r="AO9" s="126">
        <v>30223.53068713631</v>
      </c>
      <c r="AP9" s="126">
        <v>31521.414023667698</v>
      </c>
      <c r="AQ9" s="126">
        <v>30989.307953926698</v>
      </c>
      <c r="AR9" s="126">
        <v>30841.484684168805</v>
      </c>
      <c r="AS9" s="126">
        <v>28757.89870070805</v>
      </c>
      <c r="AT9" s="126">
        <v>28129.368812104916</v>
      </c>
      <c r="AU9" s="126">
        <v>28860.852945520601</v>
      </c>
      <c r="AV9" s="126">
        <v>26323.639455412733</v>
      </c>
      <c r="AW9" s="126">
        <v>26143.428728890201</v>
      </c>
      <c r="AX9" s="126">
        <v>24756.691500092384</v>
      </c>
      <c r="AY9" s="126">
        <v>24303.329273618194</v>
      </c>
      <c r="AZ9" s="126">
        <v>25314.960994975125</v>
      </c>
      <c r="BA9" s="1327">
        <v>20818.337334364616</v>
      </c>
      <c r="BB9" s="126">
        <v>20379.409294469799</v>
      </c>
      <c r="BC9" s="1327">
        <v>20914.872565938436</v>
      </c>
      <c r="BD9" s="126">
        <v>20678.219708835451</v>
      </c>
      <c r="BE9" s="469"/>
      <c r="BF9" s="433"/>
      <c r="BG9" s="447"/>
      <c r="BH9" s="1435"/>
      <c r="BI9" s="107"/>
      <c r="BJ9" s="107"/>
      <c r="BK9" s="107"/>
      <c r="BL9" s="107"/>
    </row>
    <row r="10" spans="1:64" ht="13.5" customHeight="1">
      <c r="O10" s="83"/>
      <c r="P10" s="1079"/>
      <c r="Q10" s="629"/>
      <c r="R10" s="634"/>
      <c r="S10" s="634"/>
      <c r="T10" s="126" t="s">
        <v>165</v>
      </c>
      <c r="U10" s="244"/>
      <c r="V10" s="629"/>
      <c r="W10" s="634"/>
      <c r="X10" s="634"/>
      <c r="Y10" s="707" t="s">
        <v>409</v>
      </c>
      <c r="Z10" s="707"/>
      <c r="AA10" s="126">
        <v>1102.2867377696512</v>
      </c>
      <c r="AB10" s="126">
        <v>1102.7682576535249</v>
      </c>
      <c r="AC10" s="126">
        <v>1283.8327710617998</v>
      </c>
      <c r="AD10" s="126">
        <v>1222.3705705759169</v>
      </c>
      <c r="AE10" s="126">
        <v>945.94455930348499</v>
      </c>
      <c r="AF10" s="126">
        <v>1005.0130473018941</v>
      </c>
      <c r="AG10" s="126">
        <v>801.60536213397108</v>
      </c>
      <c r="AH10" s="126">
        <v>926.99534143362052</v>
      </c>
      <c r="AI10" s="126">
        <v>910.9868576132767</v>
      </c>
      <c r="AJ10" s="126">
        <v>946.93037570584102</v>
      </c>
      <c r="AK10" s="126">
        <v>836.7142497149265</v>
      </c>
      <c r="AL10" s="126">
        <v>813.25433894569608</v>
      </c>
      <c r="AM10" s="126">
        <v>1053.5336158291263</v>
      </c>
      <c r="AN10" s="126">
        <v>661.20852606908284</v>
      </c>
      <c r="AO10" s="126">
        <v>1192.0084360539479</v>
      </c>
      <c r="AP10" s="126">
        <v>1368.2523364321569</v>
      </c>
      <c r="AQ10" s="126">
        <v>921.56008580417154</v>
      </c>
      <c r="AR10" s="126">
        <v>2160.4071695395182</v>
      </c>
      <c r="AS10" s="126">
        <v>2245.6997759632222</v>
      </c>
      <c r="AT10" s="126">
        <v>2331.4755480382073</v>
      </c>
      <c r="AU10" s="126">
        <v>2628.0450766549043</v>
      </c>
      <c r="AV10" s="126">
        <v>2796.7050007369953</v>
      </c>
      <c r="AW10" s="126">
        <v>3783.2886287983797</v>
      </c>
      <c r="AX10" s="126">
        <v>2727.9376713920337</v>
      </c>
      <c r="AY10" s="126">
        <v>2842.3331782158493</v>
      </c>
      <c r="AZ10" s="126">
        <v>2611.1431084625528</v>
      </c>
      <c r="BA10" s="1327">
        <v>3102.3528363397777</v>
      </c>
      <c r="BB10" s="126">
        <v>2235.9784651088144</v>
      </c>
      <c r="BC10" s="1327">
        <v>1879.3297369806967</v>
      </c>
      <c r="BD10" s="126">
        <v>1513.971130061803</v>
      </c>
      <c r="BE10" s="469"/>
      <c r="BF10" s="433"/>
      <c r="BG10" s="447"/>
      <c r="BH10" s="1435"/>
      <c r="BI10" s="107"/>
      <c r="BJ10" s="107"/>
      <c r="BK10" s="107"/>
      <c r="BL10" s="107"/>
    </row>
    <row r="11" spans="1:64" ht="13.5" customHeight="1">
      <c r="O11" s="83"/>
      <c r="P11" s="1079"/>
      <c r="Q11" s="629"/>
      <c r="R11" s="634"/>
      <c r="S11" s="634"/>
      <c r="T11" s="126" t="s">
        <v>166</v>
      </c>
      <c r="U11" s="244"/>
      <c r="V11" s="629"/>
      <c r="W11" s="634"/>
      <c r="X11" s="634"/>
      <c r="Y11" s="707" t="s">
        <v>1372</v>
      </c>
      <c r="Z11" s="707"/>
      <c r="AA11" s="126">
        <v>294020.1217066854</v>
      </c>
      <c r="AB11" s="126">
        <v>296919.9501125731</v>
      </c>
      <c r="AC11" s="126">
        <v>304401.28994771681</v>
      </c>
      <c r="AD11" s="126">
        <v>286511.29193478992</v>
      </c>
      <c r="AE11" s="126">
        <v>323963.85316692811</v>
      </c>
      <c r="AF11" s="126">
        <v>312259.28262277035</v>
      </c>
      <c r="AG11" s="126">
        <v>313898.41067721718</v>
      </c>
      <c r="AH11" s="126">
        <v>306945.09814163693</v>
      </c>
      <c r="AI11" s="126">
        <v>296979.4588317817</v>
      </c>
      <c r="AJ11" s="126">
        <v>316951.54654091666</v>
      </c>
      <c r="AK11" s="126">
        <v>325350.88969265932</v>
      </c>
      <c r="AL11" s="126">
        <v>317894.7499392723</v>
      </c>
      <c r="AM11" s="126">
        <v>344392.50515836873</v>
      </c>
      <c r="AN11" s="126">
        <v>361665.69950280891</v>
      </c>
      <c r="AO11" s="126">
        <v>356651.00730147166</v>
      </c>
      <c r="AP11" s="126">
        <v>372494.32576738909</v>
      </c>
      <c r="AQ11" s="126">
        <v>363915.31341729872</v>
      </c>
      <c r="AR11" s="126">
        <v>415401.22767374938</v>
      </c>
      <c r="AS11" s="126">
        <v>387256.85737286421</v>
      </c>
      <c r="AT11" s="126">
        <v>349276.52784191951</v>
      </c>
      <c r="AU11" s="126">
        <v>371925.62491275539</v>
      </c>
      <c r="AV11" s="126">
        <v>432824.83748892794</v>
      </c>
      <c r="AW11" s="126">
        <v>478143.35410132789</v>
      </c>
      <c r="AX11" s="126">
        <v>483952.01123816578</v>
      </c>
      <c r="AY11" s="126">
        <v>456624.76899599476</v>
      </c>
      <c r="AZ11" s="126">
        <v>431548.66416368302</v>
      </c>
      <c r="BA11" s="1327">
        <v>468052.95215256436</v>
      </c>
      <c r="BB11" s="126">
        <v>455805.80288525764</v>
      </c>
      <c r="BC11" s="1327">
        <v>416569.10793362878</v>
      </c>
      <c r="BD11" s="126">
        <v>395719.62550295371</v>
      </c>
      <c r="BE11" s="469"/>
      <c r="BF11" s="433"/>
      <c r="BG11" s="447"/>
      <c r="BH11" s="1435"/>
      <c r="BI11" s="107"/>
      <c r="BJ11" s="107"/>
      <c r="BK11" s="107"/>
      <c r="BL11" s="107"/>
    </row>
    <row r="12" spans="1:64">
      <c r="O12" s="83"/>
      <c r="P12" s="1079"/>
      <c r="Q12" s="629"/>
      <c r="R12" s="634"/>
      <c r="S12" s="634"/>
      <c r="T12" s="1933" t="s">
        <v>1349</v>
      </c>
      <c r="U12" s="244"/>
      <c r="V12" s="629"/>
      <c r="W12" s="634"/>
      <c r="X12" s="634"/>
      <c r="Y12" s="706" t="s">
        <v>410</v>
      </c>
      <c r="Z12" s="706"/>
      <c r="AA12" s="126">
        <v>577.01635602545502</v>
      </c>
      <c r="AB12" s="126">
        <v>564.60814034833936</v>
      </c>
      <c r="AC12" s="126">
        <v>597.59342380024452</v>
      </c>
      <c r="AD12" s="126">
        <v>646.61663195323717</v>
      </c>
      <c r="AE12" s="126">
        <v>742.44641775805303</v>
      </c>
      <c r="AF12" s="126">
        <v>752.89880281128887</v>
      </c>
      <c r="AG12" s="126">
        <v>775.81363055879626</v>
      </c>
      <c r="AH12" s="126">
        <v>805.5917282966368</v>
      </c>
      <c r="AI12" s="126">
        <v>852.55537533250128</v>
      </c>
      <c r="AJ12" s="126">
        <v>919.92277980578399</v>
      </c>
      <c r="AK12" s="126">
        <v>935.56544179822617</v>
      </c>
      <c r="AL12" s="126">
        <v>889.66169893993083</v>
      </c>
      <c r="AM12" s="126">
        <v>939.28134268992528</v>
      </c>
      <c r="AN12" s="126">
        <v>889.6919358068335</v>
      </c>
      <c r="AO12" s="126">
        <v>961.14121138490884</v>
      </c>
      <c r="AP12" s="126">
        <v>1064.29583734321</v>
      </c>
      <c r="AQ12" s="126">
        <v>986.68456274795892</v>
      </c>
      <c r="AR12" s="126">
        <v>1019.116525471708</v>
      </c>
      <c r="AS12" s="126">
        <v>930.39770814529925</v>
      </c>
      <c r="AT12" s="126">
        <v>858.56638511701374</v>
      </c>
      <c r="AU12" s="126">
        <v>931.40947246893404</v>
      </c>
      <c r="AV12" s="126">
        <v>862.64610019888278</v>
      </c>
      <c r="AW12" s="126">
        <v>836.43891601467567</v>
      </c>
      <c r="AX12" s="126">
        <v>845.91764907160587</v>
      </c>
      <c r="AY12" s="126">
        <v>777.23373226891943</v>
      </c>
      <c r="AZ12" s="126">
        <v>741.2715671441764</v>
      </c>
      <c r="BA12" s="1327">
        <v>786.04312618796234</v>
      </c>
      <c r="BB12" s="126">
        <v>790.44750332781518</v>
      </c>
      <c r="BC12" s="1327">
        <v>752.70811425199668</v>
      </c>
      <c r="BD12" s="126">
        <v>711.28839249758892</v>
      </c>
      <c r="BE12" s="469"/>
      <c r="BF12" s="469"/>
      <c r="BG12" s="336"/>
      <c r="BH12" s="1435"/>
      <c r="BI12" s="107"/>
      <c r="BJ12" s="107"/>
      <c r="BK12" s="107"/>
      <c r="BL12" s="107"/>
    </row>
    <row r="13" spans="1:64" ht="28.5" customHeight="1">
      <c r="O13" s="83"/>
      <c r="P13" s="1079"/>
      <c r="Q13" s="629"/>
      <c r="R13" s="634"/>
      <c r="S13" s="2008" t="s">
        <v>718</v>
      </c>
      <c r="T13" s="2009"/>
      <c r="U13" s="244"/>
      <c r="V13" s="629"/>
      <c r="W13" s="634"/>
      <c r="X13" s="2004" t="s">
        <v>411</v>
      </c>
      <c r="Y13" s="2005"/>
      <c r="Z13" s="16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1328"/>
      <c r="BB13" s="455"/>
      <c r="BC13" s="1328"/>
      <c r="BD13" s="455"/>
      <c r="BE13" s="470"/>
      <c r="BF13" s="470"/>
      <c r="BG13" s="456"/>
      <c r="BH13" s="1435"/>
      <c r="BI13" s="107"/>
      <c r="BJ13" s="107"/>
      <c r="BK13" s="107"/>
      <c r="BL13" s="107"/>
    </row>
    <row r="14" spans="1:64">
      <c r="O14" s="83"/>
      <c r="P14" s="1079"/>
      <c r="Q14" s="629"/>
      <c r="R14" s="642" t="s">
        <v>94</v>
      </c>
      <c r="S14" s="708"/>
      <c r="T14" s="738"/>
      <c r="U14" s="244"/>
      <c r="V14" s="629"/>
      <c r="W14" s="642" t="s">
        <v>412</v>
      </c>
      <c r="X14" s="708"/>
      <c r="Y14" s="709"/>
      <c r="Z14" s="262"/>
      <c r="AA14" s="262">
        <f>SUM(AA15,AA19)</f>
        <v>378215.76093387243</v>
      </c>
      <c r="AB14" s="262">
        <f t="shared" ref="AB14:AZ14" si="31">SUM(AB15,AB19)</f>
        <v>375691.99955051712</v>
      </c>
      <c r="AC14" s="262">
        <f t="shared" si="31"/>
        <v>370187.73379008047</v>
      </c>
      <c r="AD14" s="262">
        <f t="shared" si="31"/>
        <v>372067.13300100621</v>
      </c>
      <c r="AE14" s="262">
        <f t="shared" si="31"/>
        <v>378846.82849360199</v>
      </c>
      <c r="AF14" s="262">
        <f t="shared" si="31"/>
        <v>385935.73827143188</v>
      </c>
      <c r="AG14" s="262">
        <f t="shared" si="31"/>
        <v>390674.75045485451</v>
      </c>
      <c r="AH14" s="262">
        <f t="shared" si="31"/>
        <v>386441.31773778825</v>
      </c>
      <c r="AI14" s="262">
        <f t="shared" si="31"/>
        <v>362720.12412357813</v>
      </c>
      <c r="AJ14" s="262">
        <f t="shared" si="31"/>
        <v>367351.08056902856</v>
      </c>
      <c r="AK14" s="262">
        <f t="shared" si="31"/>
        <v>377373.97413208825</v>
      </c>
      <c r="AL14" s="262">
        <f t="shared" si="31"/>
        <v>371324.00650225376</v>
      </c>
      <c r="AM14" s="262">
        <f t="shared" si="31"/>
        <v>376647.37828908849</v>
      </c>
      <c r="AN14" s="262">
        <f t="shared" si="31"/>
        <v>376294.57501785568</v>
      </c>
      <c r="AO14" s="262">
        <f t="shared" si="31"/>
        <v>377077.10589699482</v>
      </c>
      <c r="AP14" s="262">
        <f t="shared" si="31"/>
        <v>366307.51768990827</v>
      </c>
      <c r="AQ14" s="262">
        <f t="shared" si="31"/>
        <v>362846.7403098222</v>
      </c>
      <c r="AR14" s="262">
        <f t="shared" si="31"/>
        <v>359222.53742793243</v>
      </c>
      <c r="AS14" s="262">
        <f t="shared" si="31"/>
        <v>328528.56916608661</v>
      </c>
      <c r="AT14" s="262">
        <f t="shared" si="31"/>
        <v>314726.26473875949</v>
      </c>
      <c r="AU14" s="262">
        <f t="shared" si="31"/>
        <v>329148.2388674494</v>
      </c>
      <c r="AV14" s="262">
        <f t="shared" si="31"/>
        <v>326734.79567486508</v>
      </c>
      <c r="AW14" s="262">
        <f t="shared" si="31"/>
        <v>324758.04949819017</v>
      </c>
      <c r="AX14" s="262">
        <f t="shared" si="31"/>
        <v>329606.14653125202</v>
      </c>
      <c r="AY14" s="262">
        <f t="shared" si="31"/>
        <v>320063.93615626381</v>
      </c>
      <c r="AZ14" s="262">
        <f t="shared" si="31"/>
        <v>311408.92859134963</v>
      </c>
      <c r="BA14" s="1329">
        <f>SUM(BA15,BA19)</f>
        <v>297320.12690706953</v>
      </c>
      <c r="BB14" s="262">
        <f t="shared" ref="BB14" si="32">SUM(BB15,BB19)</f>
        <v>292704.40947312047</v>
      </c>
      <c r="BC14" s="1329">
        <f t="shared" ref="BC14:BD14" si="33">SUM(BC15,BC19)</f>
        <v>287038.50233587727</v>
      </c>
      <c r="BD14" s="262">
        <f t="shared" si="33"/>
        <v>279201.00175519305</v>
      </c>
      <c r="BE14" s="471"/>
      <c r="BF14" s="471"/>
      <c r="BG14" s="337"/>
      <c r="BH14" s="365"/>
      <c r="BI14" s="107"/>
      <c r="BJ14" s="206"/>
      <c r="BK14" s="107"/>
      <c r="BL14" s="107"/>
    </row>
    <row r="15" spans="1:64" ht="29.25" customHeight="1">
      <c r="O15" s="83"/>
      <c r="P15" s="1080"/>
      <c r="Q15" s="629"/>
      <c r="R15" s="645"/>
      <c r="S15" s="2006" t="s">
        <v>95</v>
      </c>
      <c r="T15" s="2007"/>
      <c r="U15" s="244"/>
      <c r="V15" s="629"/>
      <c r="W15" s="645"/>
      <c r="X15" s="2002" t="s">
        <v>413</v>
      </c>
      <c r="Y15" s="2003"/>
      <c r="Z15" s="262"/>
      <c r="AA15" s="1318">
        <v>30299.856851662622</v>
      </c>
      <c r="AB15" s="1318">
        <v>30283.92794974089</v>
      </c>
      <c r="AC15" s="1318">
        <v>30389.021346951322</v>
      </c>
      <c r="AD15" s="1318">
        <v>30025.274884624061</v>
      </c>
      <c r="AE15" s="1318">
        <v>28997.688365430007</v>
      </c>
      <c r="AF15" s="1318">
        <v>28766.663736196631</v>
      </c>
      <c r="AG15" s="1318">
        <v>29181.651221692857</v>
      </c>
      <c r="AH15" s="1318">
        <v>28514.966798116322</v>
      </c>
      <c r="AI15" s="1318">
        <v>28087.898048224029</v>
      </c>
      <c r="AJ15" s="1318">
        <v>27263.552584539644</v>
      </c>
      <c r="AK15" s="1318">
        <v>26756.058684052117</v>
      </c>
      <c r="AL15" s="1318">
        <v>27376.583645472365</v>
      </c>
      <c r="AM15" s="1318">
        <v>26235.937880582132</v>
      </c>
      <c r="AN15" s="1318">
        <v>25822.909106178031</v>
      </c>
      <c r="AO15" s="1318">
        <v>26058.025605072304</v>
      </c>
      <c r="AP15" s="1318">
        <v>25138.262544259782</v>
      </c>
      <c r="AQ15" s="1318">
        <v>23944.826641244374</v>
      </c>
      <c r="AR15" s="1318">
        <v>23572.256940746287</v>
      </c>
      <c r="AS15" s="1318">
        <v>19917.442239453077</v>
      </c>
      <c r="AT15" s="1318">
        <v>23353.880487289709</v>
      </c>
      <c r="AU15" s="1318">
        <v>22315.871679046722</v>
      </c>
      <c r="AV15" s="1318">
        <v>22562.143100053032</v>
      </c>
      <c r="AW15" s="1318">
        <v>22249.415089826369</v>
      </c>
      <c r="AX15" s="1318">
        <v>19909.748329447993</v>
      </c>
      <c r="AY15" s="1318">
        <v>19534.792799476108</v>
      </c>
      <c r="AZ15" s="1318">
        <v>21506.780163083658</v>
      </c>
      <c r="BA15" s="1318">
        <v>22414.774533139866</v>
      </c>
      <c r="BB15" s="1318">
        <v>22607.40744872695</v>
      </c>
      <c r="BC15" s="1848">
        <v>19610.472313303995</v>
      </c>
      <c r="BD15" s="1318">
        <v>19322.847933574372</v>
      </c>
      <c r="BE15" s="471"/>
      <c r="BF15" s="471"/>
      <c r="BG15" s="337"/>
      <c r="BH15" s="365"/>
      <c r="BI15" s="107"/>
      <c r="BJ15" s="207"/>
      <c r="BK15" s="206"/>
      <c r="BL15" s="107"/>
    </row>
    <row r="16" spans="1:64">
      <c r="O16" s="83"/>
      <c r="P16" s="1079"/>
      <c r="Q16" s="629"/>
      <c r="R16" s="645"/>
      <c r="S16" s="645"/>
      <c r="T16" s="739" t="s">
        <v>96</v>
      </c>
      <c r="U16" s="244"/>
      <c r="V16" s="629"/>
      <c r="W16" s="645"/>
      <c r="X16" s="645"/>
      <c r="Y16" s="43" t="s">
        <v>414</v>
      </c>
      <c r="Z16" s="126"/>
      <c r="AA16" s="126">
        <v>20942.211501134116</v>
      </c>
      <c r="AB16" s="126">
        <v>21478.137269790641</v>
      </c>
      <c r="AC16" s="126">
        <v>21559.915105017892</v>
      </c>
      <c r="AD16" s="126">
        <v>21033.578917001578</v>
      </c>
      <c r="AE16" s="126">
        <v>19953.01359266954</v>
      </c>
      <c r="AF16" s="126">
        <v>19723.081686608406</v>
      </c>
      <c r="AG16" s="126">
        <v>20554.56005702716</v>
      </c>
      <c r="AH16" s="126">
        <v>20327.612128044097</v>
      </c>
      <c r="AI16" s="126">
        <v>20282.918936612878</v>
      </c>
      <c r="AJ16" s="126">
        <v>19803.924245236383</v>
      </c>
      <c r="AK16" s="126">
        <v>19852.970399471924</v>
      </c>
      <c r="AL16" s="126">
        <v>20682.672104573747</v>
      </c>
      <c r="AM16" s="126">
        <v>19941.305086319589</v>
      </c>
      <c r="AN16" s="126">
        <v>19908.059283970957</v>
      </c>
      <c r="AO16" s="126">
        <v>20237.911675092681</v>
      </c>
      <c r="AP16" s="126">
        <v>19675.705293007974</v>
      </c>
      <c r="AQ16" s="126">
        <v>18612.676711711829</v>
      </c>
      <c r="AR16" s="126">
        <v>18704.156517569976</v>
      </c>
      <c r="AS16" s="126">
        <v>16018.988565349166</v>
      </c>
      <c r="AT16" s="126">
        <v>19156.905949006967</v>
      </c>
      <c r="AU16" s="126">
        <v>17799.68932324753</v>
      </c>
      <c r="AV16" s="126">
        <v>16505.256498922834</v>
      </c>
      <c r="AW16" s="126">
        <v>16186.417730730278</v>
      </c>
      <c r="AX16" s="126">
        <v>14777.149524341119</v>
      </c>
      <c r="AY16" s="126">
        <v>14500.917401670353</v>
      </c>
      <c r="AZ16" s="296">
        <v>16187.006524908082</v>
      </c>
      <c r="BA16" s="1327">
        <v>16982.172875437365</v>
      </c>
      <c r="BB16" s="126">
        <v>17040.839350327966</v>
      </c>
      <c r="BC16" s="1327">
        <v>14161.521964990539</v>
      </c>
      <c r="BD16" s="126">
        <v>14338.237624971771</v>
      </c>
      <c r="BE16" s="469"/>
      <c r="BF16" s="469"/>
      <c r="BG16" s="336"/>
      <c r="BH16" s="1435"/>
      <c r="BI16" s="107"/>
      <c r="BJ16" s="107"/>
      <c r="BK16" s="107"/>
      <c r="BL16" s="107"/>
    </row>
    <row r="17" spans="15:64">
      <c r="O17" s="83"/>
      <c r="P17" s="1079"/>
      <c r="Q17" s="629"/>
      <c r="R17" s="645"/>
      <c r="S17" s="645"/>
      <c r="T17" s="736" t="s">
        <v>97</v>
      </c>
      <c r="U17" s="244"/>
      <c r="V17" s="629"/>
      <c r="W17" s="645"/>
      <c r="X17" s="645"/>
      <c r="Y17" s="44" t="s">
        <v>415</v>
      </c>
      <c r="Z17" s="126"/>
      <c r="AA17" s="126">
        <v>3648.2632365198974</v>
      </c>
      <c r="AB17" s="126">
        <v>3257.5281036281317</v>
      </c>
      <c r="AC17" s="126">
        <v>3152.7315480815987</v>
      </c>
      <c r="AD17" s="126">
        <v>3069.6788503280764</v>
      </c>
      <c r="AE17" s="126">
        <v>2999.0619751392583</v>
      </c>
      <c r="AF17" s="126">
        <v>2816.6091014945277</v>
      </c>
      <c r="AG17" s="126">
        <v>2709.1608082036278</v>
      </c>
      <c r="AH17" s="126">
        <v>2571.8027695077667</v>
      </c>
      <c r="AI17" s="126">
        <v>2430.8442736060915</v>
      </c>
      <c r="AJ17" s="126">
        <v>2291.2548778259838</v>
      </c>
      <c r="AK17" s="126">
        <v>2132.7497085118866</v>
      </c>
      <c r="AL17" s="126">
        <v>2033.3189702244224</v>
      </c>
      <c r="AM17" s="126">
        <v>1900.1158014043226</v>
      </c>
      <c r="AN17" s="126">
        <v>1776.2963846288626</v>
      </c>
      <c r="AO17" s="126">
        <v>1766.0089511370886</v>
      </c>
      <c r="AP17" s="126">
        <v>1652.3177776182599</v>
      </c>
      <c r="AQ17" s="126">
        <v>1479.5610897713186</v>
      </c>
      <c r="AR17" s="126">
        <v>1226.3209954332233</v>
      </c>
      <c r="AS17" s="126">
        <v>1071.3182009056209</v>
      </c>
      <c r="AT17" s="126">
        <v>1122.4239715219342</v>
      </c>
      <c r="AU17" s="126">
        <v>1117.3440619445189</v>
      </c>
      <c r="AV17" s="126">
        <v>1272.1906492059386</v>
      </c>
      <c r="AW17" s="126">
        <v>1255.4923594596573</v>
      </c>
      <c r="AX17" s="126">
        <v>1059.5716438682939</v>
      </c>
      <c r="AY17" s="126">
        <v>1041.3233627979598</v>
      </c>
      <c r="AZ17" s="126">
        <v>962.14191664893042</v>
      </c>
      <c r="BA17" s="1327">
        <v>889.84986552032615</v>
      </c>
      <c r="BB17" s="126">
        <v>851.91657407666844</v>
      </c>
      <c r="BC17" s="1327">
        <v>840.05938702488731</v>
      </c>
      <c r="BD17" s="126">
        <v>853.60599997035229</v>
      </c>
      <c r="BE17" s="469"/>
      <c r="BF17" s="469"/>
      <c r="BG17" s="336"/>
      <c r="BH17" s="1435"/>
      <c r="BI17" s="107"/>
      <c r="BJ17" s="107"/>
      <c r="BK17" s="107"/>
      <c r="BL17" s="107"/>
    </row>
    <row r="18" spans="15:64">
      <c r="O18" s="83"/>
      <c r="P18" s="1079"/>
      <c r="Q18" s="629"/>
      <c r="R18" s="645"/>
      <c r="S18" s="645"/>
      <c r="T18" s="740" t="s">
        <v>719</v>
      </c>
      <c r="U18" s="244"/>
      <c r="V18" s="629"/>
      <c r="W18" s="645"/>
      <c r="X18" s="645"/>
      <c r="Y18" s="710" t="s">
        <v>416</v>
      </c>
      <c r="Z18" s="126"/>
      <c r="AA18" s="126">
        <v>5709.3821140086184</v>
      </c>
      <c r="AB18" s="126">
        <v>5548.2625763221131</v>
      </c>
      <c r="AC18" s="126">
        <v>5676.374693851837</v>
      </c>
      <c r="AD18" s="126">
        <v>5922.0171172944147</v>
      </c>
      <c r="AE18" s="126">
        <v>6045.6127976212156</v>
      </c>
      <c r="AF18" s="126">
        <v>6226.9729480937094</v>
      </c>
      <c r="AG18" s="126">
        <v>5917.9303564620704</v>
      </c>
      <c r="AH18" s="126">
        <v>5615.5519005644519</v>
      </c>
      <c r="AI18" s="126">
        <v>5374.1348380050622</v>
      </c>
      <c r="AJ18" s="126">
        <v>5168.3734614772766</v>
      </c>
      <c r="AK18" s="126">
        <v>4770.3385760683013</v>
      </c>
      <c r="AL18" s="126">
        <v>4660.5925706741973</v>
      </c>
      <c r="AM18" s="126">
        <v>4394.5169928582218</v>
      </c>
      <c r="AN18" s="126">
        <v>4138.5534375782127</v>
      </c>
      <c r="AO18" s="126">
        <v>4054.1049788425344</v>
      </c>
      <c r="AP18" s="126">
        <v>3810.2394736335432</v>
      </c>
      <c r="AQ18" s="126">
        <v>3852.5888397612248</v>
      </c>
      <c r="AR18" s="126">
        <v>3641.7794277430908</v>
      </c>
      <c r="AS18" s="126">
        <v>2827.1354731982901</v>
      </c>
      <c r="AT18" s="126">
        <v>3074.5505667608095</v>
      </c>
      <c r="AU18" s="126">
        <v>3398.8382938546692</v>
      </c>
      <c r="AV18" s="126">
        <v>4784.6959519242573</v>
      </c>
      <c r="AW18" s="126">
        <v>4807.5049996364287</v>
      </c>
      <c r="AX18" s="126">
        <v>4073.0271612385727</v>
      </c>
      <c r="AY18" s="126">
        <v>3992.5520350078032</v>
      </c>
      <c r="AZ18" s="126">
        <v>4357.6317215266363</v>
      </c>
      <c r="BA18" s="1327">
        <v>4542.7517921821754</v>
      </c>
      <c r="BB18" s="126">
        <v>4714.6515243223184</v>
      </c>
      <c r="BC18" s="1327">
        <v>4608.8909612885654</v>
      </c>
      <c r="BD18" s="126">
        <v>4131.0043086322476</v>
      </c>
      <c r="BE18" s="469"/>
      <c r="BF18" s="469"/>
      <c r="BG18" s="336"/>
      <c r="BH18" s="1435"/>
      <c r="BI18" s="107"/>
      <c r="BJ18" s="107"/>
      <c r="BK18" s="107"/>
      <c r="BL18" s="107"/>
    </row>
    <row r="19" spans="15:64">
      <c r="O19" s="83"/>
      <c r="P19" s="1080"/>
      <c r="Q19" s="629"/>
      <c r="R19" s="645"/>
      <c r="S19" s="2006" t="s">
        <v>99</v>
      </c>
      <c r="T19" s="2007"/>
      <c r="U19" s="244"/>
      <c r="V19" s="629"/>
      <c r="W19" s="645"/>
      <c r="X19" s="642" t="s">
        <v>417</v>
      </c>
      <c r="Y19" s="1176"/>
      <c r="Z19" s="1176"/>
      <c r="AA19" s="262">
        <f>SUM(AA20:AA28)</f>
        <v>347915.9040822098</v>
      </c>
      <c r="AB19" s="262">
        <f t="shared" ref="AB19:AZ19" si="34">SUM(AB20:AB28)</f>
        <v>345408.07160077622</v>
      </c>
      <c r="AC19" s="262">
        <f t="shared" si="34"/>
        <v>339798.71244312916</v>
      </c>
      <c r="AD19" s="262">
        <f t="shared" si="34"/>
        <v>342041.85811638215</v>
      </c>
      <c r="AE19" s="262">
        <f t="shared" si="34"/>
        <v>349849.140128172</v>
      </c>
      <c r="AF19" s="262">
        <f t="shared" si="34"/>
        <v>357169.07453523524</v>
      </c>
      <c r="AG19" s="262">
        <f t="shared" si="34"/>
        <v>361493.09923316166</v>
      </c>
      <c r="AH19" s="262">
        <f t="shared" si="34"/>
        <v>357926.35093967192</v>
      </c>
      <c r="AI19" s="262">
        <f t="shared" si="34"/>
        <v>334632.22607535409</v>
      </c>
      <c r="AJ19" s="262">
        <f t="shared" si="34"/>
        <v>340087.52798448893</v>
      </c>
      <c r="AK19" s="262">
        <f t="shared" si="34"/>
        <v>350617.9154480361</v>
      </c>
      <c r="AL19" s="262">
        <f t="shared" si="34"/>
        <v>343947.4228567814</v>
      </c>
      <c r="AM19" s="262">
        <f t="shared" si="34"/>
        <v>350411.44040850637</v>
      </c>
      <c r="AN19" s="262">
        <f t="shared" si="34"/>
        <v>350471.66591167764</v>
      </c>
      <c r="AO19" s="262">
        <f t="shared" si="34"/>
        <v>351019.0802919225</v>
      </c>
      <c r="AP19" s="262">
        <f t="shared" si="34"/>
        <v>341169.25514564849</v>
      </c>
      <c r="AQ19" s="262">
        <f t="shared" si="34"/>
        <v>338901.91366857785</v>
      </c>
      <c r="AR19" s="262">
        <f t="shared" si="34"/>
        <v>335650.28048718616</v>
      </c>
      <c r="AS19" s="262">
        <f t="shared" si="34"/>
        <v>308611.12692663353</v>
      </c>
      <c r="AT19" s="262">
        <f t="shared" si="34"/>
        <v>291372.3842514698</v>
      </c>
      <c r="AU19" s="262">
        <f t="shared" si="34"/>
        <v>306832.36718840268</v>
      </c>
      <c r="AV19" s="262">
        <f t="shared" si="34"/>
        <v>304172.65257481206</v>
      </c>
      <c r="AW19" s="262">
        <f t="shared" si="34"/>
        <v>302508.63440836378</v>
      </c>
      <c r="AX19" s="262">
        <f t="shared" si="34"/>
        <v>309696.39820180403</v>
      </c>
      <c r="AY19" s="262">
        <f t="shared" si="34"/>
        <v>300529.14335678768</v>
      </c>
      <c r="AZ19" s="262">
        <f t="shared" si="34"/>
        <v>289902.14842826599</v>
      </c>
      <c r="BA19" s="1329">
        <f>SUM(BA20:BA28)</f>
        <v>274905.35237392964</v>
      </c>
      <c r="BB19" s="262">
        <f>SUM(BB20:BB28)</f>
        <v>270097.00202439353</v>
      </c>
      <c r="BC19" s="1329">
        <f>SUM(BC20:BC28)</f>
        <v>267428.03002257325</v>
      </c>
      <c r="BD19" s="262">
        <f>SUM(BD20:BD28)</f>
        <v>259878.15382161867</v>
      </c>
      <c r="BE19" s="471"/>
      <c r="BF19" s="471"/>
      <c r="BG19" s="337"/>
      <c r="BH19" s="365"/>
      <c r="BI19" s="107"/>
      <c r="BJ19" s="107"/>
      <c r="BK19" s="107"/>
      <c r="BL19" s="107"/>
    </row>
    <row r="20" spans="15:64">
      <c r="O20" s="83"/>
      <c r="P20" s="1079"/>
      <c r="Q20" s="629"/>
      <c r="R20" s="645"/>
      <c r="S20" s="741"/>
      <c r="T20" s="739" t="s">
        <v>720</v>
      </c>
      <c r="U20" s="244"/>
      <c r="V20" s="629"/>
      <c r="W20" s="645"/>
      <c r="X20" s="645"/>
      <c r="Y20" s="737" t="s">
        <v>418</v>
      </c>
      <c r="Z20" s="647"/>
      <c r="AA20" s="296">
        <v>7650.2359068189744</v>
      </c>
      <c r="AB20" s="296">
        <v>8083.9237362797121</v>
      </c>
      <c r="AC20" s="296">
        <v>8580.2056465909409</v>
      </c>
      <c r="AD20" s="296">
        <v>9077.3937114178007</v>
      </c>
      <c r="AE20" s="296">
        <v>9300.0156434634664</v>
      </c>
      <c r="AF20" s="296">
        <v>10133.338908990027</v>
      </c>
      <c r="AG20" s="296">
        <v>9932.7327363488002</v>
      </c>
      <c r="AH20" s="296">
        <v>10343.983864868591</v>
      </c>
      <c r="AI20" s="296">
        <v>11096.642241549223</v>
      </c>
      <c r="AJ20" s="296">
        <v>11591.511721024957</v>
      </c>
      <c r="AK20" s="296">
        <v>11511.363331868029</v>
      </c>
      <c r="AL20" s="296">
        <v>11959.912344079126</v>
      </c>
      <c r="AM20" s="296">
        <v>12387.34620916803</v>
      </c>
      <c r="AN20" s="296">
        <v>12056.825986555294</v>
      </c>
      <c r="AO20" s="296">
        <v>12463.911089247049</v>
      </c>
      <c r="AP20" s="296">
        <v>12217.590345505811</v>
      </c>
      <c r="AQ20" s="296">
        <v>11931.503355601955</v>
      </c>
      <c r="AR20" s="296">
        <v>10904.053466667687</v>
      </c>
      <c r="AS20" s="296">
        <v>10096.18861660927</v>
      </c>
      <c r="AT20" s="296">
        <v>9906.349627443713</v>
      </c>
      <c r="AU20" s="296">
        <v>9924.6177405904418</v>
      </c>
      <c r="AV20" s="296">
        <v>10899.661511932558</v>
      </c>
      <c r="AW20" s="296">
        <v>10654.59399454192</v>
      </c>
      <c r="AX20" s="296">
        <v>9902.9687400949315</v>
      </c>
      <c r="AY20" s="296">
        <v>9672.0362182781028</v>
      </c>
      <c r="AZ20" s="296">
        <v>8658.9832316290522</v>
      </c>
      <c r="BA20" s="1326">
        <v>8681.8694241232697</v>
      </c>
      <c r="BB20" s="296">
        <v>8019.6454203104386</v>
      </c>
      <c r="BC20" s="1326">
        <v>9060.6787248428336</v>
      </c>
      <c r="BD20" s="296">
        <v>8290.8979517258776</v>
      </c>
      <c r="BE20" s="468"/>
      <c r="BF20" s="468"/>
      <c r="BG20" s="430"/>
      <c r="BH20" s="1435"/>
      <c r="BI20" s="107"/>
      <c r="BJ20" s="107"/>
      <c r="BK20" s="107"/>
      <c r="BL20" s="107"/>
    </row>
    <row r="21" spans="15:64">
      <c r="O21" s="83"/>
      <c r="P21" s="1079"/>
      <c r="Q21" s="629"/>
      <c r="R21" s="645"/>
      <c r="S21" s="645"/>
      <c r="T21" s="740" t="s">
        <v>721</v>
      </c>
      <c r="U21" s="244"/>
      <c r="V21" s="629"/>
      <c r="W21" s="645"/>
      <c r="X21" s="645"/>
      <c r="Y21" s="740" t="s">
        <v>419</v>
      </c>
      <c r="Z21" s="740"/>
      <c r="AA21" s="126">
        <v>15932.693316105495</v>
      </c>
      <c r="AB21" s="126">
        <v>15237.875330356568</v>
      </c>
      <c r="AC21" s="126">
        <v>15154.928760222618</v>
      </c>
      <c r="AD21" s="126">
        <v>14836.361919218094</v>
      </c>
      <c r="AE21" s="126">
        <v>14755.418666305937</v>
      </c>
      <c r="AF21" s="126">
        <v>14730.788765610014</v>
      </c>
      <c r="AG21" s="126">
        <v>14266.916376645917</v>
      </c>
      <c r="AH21" s="126">
        <v>14504.796147218414</v>
      </c>
      <c r="AI21" s="126">
        <v>14635.605341474729</v>
      </c>
      <c r="AJ21" s="126">
        <v>13864.533690787051</v>
      </c>
      <c r="AK21" s="126">
        <v>12959.686233174802</v>
      </c>
      <c r="AL21" s="126">
        <v>12686.631076518837</v>
      </c>
      <c r="AM21" s="126">
        <v>12501.360906503214</v>
      </c>
      <c r="AN21" s="126">
        <v>12342.894160245214</v>
      </c>
      <c r="AO21" s="126">
        <v>11637.593458885447</v>
      </c>
      <c r="AP21" s="126">
        <v>9671.995045604519</v>
      </c>
      <c r="AQ21" s="126">
        <v>8866.2506420564314</v>
      </c>
      <c r="AR21" s="126">
        <v>7931.9541686304228</v>
      </c>
      <c r="AS21" s="126">
        <v>6795.5453070789299</v>
      </c>
      <c r="AT21" s="126">
        <v>6444.4449237504214</v>
      </c>
      <c r="AU21" s="126">
        <v>7012.5523483775605</v>
      </c>
      <c r="AV21" s="126">
        <v>6459.5776611528745</v>
      </c>
      <c r="AW21" s="126">
        <v>5964.4026727331893</v>
      </c>
      <c r="AX21" s="126">
        <v>6767.9631076429923</v>
      </c>
      <c r="AY21" s="126">
        <v>6553.4396959473834</v>
      </c>
      <c r="AZ21" s="126">
        <v>6713.8806471605294</v>
      </c>
      <c r="BA21" s="1327">
        <v>6015.1817802063078</v>
      </c>
      <c r="BB21" s="126">
        <v>5889.9855611673283</v>
      </c>
      <c r="BC21" s="1327">
        <v>5642.1565967978795</v>
      </c>
      <c r="BD21" s="126">
        <v>5385.6318746743691</v>
      </c>
      <c r="BE21" s="469"/>
      <c r="BF21" s="469"/>
      <c r="BG21" s="336"/>
      <c r="BH21" s="1435"/>
      <c r="BI21" s="107"/>
      <c r="BJ21" s="107"/>
      <c r="BK21" s="107"/>
      <c r="BL21" s="107"/>
    </row>
    <row r="22" spans="15:64">
      <c r="O22" s="83"/>
      <c r="P22" s="1079"/>
      <c r="Q22" s="629"/>
      <c r="R22" s="645"/>
      <c r="S22" s="645"/>
      <c r="T22" s="740" t="s">
        <v>722</v>
      </c>
      <c r="U22" s="244"/>
      <c r="V22" s="629"/>
      <c r="W22" s="645"/>
      <c r="X22" s="645"/>
      <c r="Y22" s="740" t="s">
        <v>420</v>
      </c>
      <c r="Z22" s="740"/>
      <c r="AA22" s="126">
        <v>26495.608815196632</v>
      </c>
      <c r="AB22" s="126">
        <v>26887.561959374907</v>
      </c>
      <c r="AC22" s="126">
        <v>26691.351660746917</v>
      </c>
      <c r="AD22" s="126">
        <v>27497.380461556204</v>
      </c>
      <c r="AE22" s="126">
        <v>28748.737352909309</v>
      </c>
      <c r="AF22" s="126">
        <v>30613.755246896086</v>
      </c>
      <c r="AG22" s="126">
        <v>30606.896533381689</v>
      </c>
      <c r="AH22" s="126">
        <v>30487.509296276745</v>
      </c>
      <c r="AI22" s="126">
        <v>29571.096801559932</v>
      </c>
      <c r="AJ22" s="126">
        <v>30024.124402598194</v>
      </c>
      <c r="AK22" s="126">
        <v>30763.81528108599</v>
      </c>
      <c r="AL22" s="126">
        <v>30226.849166078471</v>
      </c>
      <c r="AM22" s="126">
        <v>29832.238725555173</v>
      </c>
      <c r="AN22" s="126">
        <v>29428.555220619037</v>
      </c>
      <c r="AO22" s="126">
        <v>29409.337891677475</v>
      </c>
      <c r="AP22" s="126">
        <v>27932.838204885269</v>
      </c>
      <c r="AQ22" s="126">
        <v>25981.588243703904</v>
      </c>
      <c r="AR22" s="126">
        <v>24621.822502865783</v>
      </c>
      <c r="AS22" s="126">
        <v>22744.236142601818</v>
      </c>
      <c r="AT22" s="126">
        <v>21195.919251452782</v>
      </c>
      <c r="AU22" s="126">
        <v>20284.349410156879</v>
      </c>
      <c r="AV22" s="126">
        <v>20791.634519006548</v>
      </c>
      <c r="AW22" s="126">
        <v>21307.879886533934</v>
      </c>
      <c r="AX22" s="126">
        <v>21263.979653498172</v>
      </c>
      <c r="AY22" s="126">
        <v>20259.407749041253</v>
      </c>
      <c r="AZ22" s="126">
        <v>20734.458902074191</v>
      </c>
      <c r="BA22" s="1327">
        <v>18271.606763570642</v>
      </c>
      <c r="BB22" s="126">
        <v>17900.177417213068</v>
      </c>
      <c r="BC22" s="1327">
        <v>17599.958800649001</v>
      </c>
      <c r="BD22" s="126">
        <v>16471.900691490417</v>
      </c>
      <c r="BE22" s="469"/>
      <c r="BF22" s="469"/>
      <c r="BG22" s="336"/>
      <c r="BH22" s="1435"/>
      <c r="BI22" s="107"/>
      <c r="BJ22" s="107"/>
      <c r="BK22" s="107"/>
      <c r="BL22" s="107"/>
    </row>
    <row r="23" spans="15:64">
      <c r="O23" s="83"/>
      <c r="P23" s="1079"/>
      <c r="Q23" s="629"/>
      <c r="R23" s="645"/>
      <c r="S23" s="645"/>
      <c r="T23" s="740" t="s">
        <v>180</v>
      </c>
      <c r="U23" s="244"/>
      <c r="V23" s="629"/>
      <c r="W23" s="645"/>
      <c r="X23" s="645"/>
      <c r="Y23" s="740" t="s">
        <v>421</v>
      </c>
      <c r="Z23" s="740"/>
      <c r="AA23" s="126">
        <v>69685.773617560073</v>
      </c>
      <c r="AB23" s="126">
        <v>71124.438467400396</v>
      </c>
      <c r="AC23" s="126">
        <v>71656.728740226899</v>
      </c>
      <c r="AD23" s="126">
        <v>73176.180573869875</v>
      </c>
      <c r="AE23" s="126">
        <v>76117.91468781358</v>
      </c>
      <c r="AF23" s="126">
        <v>77909.181844025938</v>
      </c>
      <c r="AG23" s="126">
        <v>80818.920095086549</v>
      </c>
      <c r="AH23" s="126">
        <v>79629.115749919714</v>
      </c>
      <c r="AI23" s="126">
        <v>70567.070705031452</v>
      </c>
      <c r="AJ23" s="126">
        <v>71521.685139769019</v>
      </c>
      <c r="AK23" s="126">
        <v>75661.250201201532</v>
      </c>
      <c r="AL23" s="126">
        <v>73271.044214619702</v>
      </c>
      <c r="AM23" s="126">
        <v>73874.955706125038</v>
      </c>
      <c r="AN23" s="126">
        <v>74369.664176075952</v>
      </c>
      <c r="AO23" s="126">
        <v>76672.84139242713</v>
      </c>
      <c r="AP23" s="126">
        <v>75422.214426607708</v>
      </c>
      <c r="AQ23" s="126">
        <v>74713.005744981943</v>
      </c>
      <c r="AR23" s="126">
        <v>73944.72168623755</v>
      </c>
      <c r="AS23" s="126">
        <v>70253.28849140786</v>
      </c>
      <c r="AT23" s="126">
        <v>69429.905169738311</v>
      </c>
      <c r="AU23" s="126">
        <v>69286.556969926052</v>
      </c>
      <c r="AV23" s="126">
        <v>68339.866707427427</v>
      </c>
      <c r="AW23" s="126">
        <v>64961.370536639733</v>
      </c>
      <c r="AX23" s="126">
        <v>67277.718273887585</v>
      </c>
      <c r="AY23" s="126">
        <v>63881.661996822309</v>
      </c>
      <c r="AZ23" s="126">
        <v>62052.822377571516</v>
      </c>
      <c r="BA23" s="1327">
        <v>57373.990862004241</v>
      </c>
      <c r="BB23" s="126">
        <v>57802.859586946841</v>
      </c>
      <c r="BC23" s="1327">
        <v>57164.459376649509</v>
      </c>
      <c r="BD23" s="126">
        <v>55840.422219560787</v>
      </c>
      <c r="BE23" s="469"/>
      <c r="BF23" s="469"/>
      <c r="BG23" s="336"/>
      <c r="BH23" s="1435"/>
      <c r="BI23" s="107"/>
      <c r="BJ23" s="107"/>
      <c r="BK23" s="107"/>
      <c r="BL23" s="107"/>
    </row>
    <row r="24" spans="15:64">
      <c r="O24" s="83"/>
      <c r="P24" s="1079"/>
      <c r="Q24" s="629"/>
      <c r="R24" s="645"/>
      <c r="S24" s="645"/>
      <c r="T24" s="1846" t="s">
        <v>1350</v>
      </c>
      <c r="U24" s="244"/>
      <c r="V24" s="629"/>
      <c r="W24" s="645"/>
      <c r="X24" s="645"/>
      <c r="Y24" s="740" t="s">
        <v>1328</v>
      </c>
      <c r="Z24" s="740"/>
      <c r="AA24" s="126">
        <v>43438.382858871308</v>
      </c>
      <c r="AB24" s="126">
        <v>43975.366704993306</v>
      </c>
      <c r="AC24" s="126">
        <v>44401.004756716458</v>
      </c>
      <c r="AD24" s="126">
        <v>44916.768571918794</v>
      </c>
      <c r="AE24" s="126">
        <v>45587.84346578749</v>
      </c>
      <c r="AF24" s="126">
        <v>45968.860438680604</v>
      </c>
      <c r="AG24" s="126">
        <v>45758.562684800745</v>
      </c>
      <c r="AH24" s="126">
        <v>44836.71886405618</v>
      </c>
      <c r="AI24" s="126">
        <v>40014.37932353271</v>
      </c>
      <c r="AJ24" s="126">
        <v>39615.457324005947</v>
      </c>
      <c r="AK24" s="126">
        <v>39273.961801749298</v>
      </c>
      <c r="AL24" s="126">
        <v>38021.351089486379</v>
      </c>
      <c r="AM24" s="126">
        <v>37540.717048926876</v>
      </c>
      <c r="AN24" s="126">
        <v>37438.183759384789</v>
      </c>
      <c r="AO24" s="126">
        <v>35453.608640123355</v>
      </c>
      <c r="AP24" s="126">
        <v>34395.099491623558</v>
      </c>
      <c r="AQ24" s="126">
        <v>34411.737491820342</v>
      </c>
      <c r="AR24" s="126">
        <v>33247.56430381682</v>
      </c>
      <c r="AS24" s="126">
        <v>31481.769063568896</v>
      </c>
      <c r="AT24" s="126">
        <v>27890.455123948093</v>
      </c>
      <c r="AU24" s="126">
        <v>27450.894303211873</v>
      </c>
      <c r="AV24" s="126">
        <v>27325.481452633248</v>
      </c>
      <c r="AW24" s="126">
        <v>27603.789501215899</v>
      </c>
      <c r="AX24" s="126">
        <v>28410.980633076702</v>
      </c>
      <c r="AY24" s="126">
        <v>27421.317180998227</v>
      </c>
      <c r="AZ24" s="126">
        <v>26538.355394984959</v>
      </c>
      <c r="BA24" s="1327">
        <v>25494.003697198998</v>
      </c>
      <c r="BB24" s="126">
        <v>25184.516911567469</v>
      </c>
      <c r="BC24" s="1327">
        <v>25164.342264342431</v>
      </c>
      <c r="BD24" s="126">
        <v>23995.60534896735</v>
      </c>
      <c r="BE24" s="469"/>
      <c r="BF24" s="469"/>
      <c r="BG24" s="336"/>
      <c r="BH24" s="1435"/>
      <c r="BI24" s="107"/>
      <c r="BJ24" s="107"/>
      <c r="BK24" s="107"/>
      <c r="BL24" s="107"/>
    </row>
    <row r="25" spans="15:64">
      <c r="O25" s="83"/>
      <c r="P25" s="1079"/>
      <c r="Q25" s="629"/>
      <c r="R25" s="645"/>
      <c r="S25" s="645"/>
      <c r="T25" s="740" t="s">
        <v>100</v>
      </c>
      <c r="U25" s="244"/>
      <c r="V25" s="629"/>
      <c r="W25" s="645"/>
      <c r="X25" s="645"/>
      <c r="Y25" s="740" t="s">
        <v>423</v>
      </c>
      <c r="Z25" s="740"/>
      <c r="AA25" s="126">
        <v>150691.12235641567</v>
      </c>
      <c r="AB25" s="126">
        <v>146223.91813969082</v>
      </c>
      <c r="AC25" s="126">
        <v>139451.38135669433</v>
      </c>
      <c r="AD25" s="126">
        <v>139320.03964087437</v>
      </c>
      <c r="AE25" s="126">
        <v>141560.60854721768</v>
      </c>
      <c r="AF25" s="126">
        <v>143097.21441115136</v>
      </c>
      <c r="AG25" s="126">
        <v>145623.2223630019</v>
      </c>
      <c r="AH25" s="126">
        <v>147971.34965507392</v>
      </c>
      <c r="AI25" s="126">
        <v>140104.8069683862</v>
      </c>
      <c r="AJ25" s="126">
        <v>144105.12281518389</v>
      </c>
      <c r="AK25" s="126">
        <v>151803.73001989035</v>
      </c>
      <c r="AL25" s="126">
        <v>149056.9838277153</v>
      </c>
      <c r="AM25" s="126">
        <v>154908.62165046163</v>
      </c>
      <c r="AN25" s="126">
        <v>156242.59396885088</v>
      </c>
      <c r="AO25" s="126">
        <v>156934.11022265168</v>
      </c>
      <c r="AP25" s="126">
        <v>153537.95959714244</v>
      </c>
      <c r="AQ25" s="126">
        <v>155635.42733002472</v>
      </c>
      <c r="AR25" s="126">
        <v>159836.69075049274</v>
      </c>
      <c r="AS25" s="126">
        <v>144389.64022115298</v>
      </c>
      <c r="AT25" s="126">
        <v>135198.09584583362</v>
      </c>
      <c r="AU25" s="126">
        <v>152625.19320655824</v>
      </c>
      <c r="AV25" s="126">
        <v>148408.76676636707</v>
      </c>
      <c r="AW25" s="126">
        <v>150772.02722564602</v>
      </c>
      <c r="AX25" s="126">
        <v>157096.4143359185</v>
      </c>
      <c r="AY25" s="126">
        <v>154544.53354120225</v>
      </c>
      <c r="AZ25" s="126">
        <v>148335.68200494535</v>
      </c>
      <c r="BA25" s="1327">
        <v>142196.03130704118</v>
      </c>
      <c r="BB25" s="126">
        <v>139153.63626237589</v>
      </c>
      <c r="BC25" s="1327">
        <v>135654.52563587925</v>
      </c>
      <c r="BD25" s="126">
        <v>133709.92959797589</v>
      </c>
      <c r="BE25" s="469"/>
      <c r="BF25" s="469"/>
      <c r="BG25" s="336"/>
      <c r="BH25" s="1435"/>
      <c r="BI25" s="107"/>
      <c r="BJ25" s="107"/>
      <c r="BK25" s="107"/>
      <c r="BL25" s="107"/>
    </row>
    <row r="26" spans="15:64">
      <c r="O26" s="83"/>
      <c r="P26" s="1079"/>
      <c r="Q26" s="629"/>
      <c r="R26" s="645"/>
      <c r="S26" s="645"/>
      <c r="T26" s="1846" t="s">
        <v>1351</v>
      </c>
      <c r="U26" s="244"/>
      <c r="V26" s="629"/>
      <c r="W26" s="645"/>
      <c r="X26" s="645"/>
      <c r="Y26" s="740" t="s">
        <v>424</v>
      </c>
      <c r="Z26" s="740"/>
      <c r="AA26" s="126">
        <v>8310.292137715689</v>
      </c>
      <c r="AB26" s="126">
        <v>8176.2694385026261</v>
      </c>
      <c r="AC26" s="126">
        <v>8207.4494686651105</v>
      </c>
      <c r="AD26" s="126">
        <v>7878.1789447530782</v>
      </c>
      <c r="AE26" s="126">
        <v>7673.3030382854286</v>
      </c>
      <c r="AF26" s="126">
        <v>7317.6142900003624</v>
      </c>
      <c r="AG26" s="126">
        <v>6547.5722186488119</v>
      </c>
      <c r="AH26" s="126">
        <v>6794.6686705828224</v>
      </c>
      <c r="AI26" s="126">
        <v>6629.1726342749462</v>
      </c>
      <c r="AJ26" s="126">
        <v>6567.1002361493229</v>
      </c>
      <c r="AK26" s="126">
        <v>6280.9341204443353</v>
      </c>
      <c r="AL26" s="126">
        <v>6314.8067705133089</v>
      </c>
      <c r="AM26" s="126">
        <v>6240.8156720303932</v>
      </c>
      <c r="AN26" s="126">
        <v>6265.7044049638735</v>
      </c>
      <c r="AO26" s="126">
        <v>6162.598121852011</v>
      </c>
      <c r="AP26" s="126">
        <v>5688.5840068873731</v>
      </c>
      <c r="AQ26" s="126">
        <v>5641.9405801665416</v>
      </c>
      <c r="AR26" s="126">
        <v>5040.8337687353751</v>
      </c>
      <c r="AS26" s="126">
        <v>4799.6745101418746</v>
      </c>
      <c r="AT26" s="126">
        <v>4064.693459709631</v>
      </c>
      <c r="AU26" s="126">
        <v>3997.0086071131141</v>
      </c>
      <c r="AV26" s="126">
        <v>3869.5699828832085</v>
      </c>
      <c r="AW26" s="126">
        <v>4037.0182791498573</v>
      </c>
      <c r="AX26" s="126">
        <v>3778.3245639495558</v>
      </c>
      <c r="AY26" s="126">
        <v>3673.0440497542213</v>
      </c>
      <c r="AZ26" s="126">
        <v>3281.2293325935634</v>
      </c>
      <c r="BA26" s="1327">
        <v>3556.7285472207959</v>
      </c>
      <c r="BB26" s="126">
        <v>3162.7560582581091</v>
      </c>
      <c r="BC26" s="1327">
        <v>3338.8532310450591</v>
      </c>
      <c r="BD26" s="126">
        <v>2959.7790617222672</v>
      </c>
      <c r="BE26" s="469"/>
      <c r="BF26" s="469"/>
      <c r="BG26" s="336"/>
      <c r="BH26" s="1435"/>
      <c r="BI26" s="107"/>
      <c r="BJ26" s="107"/>
      <c r="BK26" s="107"/>
      <c r="BL26" s="107"/>
    </row>
    <row r="27" spans="15:64">
      <c r="O27" s="83"/>
      <c r="P27" s="1079"/>
      <c r="Q27" s="629"/>
      <c r="R27" s="645"/>
      <c r="S27" s="645"/>
      <c r="T27" s="740" t="s">
        <v>101</v>
      </c>
      <c r="U27" s="244"/>
      <c r="V27" s="629"/>
      <c r="W27" s="645"/>
      <c r="X27" s="645"/>
      <c r="Y27" s="740" t="s">
        <v>425</v>
      </c>
      <c r="Z27" s="740"/>
      <c r="AA27" s="126">
        <v>20930.372172122166</v>
      </c>
      <c r="AB27" s="126">
        <v>20881.498359899208</v>
      </c>
      <c r="AC27" s="126">
        <v>20781.208317323835</v>
      </c>
      <c r="AD27" s="126">
        <v>20460.966981443329</v>
      </c>
      <c r="AE27" s="126">
        <v>21155.890896515197</v>
      </c>
      <c r="AF27" s="126">
        <v>22249.363466332652</v>
      </c>
      <c r="AG27" s="126">
        <v>22928.872048392161</v>
      </c>
      <c r="AH27" s="126">
        <v>18046.2392838868</v>
      </c>
      <c r="AI27" s="126">
        <v>16353.895538021274</v>
      </c>
      <c r="AJ27" s="126">
        <v>16961.477664696238</v>
      </c>
      <c r="AK27" s="126">
        <v>16679.872147606991</v>
      </c>
      <c r="AL27" s="126">
        <v>16545.760423996351</v>
      </c>
      <c r="AM27" s="126">
        <v>17059.490216417231</v>
      </c>
      <c r="AN27" s="126">
        <v>16388.420503058074</v>
      </c>
      <c r="AO27" s="126">
        <v>16243.797027105222</v>
      </c>
      <c r="AP27" s="126">
        <v>16483.598073586367</v>
      </c>
      <c r="AQ27" s="126">
        <v>16517.579681784413</v>
      </c>
      <c r="AR27" s="126">
        <v>15677.166706796186</v>
      </c>
      <c r="AS27" s="126">
        <v>13657.520660580629</v>
      </c>
      <c r="AT27" s="126">
        <v>13095.755123651219</v>
      </c>
      <c r="AU27" s="126">
        <v>12424.249945893645</v>
      </c>
      <c r="AV27" s="126">
        <v>13787.409204494137</v>
      </c>
      <c r="AW27" s="126">
        <v>13209.465241459235</v>
      </c>
      <c r="AX27" s="126">
        <v>11396.238936083424</v>
      </c>
      <c r="AY27" s="126">
        <v>10666.583264321427</v>
      </c>
      <c r="AZ27" s="126">
        <v>9965.6311523023487</v>
      </c>
      <c r="BA27" s="1327">
        <v>9842.4775060218089</v>
      </c>
      <c r="BB27" s="126">
        <v>9815.3615283187137</v>
      </c>
      <c r="BC27" s="1327">
        <v>10508.361740659424</v>
      </c>
      <c r="BD27" s="126">
        <v>9796.9453945458608</v>
      </c>
      <c r="BE27" s="469"/>
      <c r="BF27" s="469"/>
      <c r="BG27" s="336"/>
      <c r="BH27" s="1435"/>
      <c r="BI27" s="107"/>
      <c r="BJ27" s="107"/>
      <c r="BK27" s="107"/>
      <c r="BL27" s="107"/>
    </row>
    <row r="28" spans="15:64" ht="28.5">
      <c r="O28" s="83"/>
      <c r="P28" s="1079"/>
      <c r="Q28" s="629"/>
      <c r="R28" s="645"/>
      <c r="S28" s="645"/>
      <c r="T28" s="742" t="s">
        <v>102</v>
      </c>
      <c r="U28" s="244"/>
      <c r="V28" s="629"/>
      <c r="W28" s="645"/>
      <c r="X28" s="645"/>
      <c r="Y28" s="710" t="s">
        <v>712</v>
      </c>
      <c r="Z28" s="740"/>
      <c r="AA28" s="126">
        <v>4781.4229014038228</v>
      </c>
      <c r="AB28" s="126">
        <v>4817.2194642786681</v>
      </c>
      <c r="AC28" s="126">
        <v>4874.4537359420929</v>
      </c>
      <c r="AD28" s="126">
        <v>4878.5873113306152</v>
      </c>
      <c r="AE28" s="126">
        <v>4949.4078298738832</v>
      </c>
      <c r="AF28" s="126">
        <v>5148.9571635482007</v>
      </c>
      <c r="AG28" s="126">
        <v>5009.4041768551124</v>
      </c>
      <c r="AH28" s="126">
        <v>5311.9694077886907</v>
      </c>
      <c r="AI28" s="126">
        <v>5659.5565215236256</v>
      </c>
      <c r="AJ28" s="126">
        <v>5836.514990274286</v>
      </c>
      <c r="AK28" s="126">
        <v>5683.302311014756</v>
      </c>
      <c r="AL28" s="126">
        <v>5864.0839437738623</v>
      </c>
      <c r="AM28" s="126">
        <v>6065.8942733188314</v>
      </c>
      <c r="AN28" s="126">
        <v>5938.8237319245918</v>
      </c>
      <c r="AO28" s="126">
        <v>6041.2824479530627</v>
      </c>
      <c r="AP28" s="126">
        <v>5819.3759538053964</v>
      </c>
      <c r="AQ28" s="126">
        <v>5202.8805984376313</v>
      </c>
      <c r="AR28" s="126">
        <v>4445.4731329436127</v>
      </c>
      <c r="AS28" s="126">
        <v>4393.2639134912552</v>
      </c>
      <c r="AT28" s="126">
        <v>4146.7657259419548</v>
      </c>
      <c r="AU28" s="126">
        <v>3826.9446565749395</v>
      </c>
      <c r="AV28" s="126">
        <v>4290.6847689149708</v>
      </c>
      <c r="AW28" s="126">
        <v>3998.0870704440085</v>
      </c>
      <c r="AX28" s="126">
        <v>3801.8099576521181</v>
      </c>
      <c r="AY28" s="126">
        <v>3857.1196604224724</v>
      </c>
      <c r="AZ28" s="126">
        <v>3621.1053850044527</v>
      </c>
      <c r="BA28" s="1327">
        <v>3473.4624865423943</v>
      </c>
      <c r="BB28" s="126">
        <v>3168.0632782356693</v>
      </c>
      <c r="BC28" s="1327">
        <v>3294.6936517079134</v>
      </c>
      <c r="BD28" s="126">
        <v>3427.041680955851</v>
      </c>
      <c r="BE28" s="469"/>
      <c r="BF28" s="469"/>
      <c r="BG28" s="336"/>
      <c r="BH28" s="1435"/>
      <c r="BI28" s="1435"/>
      <c r="BJ28" s="107"/>
      <c r="BK28" s="107"/>
      <c r="BL28" s="107"/>
    </row>
    <row r="29" spans="15:64">
      <c r="O29" s="83"/>
      <c r="P29" s="1080"/>
      <c r="Q29" s="629"/>
      <c r="R29" s="654" t="s">
        <v>202</v>
      </c>
      <c r="S29" s="711"/>
      <c r="T29" s="743"/>
      <c r="U29" s="244"/>
      <c r="V29" s="629"/>
      <c r="W29" s="654" t="s">
        <v>426</v>
      </c>
      <c r="X29" s="711"/>
      <c r="Y29" s="743"/>
      <c r="Z29" s="302"/>
      <c r="AA29" s="1319">
        <v>81026.205966336798</v>
      </c>
      <c r="AB29" s="1319">
        <v>79582.441611527727</v>
      </c>
      <c r="AC29" s="1319">
        <v>78217.64217712899</v>
      </c>
      <c r="AD29" s="1319">
        <v>80718.973413412066</v>
      </c>
      <c r="AE29" s="1319">
        <v>82380.703237059759</v>
      </c>
      <c r="AF29" s="1319">
        <v>85639.756360268235</v>
      </c>
      <c r="AG29" s="1319">
        <v>80665.396955437333</v>
      </c>
      <c r="AH29" s="1319">
        <v>85352.163918093924</v>
      </c>
      <c r="AI29" s="1319">
        <v>90241.144371412462</v>
      </c>
      <c r="AJ29" s="1319">
        <v>94318.826994052943</v>
      </c>
      <c r="AK29" s="1319">
        <v>93207.357376290136</v>
      </c>
      <c r="AL29" s="1319">
        <v>94927.668533735457</v>
      </c>
      <c r="AM29" s="1319">
        <v>96509.770718613931</v>
      </c>
      <c r="AN29" s="1319">
        <v>96269.975374387315</v>
      </c>
      <c r="AO29" s="1319">
        <v>101444.35205600195</v>
      </c>
      <c r="AP29" s="1319">
        <v>102280.24610066887</v>
      </c>
      <c r="AQ29" s="1319">
        <v>99976.432566081596</v>
      </c>
      <c r="AR29" s="1319">
        <v>90550.37848704253</v>
      </c>
      <c r="AS29" s="1319">
        <v>95748.857836417621</v>
      </c>
      <c r="AT29" s="1319">
        <v>92176.711704618108</v>
      </c>
      <c r="AU29" s="1319">
        <v>99987.654682500288</v>
      </c>
      <c r="AV29" s="1319">
        <v>102504.86195553497</v>
      </c>
      <c r="AW29" s="1319">
        <v>97287.391936149696</v>
      </c>
      <c r="AX29" s="1319">
        <v>104277.52948967018</v>
      </c>
      <c r="AY29" s="1319">
        <v>98700.538465674486</v>
      </c>
      <c r="AZ29" s="1319">
        <v>96963.841860981483</v>
      </c>
      <c r="BA29" s="1330">
        <v>60382.393393781211</v>
      </c>
      <c r="BB29" s="1319">
        <v>60489.917161309939</v>
      </c>
      <c r="BC29" s="1330">
        <v>68241.972830354644</v>
      </c>
      <c r="BD29" s="1319">
        <v>64708.827333463778</v>
      </c>
      <c r="BE29" s="472"/>
      <c r="BF29" s="472"/>
      <c r="BG29" s="347"/>
      <c r="BH29" s="365"/>
      <c r="BI29" s="107"/>
      <c r="BJ29" s="107"/>
      <c r="BK29" s="107"/>
      <c r="BL29" s="107"/>
    </row>
    <row r="30" spans="15:64" ht="29.25" customHeight="1">
      <c r="O30" s="83"/>
      <c r="P30" s="1079"/>
      <c r="Q30" s="629"/>
      <c r="R30" s="658"/>
      <c r="S30" s="1988" t="s">
        <v>103</v>
      </c>
      <c r="T30" s="1989"/>
      <c r="U30" s="244"/>
      <c r="V30" s="629"/>
      <c r="W30" s="658"/>
      <c r="X30" s="1988" t="s">
        <v>1012</v>
      </c>
      <c r="Y30" s="1989"/>
      <c r="Z30" s="1177"/>
      <c r="AA30" s="296">
        <v>11810.041080192206</v>
      </c>
      <c r="AB30" s="296">
        <v>10905.398789557075</v>
      </c>
      <c r="AC30" s="296">
        <v>10191.254526782854</v>
      </c>
      <c r="AD30" s="296">
        <v>8519.1512442701878</v>
      </c>
      <c r="AE30" s="296">
        <v>8861.7524218036961</v>
      </c>
      <c r="AF30" s="296">
        <v>8010.9482475438035</v>
      </c>
      <c r="AG30" s="296">
        <v>7532.9287921102114</v>
      </c>
      <c r="AH30" s="296">
        <v>8400.375655928181</v>
      </c>
      <c r="AI30" s="296">
        <v>8468.082971727883</v>
      </c>
      <c r="AJ30" s="296">
        <v>7975.0492289726863</v>
      </c>
      <c r="AK30" s="296">
        <v>6978.8661292091274</v>
      </c>
      <c r="AL30" s="296">
        <v>7489.8821582412311</v>
      </c>
      <c r="AM30" s="296">
        <v>8052.871833880833</v>
      </c>
      <c r="AN30" s="296">
        <v>8347.6391342637962</v>
      </c>
      <c r="AO30" s="296">
        <v>8462.996308157115</v>
      </c>
      <c r="AP30" s="296">
        <v>7769.2438473036873</v>
      </c>
      <c r="AQ30" s="296">
        <v>7416.2881501972706</v>
      </c>
      <c r="AR30" s="296">
        <v>6256.798180731399</v>
      </c>
      <c r="AS30" s="296">
        <v>18487.022205965288</v>
      </c>
      <c r="AT30" s="296">
        <v>27246.485706346652</v>
      </c>
      <c r="AU30" s="296">
        <v>35679.665607071329</v>
      </c>
      <c r="AV30" s="296">
        <v>40206.507777963947</v>
      </c>
      <c r="AW30" s="296">
        <v>42247.591810093261</v>
      </c>
      <c r="AX30" s="296">
        <v>41872.321555959141</v>
      </c>
      <c r="AY30" s="296">
        <v>40249.009483919304</v>
      </c>
      <c r="AZ30" s="296">
        <v>40780.783864956844</v>
      </c>
      <c r="BA30" s="1326">
        <v>8377.3101439433194</v>
      </c>
      <c r="BB30" s="296">
        <v>7503.4249441675311</v>
      </c>
      <c r="BC30" s="1326">
        <v>13230.930569424898</v>
      </c>
      <c r="BD30" s="296">
        <v>12166.369047646358</v>
      </c>
      <c r="BE30" s="468"/>
      <c r="BF30" s="468"/>
      <c r="BG30" s="430"/>
      <c r="BH30" s="1435"/>
      <c r="BI30" s="107"/>
      <c r="BJ30" s="107"/>
      <c r="BK30" s="107"/>
      <c r="BL30" s="107"/>
    </row>
    <row r="31" spans="15:64" ht="29.25" customHeight="1">
      <c r="O31" s="83"/>
      <c r="P31" s="1079"/>
      <c r="Q31" s="629"/>
      <c r="R31" s="658"/>
      <c r="S31" s="1994" t="s">
        <v>104</v>
      </c>
      <c r="T31" s="1995"/>
      <c r="U31" s="244"/>
      <c r="V31" s="629"/>
      <c r="W31" s="658"/>
      <c r="X31" s="1992" t="s">
        <v>1010</v>
      </c>
      <c r="Y31" s="1993"/>
      <c r="Z31" s="1178"/>
      <c r="AA31" s="126">
        <v>5502.0370347985336</v>
      </c>
      <c r="AB31" s="126">
        <v>5513.329250577337</v>
      </c>
      <c r="AC31" s="126">
        <v>5501.3785551122382</v>
      </c>
      <c r="AD31" s="126">
        <v>5615.6854042155555</v>
      </c>
      <c r="AE31" s="126">
        <v>5458.5391068509434</v>
      </c>
      <c r="AF31" s="126">
        <v>5797.0389803572434</v>
      </c>
      <c r="AG31" s="126">
        <v>5693.4143121713896</v>
      </c>
      <c r="AH31" s="126">
        <v>5750.1333380797405</v>
      </c>
      <c r="AI31" s="126">
        <v>5988.2272366178941</v>
      </c>
      <c r="AJ31" s="126">
        <v>6240.8477159686518</v>
      </c>
      <c r="AK31" s="126">
        <v>6076.0939849021006</v>
      </c>
      <c r="AL31" s="126">
        <v>6406.7060382113295</v>
      </c>
      <c r="AM31" s="126">
        <v>6723.7639911793758</v>
      </c>
      <c r="AN31" s="126">
        <v>6643.5786591685937</v>
      </c>
      <c r="AO31" s="126">
        <v>6766.816836822848</v>
      </c>
      <c r="AP31" s="126">
        <v>6738.4264549687159</v>
      </c>
      <c r="AQ31" s="126">
        <v>7070.2291276347787</v>
      </c>
      <c r="AR31" s="126">
        <v>6730.1240442813887</v>
      </c>
      <c r="AS31" s="126">
        <v>5757.6512010830984</v>
      </c>
      <c r="AT31" s="126">
        <v>5898.8870210073746</v>
      </c>
      <c r="AU31" s="126">
        <v>6668.6552832547504</v>
      </c>
      <c r="AV31" s="126">
        <v>6660.4552733262581</v>
      </c>
      <c r="AW31" s="126">
        <v>6086.798718823653</v>
      </c>
      <c r="AX31" s="126">
        <v>5768.3707913644885</v>
      </c>
      <c r="AY31" s="126">
        <v>6080.5400429457914</v>
      </c>
      <c r="AZ31" s="126">
        <v>5163.2016282393952</v>
      </c>
      <c r="BA31" s="1327">
        <v>5515.2036592069599</v>
      </c>
      <c r="BB31" s="126">
        <v>4967.5835865640183</v>
      </c>
      <c r="BC31" s="1327">
        <v>5734.6116686782898</v>
      </c>
      <c r="BD31" s="126">
        <v>5275.337835736982</v>
      </c>
      <c r="BE31" s="469"/>
      <c r="BF31" s="469"/>
      <c r="BG31" s="336"/>
      <c r="BH31" s="1435"/>
      <c r="BI31" s="107"/>
      <c r="BJ31" s="107"/>
      <c r="BK31" s="107"/>
      <c r="BL31" s="107"/>
    </row>
    <row r="32" spans="15:64" ht="29.25" customHeight="1">
      <c r="O32" s="83"/>
      <c r="P32" s="1079"/>
      <c r="Q32" s="629"/>
      <c r="R32" s="658"/>
      <c r="S32" s="1994" t="s">
        <v>105</v>
      </c>
      <c r="T32" s="1995"/>
      <c r="U32" s="244"/>
      <c r="V32" s="629"/>
      <c r="W32" s="658"/>
      <c r="X32" s="1992" t="s">
        <v>427</v>
      </c>
      <c r="Y32" s="1993"/>
      <c r="Z32" s="1178"/>
      <c r="AA32" s="126">
        <v>13663.131458502419</v>
      </c>
      <c r="AB32" s="126">
        <v>14321.883446672618</v>
      </c>
      <c r="AC32" s="126">
        <v>15491.234389251393</v>
      </c>
      <c r="AD32" s="126">
        <v>16872.384544065244</v>
      </c>
      <c r="AE32" s="126">
        <v>16837.930657625904</v>
      </c>
      <c r="AF32" s="126">
        <v>18925.239132183757</v>
      </c>
      <c r="AG32" s="126">
        <v>18827.30573872981</v>
      </c>
      <c r="AH32" s="126">
        <v>19765.121848535946</v>
      </c>
      <c r="AI32" s="126">
        <v>21391.754315901173</v>
      </c>
      <c r="AJ32" s="126">
        <v>22777.300999618565</v>
      </c>
      <c r="AK32" s="126">
        <v>22690.491315392141</v>
      </c>
      <c r="AL32" s="126">
        <v>23615.013432649263</v>
      </c>
      <c r="AM32" s="126">
        <v>24373.4620072209</v>
      </c>
      <c r="AN32" s="126">
        <v>23411.972755069848</v>
      </c>
      <c r="AO32" s="126">
        <v>23711.28881654963</v>
      </c>
      <c r="AP32" s="126">
        <v>23182.122786403903</v>
      </c>
      <c r="AQ32" s="126">
        <v>23493.199146966297</v>
      </c>
      <c r="AR32" s="126">
        <v>21160.656084511153</v>
      </c>
      <c r="AS32" s="126">
        <v>21191.26494991815</v>
      </c>
      <c r="AT32" s="126">
        <v>18492.791063837074</v>
      </c>
      <c r="AU32" s="126">
        <v>18002.235592075587</v>
      </c>
      <c r="AV32" s="126">
        <v>19359.914472250246</v>
      </c>
      <c r="AW32" s="126">
        <v>18969.137999209583</v>
      </c>
      <c r="AX32" s="126">
        <v>17520.233581839293</v>
      </c>
      <c r="AY32" s="126">
        <v>17075.978813791407</v>
      </c>
      <c r="AZ32" s="126">
        <v>16965.184161431618</v>
      </c>
      <c r="BA32" s="1327">
        <v>15056.826203705201</v>
      </c>
      <c r="BB32" s="126">
        <v>14728.473377116148</v>
      </c>
      <c r="BC32" s="1327">
        <v>16899.763104226291</v>
      </c>
      <c r="BD32" s="126">
        <v>14582.779693223412</v>
      </c>
      <c r="BE32" s="469"/>
      <c r="BF32" s="469"/>
      <c r="BG32" s="336"/>
      <c r="BH32" s="1435"/>
      <c r="BI32" s="107"/>
      <c r="BJ32" s="207"/>
      <c r="BK32" s="206"/>
      <c r="BL32" s="107"/>
    </row>
    <row r="33" spans="15:64" ht="29.25" customHeight="1">
      <c r="O33" s="83"/>
      <c r="P33" s="1079"/>
      <c r="Q33" s="629"/>
      <c r="R33" s="658"/>
      <c r="S33" s="1992" t="s">
        <v>106</v>
      </c>
      <c r="T33" s="1993"/>
      <c r="U33" s="244"/>
      <c r="V33" s="629"/>
      <c r="W33" s="658"/>
      <c r="X33" s="1992" t="s">
        <v>1011</v>
      </c>
      <c r="Y33" s="1993"/>
      <c r="Z33" s="1178"/>
      <c r="AA33" s="126">
        <v>12705.439138916832</v>
      </c>
      <c r="AB33" s="126">
        <v>13348.658353852872</v>
      </c>
      <c r="AC33" s="126">
        <v>14019.753484519677</v>
      </c>
      <c r="AD33" s="126">
        <v>14871.691103419185</v>
      </c>
      <c r="AE33" s="126">
        <v>15096.148844654694</v>
      </c>
      <c r="AF33" s="126">
        <v>16504.931027200695</v>
      </c>
      <c r="AG33" s="126">
        <v>16850.228491444661</v>
      </c>
      <c r="AH33" s="126">
        <v>17800.208034678471</v>
      </c>
      <c r="AI33" s="126">
        <v>19477.539876081661</v>
      </c>
      <c r="AJ33" s="126">
        <v>21020.573000750392</v>
      </c>
      <c r="AK33" s="126">
        <v>21428.042583045361</v>
      </c>
      <c r="AL33" s="126">
        <v>21748.72607875663</v>
      </c>
      <c r="AM33" s="126">
        <v>22079.431841207559</v>
      </c>
      <c r="AN33" s="126">
        <v>21258.820739276962</v>
      </c>
      <c r="AO33" s="126">
        <v>21151.295964120854</v>
      </c>
      <c r="AP33" s="126">
        <v>20416.968850792335</v>
      </c>
      <c r="AQ33" s="126">
        <v>19321.374556398623</v>
      </c>
      <c r="AR33" s="126">
        <v>17844.442184687505</v>
      </c>
      <c r="AS33" s="126">
        <v>15813.22826549461</v>
      </c>
      <c r="AT33" s="126">
        <v>15359.283426210397</v>
      </c>
      <c r="AU33" s="126">
        <v>15629.378229290895</v>
      </c>
      <c r="AV33" s="126">
        <v>17008.112320299137</v>
      </c>
      <c r="AW33" s="126">
        <v>16142.203631406759</v>
      </c>
      <c r="AX33" s="126">
        <v>17936.351172858936</v>
      </c>
      <c r="AY33" s="126">
        <v>17415.481223792398</v>
      </c>
      <c r="AZ33" s="126">
        <v>18413.290826724442</v>
      </c>
      <c r="BA33" s="1327">
        <v>18932.357078100908</v>
      </c>
      <c r="BB33" s="126">
        <v>16559.744438487458</v>
      </c>
      <c r="BC33" s="1327">
        <v>17282.781861105068</v>
      </c>
      <c r="BD33" s="126">
        <v>16363.831620832279</v>
      </c>
      <c r="BE33" s="469"/>
      <c r="BF33" s="469"/>
      <c r="BG33" s="336"/>
      <c r="BH33" s="1435"/>
      <c r="BI33" s="107"/>
      <c r="BJ33" s="107"/>
      <c r="BK33" s="107"/>
      <c r="BL33" s="107"/>
    </row>
    <row r="34" spans="15:64">
      <c r="O34" s="83"/>
      <c r="P34" s="1079"/>
      <c r="Q34" s="629"/>
      <c r="R34" s="658"/>
      <c r="S34" s="1990" t="s">
        <v>107</v>
      </c>
      <c r="T34" s="1991"/>
      <c r="U34" s="244"/>
      <c r="V34" s="629"/>
      <c r="W34" s="658"/>
      <c r="X34" s="1990" t="s">
        <v>428</v>
      </c>
      <c r="Y34" s="1991"/>
      <c r="Z34" s="1178"/>
      <c r="AA34" s="126">
        <v>37345.557253926811</v>
      </c>
      <c r="AB34" s="126">
        <v>35493.171770867841</v>
      </c>
      <c r="AC34" s="126">
        <v>33014.021221462819</v>
      </c>
      <c r="AD34" s="126">
        <v>34840.06111744191</v>
      </c>
      <c r="AE34" s="126">
        <v>36126.332206124513</v>
      </c>
      <c r="AF34" s="126">
        <v>36401.598972982727</v>
      </c>
      <c r="AG34" s="126">
        <v>31761.519620981278</v>
      </c>
      <c r="AH34" s="126">
        <v>33636.325040871554</v>
      </c>
      <c r="AI34" s="126">
        <v>34915.539971083839</v>
      </c>
      <c r="AJ34" s="126">
        <v>36305.056048742648</v>
      </c>
      <c r="AK34" s="126">
        <v>36033.863363741431</v>
      </c>
      <c r="AL34" s="126">
        <v>35667.340825877</v>
      </c>
      <c r="AM34" s="126">
        <v>35280.241045125251</v>
      </c>
      <c r="AN34" s="126">
        <v>36607.964086608103</v>
      </c>
      <c r="AO34" s="126">
        <v>41351.9541303515</v>
      </c>
      <c r="AP34" s="126">
        <v>44173.484161200235</v>
      </c>
      <c r="AQ34" s="126">
        <v>42675.341584884634</v>
      </c>
      <c r="AR34" s="126">
        <v>38558.357992831079</v>
      </c>
      <c r="AS34" s="126">
        <v>34499.691213956467</v>
      </c>
      <c r="AT34" s="126">
        <v>25179.264487216591</v>
      </c>
      <c r="AU34" s="126">
        <v>24007.719970807721</v>
      </c>
      <c r="AV34" s="126">
        <v>19269.872111695386</v>
      </c>
      <c r="AW34" s="126">
        <v>13841.659776616445</v>
      </c>
      <c r="AX34" s="126">
        <v>21180.252387648321</v>
      </c>
      <c r="AY34" s="126">
        <v>17879.528901225571</v>
      </c>
      <c r="AZ34" s="126">
        <v>15641.381379629202</v>
      </c>
      <c r="BA34" s="1327">
        <v>12500.696308824812</v>
      </c>
      <c r="BB34" s="126">
        <v>16730.690814974783</v>
      </c>
      <c r="BC34" s="1327">
        <v>15093.88562692009</v>
      </c>
      <c r="BD34" s="126">
        <v>16320.50913602475</v>
      </c>
      <c r="BE34" s="469"/>
      <c r="BF34" s="469"/>
      <c r="BG34" s="336"/>
      <c r="BH34" s="1435"/>
      <c r="BI34" s="107"/>
      <c r="BJ34" s="107"/>
      <c r="BK34" s="107"/>
      <c r="BL34" s="107"/>
    </row>
    <row r="35" spans="15:64">
      <c r="O35" s="83"/>
      <c r="P35" s="1081"/>
      <c r="Q35" s="629"/>
      <c r="R35" s="660" t="s">
        <v>108</v>
      </c>
      <c r="S35" s="713"/>
      <c r="T35" s="744"/>
      <c r="U35" s="244"/>
      <c r="V35" s="629"/>
      <c r="W35" s="660" t="s">
        <v>429</v>
      </c>
      <c r="X35" s="713"/>
      <c r="Y35" s="714"/>
      <c r="Z35" s="714"/>
      <c r="AA35" s="265">
        <f>SUM(AA36,AA39)</f>
        <v>201750.75122950022</v>
      </c>
      <c r="AB35" s="265">
        <f t="shared" ref="AB35:BA35" si="35">SUM(AB36,AB39)</f>
        <v>213517.71428380648</v>
      </c>
      <c r="AC35" s="265">
        <f t="shared" si="35"/>
        <v>220072.55047809496</v>
      </c>
      <c r="AD35" s="265">
        <f t="shared" si="35"/>
        <v>223847.34779942888</v>
      </c>
      <c r="AE35" s="265">
        <f t="shared" si="35"/>
        <v>233068.13668133548</v>
      </c>
      <c r="AF35" s="265">
        <f t="shared" si="35"/>
        <v>242394.01897470775</v>
      </c>
      <c r="AG35" s="265">
        <f t="shared" si="35"/>
        <v>249104.971974502</v>
      </c>
      <c r="AH35" s="265">
        <f t="shared" si="35"/>
        <v>250791.47647310357</v>
      </c>
      <c r="AI35" s="265">
        <f t="shared" si="35"/>
        <v>248895.16616030876</v>
      </c>
      <c r="AJ35" s="265">
        <f t="shared" si="35"/>
        <v>252993.92199342317</v>
      </c>
      <c r="AK35" s="265">
        <f t="shared" si="35"/>
        <v>252572.34663611645</v>
      </c>
      <c r="AL35" s="265">
        <f t="shared" si="35"/>
        <v>256713.57182647695</v>
      </c>
      <c r="AM35" s="265">
        <f t="shared" si="35"/>
        <v>253075.47839250034</v>
      </c>
      <c r="AN35" s="265">
        <f t="shared" si="35"/>
        <v>249072.13560618076</v>
      </c>
      <c r="AO35" s="265">
        <f t="shared" si="35"/>
        <v>243134.66039097507</v>
      </c>
      <c r="AP35" s="265">
        <f t="shared" si="35"/>
        <v>237610.98837208439</v>
      </c>
      <c r="AQ35" s="265">
        <f t="shared" si="35"/>
        <v>234900.81465119985</v>
      </c>
      <c r="AR35" s="265">
        <f t="shared" si="35"/>
        <v>232123.4663520733</v>
      </c>
      <c r="AS35" s="265">
        <f t="shared" si="35"/>
        <v>224482.31637104554</v>
      </c>
      <c r="AT35" s="265">
        <f t="shared" si="35"/>
        <v>221195.48797517453</v>
      </c>
      <c r="AU35" s="265">
        <f t="shared" si="35"/>
        <v>221629.63127802304</v>
      </c>
      <c r="AV35" s="265">
        <f t="shared" si="35"/>
        <v>216842.74845979689</v>
      </c>
      <c r="AW35" s="265">
        <f t="shared" si="35"/>
        <v>217736.68527545</v>
      </c>
      <c r="AX35" s="265">
        <f t="shared" si="35"/>
        <v>214847.90412393067</v>
      </c>
      <c r="AY35" s="265">
        <f t="shared" si="35"/>
        <v>209898.54471803841</v>
      </c>
      <c r="AZ35" s="265">
        <f t="shared" si="35"/>
        <v>208614.67229925632</v>
      </c>
      <c r="BA35" s="1331">
        <f t="shared" si="35"/>
        <v>206749.66071475271</v>
      </c>
      <c r="BB35" s="265">
        <f t="shared" ref="BB35" si="36">SUM(BB36,BB39)</f>
        <v>204967.25929681008</v>
      </c>
      <c r="BC35" s="1331">
        <f t="shared" ref="BC35:BD35" si="37">SUM(BC36,BC39)</f>
        <v>202795.19474988419</v>
      </c>
      <c r="BD35" s="265">
        <f t="shared" si="37"/>
        <v>198578.80039258325</v>
      </c>
      <c r="BE35" s="473"/>
      <c r="BF35" s="473"/>
      <c r="BG35" s="338"/>
      <c r="BH35" s="365"/>
      <c r="BI35" s="107"/>
      <c r="BJ35" s="107"/>
      <c r="BK35" s="107"/>
      <c r="BL35" s="107"/>
    </row>
    <row r="36" spans="15:64">
      <c r="O36" s="83"/>
      <c r="P36" s="1081"/>
      <c r="Q36" s="629"/>
      <c r="R36" s="715"/>
      <c r="S36" s="660" t="s">
        <v>109</v>
      </c>
      <c r="T36" s="662"/>
      <c r="U36" s="244"/>
      <c r="V36" s="629"/>
      <c r="W36" s="715"/>
      <c r="X36" s="660" t="s">
        <v>430</v>
      </c>
      <c r="Y36" s="714"/>
      <c r="Z36" s="714"/>
      <c r="AA36" s="265">
        <v>99665.527599680863</v>
      </c>
      <c r="AB36" s="265">
        <v>107358.54126801949</v>
      </c>
      <c r="AC36" s="265">
        <v>113632.0284417424</v>
      </c>
      <c r="AD36" s="265">
        <v>117262.28579892662</v>
      </c>
      <c r="AE36" s="265">
        <v>122505.76789528901</v>
      </c>
      <c r="AF36" s="265">
        <v>129633.35242839661</v>
      </c>
      <c r="AG36" s="265">
        <v>135449.82669707565</v>
      </c>
      <c r="AH36" s="265">
        <v>139954.1724274763</v>
      </c>
      <c r="AI36" s="265">
        <v>140631.47741508059</v>
      </c>
      <c r="AJ36" s="265">
        <v>145225.85021859937</v>
      </c>
      <c r="AK36" s="265">
        <v>145488.6692544687</v>
      </c>
      <c r="AL36" s="265">
        <v>149995.32140321881</v>
      </c>
      <c r="AM36" s="265">
        <v>149981.28671044065</v>
      </c>
      <c r="AN36" s="265">
        <v>147816.95201431791</v>
      </c>
      <c r="AO36" s="265">
        <v>142497.07735762527</v>
      </c>
      <c r="AP36" s="265">
        <v>137873.35632666794</v>
      </c>
      <c r="AQ36" s="265">
        <v>134578.098055957</v>
      </c>
      <c r="AR36" s="265">
        <v>133563.40393960243</v>
      </c>
      <c r="AS36" s="265">
        <v>128949.84755635534</v>
      </c>
      <c r="AT36" s="265">
        <v>130265.2193213111</v>
      </c>
      <c r="AU36" s="265">
        <v>129515.41903738468</v>
      </c>
      <c r="AV36" s="265">
        <v>127970.71084435565</v>
      </c>
      <c r="AW36" s="265">
        <v>128931.45745841264</v>
      </c>
      <c r="AX36" s="265">
        <v>125810.29233830891</v>
      </c>
      <c r="AY36" s="265">
        <v>120895.52619447818</v>
      </c>
      <c r="AZ36" s="265">
        <v>120257.23706816479</v>
      </c>
      <c r="BA36" s="1331">
        <v>119753.88034848098</v>
      </c>
      <c r="BB36" s="265">
        <v>118875.57292898513</v>
      </c>
      <c r="BC36" s="1331">
        <v>117462.88534215854</v>
      </c>
      <c r="BD36" s="265">
        <v>114533.16641104066</v>
      </c>
      <c r="BE36" s="473"/>
      <c r="BF36" s="473"/>
      <c r="BG36" s="338"/>
      <c r="BH36" s="365"/>
      <c r="BI36" s="107"/>
      <c r="BJ36" s="107"/>
      <c r="BK36" s="107"/>
      <c r="BL36" s="107"/>
    </row>
    <row r="37" spans="15:64">
      <c r="O37" s="83"/>
      <c r="P37" s="1079"/>
      <c r="Q37" s="629"/>
      <c r="R37" s="664"/>
      <c r="S37" s="664"/>
      <c r="T37" s="745" t="s">
        <v>110</v>
      </c>
      <c r="U37" s="244"/>
      <c r="V37" s="629"/>
      <c r="W37" s="664"/>
      <c r="X37" s="664"/>
      <c r="Y37" s="707" t="s">
        <v>431</v>
      </c>
      <c r="Z37" s="706"/>
      <c r="AA37" s="296">
        <v>88359.778126812336</v>
      </c>
      <c r="AB37" s="296">
        <v>95035.155832889577</v>
      </c>
      <c r="AC37" s="296">
        <v>100949.08465468255</v>
      </c>
      <c r="AD37" s="296">
        <v>104075.88077019436</v>
      </c>
      <c r="AE37" s="296">
        <v>108981.3881084032</v>
      </c>
      <c r="AF37" s="296">
        <v>114888.60930146443</v>
      </c>
      <c r="AG37" s="296">
        <v>120371.92550301366</v>
      </c>
      <c r="AH37" s="296">
        <v>123130.87591296475</v>
      </c>
      <c r="AI37" s="296">
        <v>125308.02933943717</v>
      </c>
      <c r="AJ37" s="296">
        <v>130270.43472756316</v>
      </c>
      <c r="AK37" s="296">
        <v>130438.87835082336</v>
      </c>
      <c r="AL37" s="296">
        <v>135387.82281358543</v>
      </c>
      <c r="AM37" s="296">
        <v>134613.50960600338</v>
      </c>
      <c r="AN37" s="296">
        <v>132418.02947084006</v>
      </c>
      <c r="AO37" s="296">
        <v>128033.3202300675</v>
      </c>
      <c r="AP37" s="296">
        <v>123290.18727250867</v>
      </c>
      <c r="AQ37" s="296">
        <v>120030.51235096497</v>
      </c>
      <c r="AR37" s="296">
        <v>119618.05189668186</v>
      </c>
      <c r="AS37" s="296">
        <v>115869.73723877057</v>
      </c>
      <c r="AT37" s="296">
        <v>117858.75451516897</v>
      </c>
      <c r="AU37" s="296">
        <v>117798.80347951667</v>
      </c>
      <c r="AV37" s="296">
        <v>116462.05074599723</v>
      </c>
      <c r="AW37" s="296">
        <v>116788.12893559244</v>
      </c>
      <c r="AX37" s="296">
        <v>113146.37403847267</v>
      </c>
      <c r="AY37" s="296">
        <v>108271.69764466102</v>
      </c>
      <c r="AZ37" s="296">
        <v>107816.72391039551</v>
      </c>
      <c r="BA37" s="1326">
        <v>107256.1300922821</v>
      </c>
      <c r="BB37" s="296">
        <v>106093.4583513518</v>
      </c>
      <c r="BC37" s="1326">
        <v>104443.36490489132</v>
      </c>
      <c r="BD37" s="296">
        <v>101516.34907926327</v>
      </c>
      <c r="BE37" s="468"/>
      <c r="BF37" s="468"/>
      <c r="BG37" s="430"/>
      <c r="BH37" s="1435"/>
      <c r="BI37" s="107"/>
      <c r="BJ37" s="107"/>
      <c r="BK37" s="107"/>
      <c r="BL37" s="107"/>
    </row>
    <row r="38" spans="15:64">
      <c r="O38" s="83"/>
      <c r="P38" s="1079"/>
      <c r="Q38" s="629"/>
      <c r="R38" s="666"/>
      <c r="S38" s="664"/>
      <c r="T38" s="746" t="s">
        <v>111</v>
      </c>
      <c r="U38" s="244"/>
      <c r="V38" s="629"/>
      <c r="W38" s="666"/>
      <c r="X38" s="666"/>
      <c r="Y38" s="710" t="s">
        <v>432</v>
      </c>
      <c r="Z38" s="710"/>
      <c r="AA38" s="126">
        <v>11305.749472868525</v>
      </c>
      <c r="AB38" s="126">
        <v>12323.385435129912</v>
      </c>
      <c r="AC38" s="126">
        <v>12682.943787059881</v>
      </c>
      <c r="AD38" s="126">
        <v>13186.405028732253</v>
      </c>
      <c r="AE38" s="126">
        <v>13524.379786885813</v>
      </c>
      <c r="AF38" s="126">
        <v>14744.743126932204</v>
      </c>
      <c r="AG38" s="126">
        <v>15077.90119406196</v>
      </c>
      <c r="AH38" s="126">
        <v>16823.296514511523</v>
      </c>
      <c r="AI38" s="126">
        <v>15323.448075643395</v>
      </c>
      <c r="AJ38" s="126">
        <v>14955.415491036223</v>
      </c>
      <c r="AK38" s="126">
        <v>15049.790903645342</v>
      </c>
      <c r="AL38" s="126">
        <v>14607.498589633393</v>
      </c>
      <c r="AM38" s="126">
        <v>15367.777104437184</v>
      </c>
      <c r="AN38" s="126">
        <v>15398.922543477856</v>
      </c>
      <c r="AO38" s="126">
        <v>14463.757127557776</v>
      </c>
      <c r="AP38" s="126">
        <v>14583.169054159242</v>
      </c>
      <c r="AQ38" s="126">
        <v>14547.585704992056</v>
      </c>
      <c r="AR38" s="126">
        <v>13945.352042920604</v>
      </c>
      <c r="AS38" s="126">
        <v>13080.110317584807</v>
      </c>
      <c r="AT38" s="126">
        <v>12406.464806142118</v>
      </c>
      <c r="AU38" s="126">
        <v>11716.615557868005</v>
      </c>
      <c r="AV38" s="126">
        <v>11508.66009835841</v>
      </c>
      <c r="AW38" s="126">
        <v>12143.328522820211</v>
      </c>
      <c r="AX38" s="126">
        <v>12663.918299836258</v>
      </c>
      <c r="AY38" s="126">
        <v>12623.828549817152</v>
      </c>
      <c r="AZ38" s="126">
        <v>12440.513157769274</v>
      </c>
      <c r="BA38" s="1327">
        <v>12497.750256198895</v>
      </c>
      <c r="BB38" s="126">
        <v>12782.114577633309</v>
      </c>
      <c r="BC38" s="1327">
        <v>13019.520437267227</v>
      </c>
      <c r="BD38" s="126">
        <v>13016.81733177738</v>
      </c>
      <c r="BE38" s="469"/>
      <c r="BF38" s="469"/>
      <c r="BG38" s="336"/>
      <c r="BH38" s="1435"/>
      <c r="BI38" s="107"/>
      <c r="BJ38" s="107"/>
      <c r="BK38" s="107"/>
      <c r="BL38" s="107"/>
    </row>
    <row r="39" spans="15:64">
      <c r="O39" s="83"/>
      <c r="P39" s="1079"/>
      <c r="Q39" s="629"/>
      <c r="R39" s="666"/>
      <c r="S39" s="660" t="s">
        <v>112</v>
      </c>
      <c r="T39" s="662"/>
      <c r="U39" s="244"/>
      <c r="V39" s="629"/>
      <c r="W39" s="666"/>
      <c r="X39" s="660" t="s">
        <v>433</v>
      </c>
      <c r="Y39" s="714"/>
      <c r="Z39" s="714"/>
      <c r="AA39" s="265">
        <v>102085.22362981936</v>
      </c>
      <c r="AB39" s="265">
        <v>106159.17301578699</v>
      </c>
      <c r="AC39" s="265">
        <v>106440.52203635256</v>
      </c>
      <c r="AD39" s="265">
        <v>106585.06200050226</v>
      </c>
      <c r="AE39" s="265">
        <v>110562.36878604647</v>
      </c>
      <c r="AF39" s="265">
        <v>112760.66654631113</v>
      </c>
      <c r="AG39" s="265">
        <v>113655.14527742635</v>
      </c>
      <c r="AH39" s="265">
        <v>110837.30404562729</v>
      </c>
      <c r="AI39" s="265">
        <v>108263.68874522817</v>
      </c>
      <c r="AJ39" s="265">
        <v>107768.07177482379</v>
      </c>
      <c r="AK39" s="265">
        <v>107083.67738164774</v>
      </c>
      <c r="AL39" s="265">
        <v>106718.25042325813</v>
      </c>
      <c r="AM39" s="265">
        <v>103094.1916820597</v>
      </c>
      <c r="AN39" s="265">
        <v>101255.18359186286</v>
      </c>
      <c r="AO39" s="265">
        <v>100637.58303334979</v>
      </c>
      <c r="AP39" s="265">
        <v>99737.632045416438</v>
      </c>
      <c r="AQ39" s="265">
        <v>100322.71659524285</v>
      </c>
      <c r="AR39" s="265">
        <v>98560.062412470885</v>
      </c>
      <c r="AS39" s="265">
        <v>95532.46881469019</v>
      </c>
      <c r="AT39" s="265">
        <v>90930.26865386343</v>
      </c>
      <c r="AU39" s="265">
        <v>92114.212240638357</v>
      </c>
      <c r="AV39" s="265">
        <v>88872.037615441252</v>
      </c>
      <c r="AW39" s="265">
        <v>88805.227817037376</v>
      </c>
      <c r="AX39" s="265">
        <v>89037.611785621761</v>
      </c>
      <c r="AY39" s="265">
        <v>89003.01852356024</v>
      </c>
      <c r="AZ39" s="265">
        <v>88357.435231091513</v>
      </c>
      <c r="BA39" s="1331">
        <v>86995.780366271734</v>
      </c>
      <c r="BB39" s="265">
        <v>86091.686367824936</v>
      </c>
      <c r="BC39" s="1331">
        <v>85332.309407725639</v>
      </c>
      <c r="BD39" s="265">
        <v>84045.633981542574</v>
      </c>
      <c r="BE39" s="473"/>
      <c r="BF39" s="473"/>
      <c r="BG39" s="338"/>
      <c r="BH39" s="365"/>
      <c r="BI39" s="107"/>
      <c r="BJ39" s="107"/>
      <c r="BK39" s="107"/>
      <c r="BL39" s="107"/>
    </row>
    <row r="40" spans="15:64">
      <c r="O40" s="83"/>
      <c r="P40" s="1079"/>
      <c r="Q40" s="629"/>
      <c r="R40" s="666"/>
      <c r="S40" s="664"/>
      <c r="T40" s="745" t="s">
        <v>113</v>
      </c>
      <c r="U40" s="244"/>
      <c r="V40" s="629"/>
      <c r="W40" s="666"/>
      <c r="X40" s="666"/>
      <c r="Y40" s="707" t="s">
        <v>431</v>
      </c>
      <c r="Z40" s="706"/>
      <c r="AA40" s="296">
        <v>91993.070356667304</v>
      </c>
      <c r="AB40" s="296">
        <v>95910.624182551765</v>
      </c>
      <c r="AC40" s="296">
        <v>96292.077299183948</v>
      </c>
      <c r="AD40" s="296">
        <v>96732.245868523227</v>
      </c>
      <c r="AE40" s="296">
        <v>100294.99568601296</v>
      </c>
      <c r="AF40" s="296">
        <v>102123.74696112778</v>
      </c>
      <c r="AG40" s="296">
        <v>102708.28757681258</v>
      </c>
      <c r="AH40" s="296">
        <v>99997.96317336327</v>
      </c>
      <c r="AI40" s="296">
        <v>97768.722492731467</v>
      </c>
      <c r="AJ40" s="296">
        <v>97203.825792928707</v>
      </c>
      <c r="AK40" s="296">
        <v>96236.561887250631</v>
      </c>
      <c r="AL40" s="296">
        <v>95866.964617315927</v>
      </c>
      <c r="AM40" s="296">
        <v>92653.279800669232</v>
      </c>
      <c r="AN40" s="296">
        <v>91172.121438354618</v>
      </c>
      <c r="AO40" s="296">
        <v>91199.785266410894</v>
      </c>
      <c r="AP40" s="296">
        <v>90301.249384804221</v>
      </c>
      <c r="AQ40" s="296">
        <v>90753.868454446812</v>
      </c>
      <c r="AR40" s="296">
        <v>89215.49209383165</v>
      </c>
      <c r="AS40" s="296">
        <v>86791.706943719779</v>
      </c>
      <c r="AT40" s="296">
        <v>82854.548339475106</v>
      </c>
      <c r="AU40" s="296">
        <v>83645.689123865508</v>
      </c>
      <c r="AV40" s="296">
        <v>80673.910599927985</v>
      </c>
      <c r="AW40" s="296">
        <v>80358.937203001638</v>
      </c>
      <c r="AX40" s="296">
        <v>80279.580708250956</v>
      </c>
      <c r="AY40" s="296">
        <v>80258.05521389551</v>
      </c>
      <c r="AZ40" s="296">
        <v>79813.849726661254</v>
      </c>
      <c r="BA40" s="1326">
        <v>78460.575278331191</v>
      </c>
      <c r="BB40" s="296">
        <v>77705.568428069208</v>
      </c>
      <c r="BC40" s="1326">
        <v>77002.538937833888</v>
      </c>
      <c r="BD40" s="296">
        <v>75828.850243107081</v>
      </c>
      <c r="BE40" s="468"/>
      <c r="BF40" s="468"/>
      <c r="BG40" s="430"/>
      <c r="BH40" s="1435"/>
      <c r="BI40" s="107"/>
      <c r="BJ40" s="107"/>
      <c r="BK40" s="107"/>
      <c r="BL40" s="107"/>
    </row>
    <row r="41" spans="15:64">
      <c r="O41" s="83"/>
      <c r="P41" s="1079"/>
      <c r="Q41" s="629"/>
      <c r="R41" s="666"/>
      <c r="S41" s="664"/>
      <c r="T41" s="746" t="s">
        <v>114</v>
      </c>
      <c r="U41" s="244"/>
      <c r="V41" s="629"/>
      <c r="W41" s="666"/>
      <c r="X41" s="666"/>
      <c r="Y41" s="44" t="s">
        <v>432</v>
      </c>
      <c r="Z41" s="710"/>
      <c r="AA41" s="126">
        <v>10092.153273152067</v>
      </c>
      <c r="AB41" s="126">
        <v>10248.548833235218</v>
      </c>
      <c r="AC41" s="126">
        <v>10148.444737168616</v>
      </c>
      <c r="AD41" s="126">
        <v>9852.8161319790652</v>
      </c>
      <c r="AE41" s="126">
        <v>10267.373100033508</v>
      </c>
      <c r="AF41" s="126">
        <v>10636.919585183359</v>
      </c>
      <c r="AG41" s="126">
        <v>10946.857700613769</v>
      </c>
      <c r="AH41" s="126">
        <v>10839.340872264036</v>
      </c>
      <c r="AI41" s="126">
        <v>10494.966252496692</v>
      </c>
      <c r="AJ41" s="126">
        <v>10564.245981895097</v>
      </c>
      <c r="AK41" s="126">
        <v>10847.115494397101</v>
      </c>
      <c r="AL41" s="126">
        <v>10851.285805942178</v>
      </c>
      <c r="AM41" s="126">
        <v>10440.911881390461</v>
      </c>
      <c r="AN41" s="126">
        <v>10083.062153508268</v>
      </c>
      <c r="AO41" s="126">
        <v>9437.7977669388947</v>
      </c>
      <c r="AP41" s="126">
        <v>9436.3826606122348</v>
      </c>
      <c r="AQ41" s="126">
        <v>9568.8481407960298</v>
      </c>
      <c r="AR41" s="126">
        <v>9344.5703186392493</v>
      </c>
      <c r="AS41" s="126">
        <v>8740.7618709704202</v>
      </c>
      <c r="AT41" s="126">
        <v>8075.7203143883162</v>
      </c>
      <c r="AU41" s="126">
        <v>8468.5231167728598</v>
      </c>
      <c r="AV41" s="126">
        <v>8198.1270155132734</v>
      </c>
      <c r="AW41" s="126">
        <v>8446.2906140357227</v>
      </c>
      <c r="AX41" s="126">
        <v>8758.0310773707897</v>
      </c>
      <c r="AY41" s="126">
        <v>8744.9633096647176</v>
      </c>
      <c r="AZ41" s="126">
        <v>8543.5855044302698</v>
      </c>
      <c r="BA41" s="1327">
        <v>8535.2050879405469</v>
      </c>
      <c r="BB41" s="126">
        <v>8386.1179397557189</v>
      </c>
      <c r="BC41" s="1327">
        <v>8329.7704698917496</v>
      </c>
      <c r="BD41" s="126">
        <v>8216.7837384354807</v>
      </c>
      <c r="BE41" s="469"/>
      <c r="BF41" s="469"/>
      <c r="BG41" s="336"/>
      <c r="BH41" s="1435"/>
      <c r="BI41" s="107"/>
      <c r="BJ41" s="107"/>
      <c r="BK41" s="107"/>
      <c r="BL41" s="107"/>
    </row>
    <row r="42" spans="15:64" ht="15" thickBot="1">
      <c r="O42" s="83"/>
      <c r="P42" s="1079"/>
      <c r="Q42" s="629"/>
      <c r="R42" s="668" t="s">
        <v>115</v>
      </c>
      <c r="S42" s="718"/>
      <c r="T42" s="1454"/>
      <c r="U42" s="244"/>
      <c r="V42" s="629"/>
      <c r="W42" s="668" t="s">
        <v>434</v>
      </c>
      <c r="X42" s="718"/>
      <c r="Y42" s="1451"/>
      <c r="Z42" s="1451"/>
      <c r="AA42" s="1452">
        <v>58167.167508504077</v>
      </c>
      <c r="AB42" s="1452">
        <v>59301.332402088716</v>
      </c>
      <c r="AC42" s="1452">
        <v>62218.053306693371</v>
      </c>
      <c r="AD42" s="1452">
        <v>65643.249734996381</v>
      </c>
      <c r="AE42" s="1452">
        <v>63833.413322368237</v>
      </c>
      <c r="AF42" s="1452">
        <v>67477.227735701614</v>
      </c>
      <c r="AG42" s="1452">
        <v>69880.366957828868</v>
      </c>
      <c r="AH42" s="1452">
        <v>66730.205120783328</v>
      </c>
      <c r="AI42" s="1452">
        <v>66775.264262267563</v>
      </c>
      <c r="AJ42" s="1452">
        <v>68588.834743351952</v>
      </c>
      <c r="AK42" s="1452">
        <v>72226.24200626128</v>
      </c>
      <c r="AL42" s="1452">
        <v>68553.135738847646</v>
      </c>
      <c r="AM42" s="1452">
        <v>71334.893190037037</v>
      </c>
      <c r="AN42" s="1452">
        <v>67914.862135508374</v>
      </c>
      <c r="AO42" s="1452">
        <v>68006.409833997866</v>
      </c>
      <c r="AP42" s="1452">
        <v>70395.478550084488</v>
      </c>
      <c r="AQ42" s="1452">
        <v>66123.070259378132</v>
      </c>
      <c r="AR42" s="1452">
        <v>65403.902026637894</v>
      </c>
      <c r="AS42" s="1452">
        <v>61704.132512039876</v>
      </c>
      <c r="AT42" s="1452">
        <v>61350.897200800668</v>
      </c>
      <c r="AU42" s="1452">
        <v>64216.941912273163</v>
      </c>
      <c r="AV42" s="1452">
        <v>62540.92856869613</v>
      </c>
      <c r="AW42" s="1452">
        <v>62626.438217539071</v>
      </c>
      <c r="AX42" s="1452">
        <v>60319.27447058422</v>
      </c>
      <c r="AY42" s="1452">
        <v>58013.755532842835</v>
      </c>
      <c r="AZ42" s="1452">
        <v>55391.50902658113</v>
      </c>
      <c r="BA42" s="1453">
        <v>55711.740759276734</v>
      </c>
      <c r="BB42" s="1452">
        <v>59259.947954539712</v>
      </c>
      <c r="BC42" s="1332">
        <v>52156.305071909723</v>
      </c>
      <c r="BD42" s="266">
        <v>53361.39417658485</v>
      </c>
      <c r="BE42" s="474"/>
      <c r="BF42" s="474"/>
      <c r="BG42" s="437"/>
      <c r="BH42" s="365"/>
      <c r="BI42" s="107"/>
      <c r="BJ42" s="107"/>
      <c r="BK42" s="107"/>
      <c r="BL42" s="107"/>
    </row>
    <row r="43" spans="15:64" ht="18.75">
      <c r="O43" s="83"/>
      <c r="P43" s="1079"/>
      <c r="Q43" s="1656" t="s">
        <v>1035</v>
      </c>
      <c r="R43" s="1457"/>
      <c r="S43" s="1457"/>
      <c r="T43" s="1458"/>
      <c r="U43" s="244"/>
      <c r="V43" s="1974" t="s">
        <v>1389</v>
      </c>
      <c r="W43" s="1457"/>
      <c r="X43" s="1457"/>
      <c r="Y43" s="1487"/>
      <c r="Z43" s="1487"/>
      <c r="AA43" s="1488">
        <f>AA44+AA56+AA60</f>
        <v>95971.723208293697</v>
      </c>
      <c r="AB43" s="1488">
        <f t="shared" ref="AB43:BA43" si="38">AB44+AB56+AB60</f>
        <v>97197.726046978249</v>
      </c>
      <c r="AC43" s="1488">
        <f t="shared" si="38"/>
        <v>98682.641194415424</v>
      </c>
      <c r="AD43" s="1488">
        <f t="shared" si="38"/>
        <v>96217.375741395197</v>
      </c>
      <c r="AE43" s="1488">
        <f t="shared" si="38"/>
        <v>101275.91248846057</v>
      </c>
      <c r="AF43" s="1488">
        <f t="shared" si="38"/>
        <v>102333.78321158918</v>
      </c>
      <c r="AG43" s="1488">
        <f t="shared" si="38"/>
        <v>103522.10177505694</v>
      </c>
      <c r="AH43" s="1488">
        <f t="shared" si="38"/>
        <v>102447.80632760345</v>
      </c>
      <c r="AI43" s="1488">
        <f t="shared" si="38"/>
        <v>96077.657599645958</v>
      </c>
      <c r="AJ43" s="1488">
        <f t="shared" si="38"/>
        <v>96361.225159380789</v>
      </c>
      <c r="AK43" s="1488">
        <f t="shared" si="38"/>
        <v>98372.657344645806</v>
      </c>
      <c r="AL43" s="1488">
        <f t="shared" si="38"/>
        <v>96255.381458791453</v>
      </c>
      <c r="AM43" s="1488">
        <f t="shared" si="38"/>
        <v>93723.60844916325</v>
      </c>
      <c r="AN43" s="1488">
        <f t="shared" si="38"/>
        <v>93616.590150328382</v>
      </c>
      <c r="AO43" s="1488">
        <f t="shared" si="38"/>
        <v>92773.903437109795</v>
      </c>
      <c r="AP43" s="1488">
        <f t="shared" si="38"/>
        <v>93102.049629944275</v>
      </c>
      <c r="AQ43" s="1488">
        <f t="shared" si="38"/>
        <v>91829.446813453003</v>
      </c>
      <c r="AR43" s="1488">
        <f t="shared" si="38"/>
        <v>91675.909788299759</v>
      </c>
      <c r="AS43" s="1488">
        <f t="shared" si="38"/>
        <v>88042.863803950662</v>
      </c>
      <c r="AT43" s="1488">
        <f t="shared" si="38"/>
        <v>78614.891026657046</v>
      </c>
      <c r="AU43" s="1488">
        <f t="shared" si="38"/>
        <v>80248.508273380809</v>
      </c>
      <c r="AV43" s="1488">
        <f t="shared" si="38"/>
        <v>79254.439962428238</v>
      </c>
      <c r="AW43" s="1488">
        <f t="shared" si="38"/>
        <v>80989.987586335759</v>
      </c>
      <c r="AX43" s="1488">
        <f t="shared" si="38"/>
        <v>82255.16013149888</v>
      </c>
      <c r="AY43" s="1488">
        <f t="shared" si="38"/>
        <v>80822.077444088427</v>
      </c>
      <c r="AZ43" s="1488">
        <f t="shared" si="38"/>
        <v>79694.666006883403</v>
      </c>
      <c r="BA43" s="1488">
        <f t="shared" si="38"/>
        <v>79414.9913122164</v>
      </c>
      <c r="BB43" s="1488">
        <f>BB44+BB56+BB60</f>
        <v>80194.894195719578</v>
      </c>
      <c r="BC43" s="1849">
        <f>BC44+BC56+BC60</f>
        <v>80233.686091788331</v>
      </c>
      <c r="BD43" s="1488">
        <f>BD44+BD56+BD60</f>
        <v>79161.86436060493</v>
      </c>
      <c r="BE43" s="1661"/>
      <c r="BF43" s="1488"/>
      <c r="BG43" s="1489"/>
      <c r="BH43" s="365"/>
      <c r="BI43" s="107"/>
      <c r="BJ43" s="107"/>
      <c r="BK43" s="107"/>
      <c r="BL43" s="107"/>
    </row>
    <row r="44" spans="15:64">
      <c r="O44" s="83"/>
      <c r="P44" s="1081"/>
      <c r="Q44" s="1505"/>
      <c r="R44" s="1500" t="s">
        <v>1006</v>
      </c>
      <c r="S44" s="1455"/>
      <c r="T44" s="1456"/>
      <c r="U44" s="244"/>
      <c r="V44" s="1497"/>
      <c r="W44" s="1490" t="s">
        <v>1179</v>
      </c>
      <c r="X44" s="1455"/>
      <c r="Y44" s="1483"/>
      <c r="Z44" s="1483"/>
      <c r="AA44" s="1484">
        <v>65619.892050676368</v>
      </c>
      <c r="AB44" s="1484">
        <v>66852.105620560891</v>
      </c>
      <c r="AC44" s="1484">
        <v>66760.230390060911</v>
      </c>
      <c r="AD44" s="1484">
        <v>65446.656589895771</v>
      </c>
      <c r="AE44" s="1484">
        <v>67121.544829979874</v>
      </c>
      <c r="AF44" s="1484">
        <v>67457.726638509499</v>
      </c>
      <c r="AG44" s="1484">
        <v>68041.728604769974</v>
      </c>
      <c r="AH44" s="1484">
        <v>65447.872466866131</v>
      </c>
      <c r="AI44" s="1484">
        <v>59375.007925752405</v>
      </c>
      <c r="AJ44" s="1484">
        <v>59694.334112925862</v>
      </c>
      <c r="AK44" s="1484">
        <v>60213.856436884707</v>
      </c>
      <c r="AL44" s="1484">
        <v>58885.842313326255</v>
      </c>
      <c r="AM44" s="1484">
        <v>56263.541319362455</v>
      </c>
      <c r="AN44" s="1484">
        <v>55430.505778252817</v>
      </c>
      <c r="AO44" s="1484">
        <v>55398.394278224259</v>
      </c>
      <c r="AP44" s="1484">
        <v>56476.435570577494</v>
      </c>
      <c r="AQ44" s="1484">
        <v>56805.863508508155</v>
      </c>
      <c r="AR44" s="1484">
        <v>55999.235549671204</v>
      </c>
      <c r="AS44" s="1484">
        <v>51630.05160608513</v>
      </c>
      <c r="AT44" s="1484">
        <v>46056.390246728952</v>
      </c>
      <c r="AU44" s="1484">
        <v>47105.232815282128</v>
      </c>
      <c r="AV44" s="1484">
        <v>46946.307722450489</v>
      </c>
      <c r="AW44" s="1484">
        <v>46995.349238257324</v>
      </c>
      <c r="AX44" s="1484">
        <v>48758.233130897075</v>
      </c>
      <c r="AY44" s="1484">
        <v>48153.358291601558</v>
      </c>
      <c r="AZ44" s="1484">
        <v>46772.530816678387</v>
      </c>
      <c r="BA44" s="1485">
        <v>46359.168687722893</v>
      </c>
      <c r="BB44" s="1484">
        <v>47002.577964326301</v>
      </c>
      <c r="BC44" s="1485">
        <v>46286.898165939208</v>
      </c>
      <c r="BD44" s="1484">
        <v>45173.636837446247</v>
      </c>
      <c r="BE44" s="1662"/>
      <c r="BF44" s="1484"/>
      <c r="BG44" s="1486"/>
      <c r="BH44" s="365"/>
      <c r="BI44" s="107"/>
      <c r="BJ44" s="107"/>
      <c r="BK44" s="107"/>
      <c r="BL44" s="107"/>
    </row>
    <row r="45" spans="15:64">
      <c r="O45" s="83"/>
      <c r="P45" s="1079"/>
      <c r="Q45" s="1498"/>
      <c r="R45" s="1501"/>
      <c r="S45" s="630" t="s">
        <v>116</v>
      </c>
      <c r="T45" s="747"/>
      <c r="U45" s="244"/>
      <c r="V45" s="1498"/>
      <c r="W45" s="1491"/>
      <c r="X45" s="704" t="s">
        <v>1022</v>
      </c>
      <c r="Y45" s="1165"/>
      <c r="Z45" s="458"/>
      <c r="AA45" s="458">
        <f>SUM(AA46:AA49)</f>
        <v>49230.453171007663</v>
      </c>
      <c r="AB45" s="458">
        <f>SUM(AB46:AB49)</f>
        <v>50548.374636445682</v>
      </c>
      <c r="AC45" s="458">
        <f t="shared" ref="AC45:AZ45" si="39">SUM(AC46:AC49)</f>
        <v>50964.269778796952</v>
      </c>
      <c r="AD45" s="458">
        <f t="shared" si="39"/>
        <v>50252.446857538147</v>
      </c>
      <c r="AE45" s="458">
        <f t="shared" si="39"/>
        <v>51265.726300697854</v>
      </c>
      <c r="AF45" s="458">
        <f t="shared" si="39"/>
        <v>51145.782033745963</v>
      </c>
      <c r="AG45" s="458">
        <f t="shared" si="39"/>
        <v>51489.504367389847</v>
      </c>
      <c r="AH45" s="458">
        <f t="shared" si="39"/>
        <v>48840.191570982322</v>
      </c>
      <c r="AI45" s="458">
        <f t="shared" si="39"/>
        <v>43863.253819318896</v>
      </c>
      <c r="AJ45" s="458">
        <f t="shared" si="39"/>
        <v>43579.970693433563</v>
      </c>
      <c r="AK45" s="458">
        <f t="shared" si="39"/>
        <v>43918.613554418276</v>
      </c>
      <c r="AL45" s="458">
        <f t="shared" si="39"/>
        <v>42970.482669977093</v>
      </c>
      <c r="AM45" s="458">
        <f t="shared" si="39"/>
        <v>40482.923617369728</v>
      </c>
      <c r="AN45" s="458">
        <f t="shared" si="39"/>
        <v>40145.771524280746</v>
      </c>
      <c r="AO45" s="458">
        <f t="shared" si="39"/>
        <v>39819.615137475252</v>
      </c>
      <c r="AP45" s="458">
        <f t="shared" si="39"/>
        <v>41230.069171019641</v>
      </c>
      <c r="AQ45" s="458">
        <f t="shared" si="39"/>
        <v>41196.759622478443</v>
      </c>
      <c r="AR45" s="458">
        <f t="shared" si="39"/>
        <v>40204.204551113799</v>
      </c>
      <c r="AS45" s="458">
        <f t="shared" si="39"/>
        <v>37435.956104495308</v>
      </c>
      <c r="AT45" s="458">
        <f t="shared" si="39"/>
        <v>32779.385372691417</v>
      </c>
      <c r="AU45" s="458">
        <f t="shared" si="39"/>
        <v>32752.226033078736</v>
      </c>
      <c r="AV45" s="458">
        <f t="shared" si="39"/>
        <v>33089.335254862766</v>
      </c>
      <c r="AW45" s="458">
        <f t="shared" si="39"/>
        <v>33629.277927911207</v>
      </c>
      <c r="AX45" s="458">
        <f t="shared" si="39"/>
        <v>35003.537944427138</v>
      </c>
      <c r="AY45" s="458">
        <f t="shared" si="39"/>
        <v>34730.786764092853</v>
      </c>
      <c r="AZ45" s="458">
        <f t="shared" si="39"/>
        <v>33659.057557810847</v>
      </c>
      <c r="BA45" s="1333">
        <f>SUM(BA46:BA49)</f>
        <v>33533.504068524438</v>
      </c>
      <c r="BB45" s="458">
        <f t="shared" ref="BB45" si="40">SUM(BB46:BB49)</f>
        <v>33970.641824162682</v>
      </c>
      <c r="BC45" s="1333">
        <f t="shared" ref="BC45:BD45" si="41">SUM(BC46:BC49)</f>
        <v>33641.875729178246</v>
      </c>
      <c r="BD45" s="458">
        <f t="shared" si="41"/>
        <v>32606.27618845434</v>
      </c>
      <c r="BE45" s="475"/>
      <c r="BF45" s="1022"/>
      <c r="BG45" s="342"/>
      <c r="BH45" s="1436"/>
      <c r="BI45" s="107"/>
      <c r="BJ45" s="107"/>
      <c r="BK45" s="107"/>
      <c r="BL45" s="107"/>
    </row>
    <row r="46" spans="15:64" ht="15" customHeight="1">
      <c r="O46" s="83"/>
      <c r="P46" s="1082"/>
      <c r="Q46" s="1498"/>
      <c r="R46" s="1501"/>
      <c r="S46" s="635"/>
      <c r="T46" s="1579" t="s">
        <v>1077</v>
      </c>
      <c r="U46" s="244"/>
      <c r="V46" s="1498"/>
      <c r="W46" s="1491"/>
      <c r="X46" s="635"/>
      <c r="Y46" s="1446" t="s">
        <v>1018</v>
      </c>
      <c r="Z46" s="132"/>
      <c r="AA46" s="1460">
        <v>38701.103416042592</v>
      </c>
      <c r="AB46" s="1460">
        <v>40346.744742035473</v>
      </c>
      <c r="AC46" s="1460">
        <v>41665.79114506545</v>
      </c>
      <c r="AD46" s="1460">
        <v>41224.494256585334</v>
      </c>
      <c r="AE46" s="1460">
        <v>42297.116417365723</v>
      </c>
      <c r="AF46" s="1460">
        <v>42142.02726535382</v>
      </c>
      <c r="AG46" s="1460">
        <v>42559.539804125336</v>
      </c>
      <c r="AH46" s="1460">
        <v>39926.083389390726</v>
      </c>
      <c r="AI46" s="1460">
        <v>35362.599382577479</v>
      </c>
      <c r="AJ46" s="1460">
        <v>35010.124942594921</v>
      </c>
      <c r="AK46" s="1460">
        <v>35085.742906855594</v>
      </c>
      <c r="AL46" s="1460">
        <v>34374.185269382258</v>
      </c>
      <c r="AM46" s="1460">
        <v>32417.253435765444</v>
      </c>
      <c r="AN46" s="1460">
        <v>31935.273453308597</v>
      </c>
      <c r="AO46" s="1460">
        <v>31276.189983420805</v>
      </c>
      <c r="AP46" s="1460">
        <v>32279.645554026018</v>
      </c>
      <c r="AQ46" s="1460">
        <v>31990.873871774482</v>
      </c>
      <c r="AR46" s="1460">
        <v>30658.349937916188</v>
      </c>
      <c r="AS46" s="1460">
        <v>28552.561480293498</v>
      </c>
      <c r="AT46" s="1460">
        <v>25308.481718967807</v>
      </c>
      <c r="AU46" s="1460">
        <v>24321.270937421363</v>
      </c>
      <c r="AV46" s="1460">
        <v>24982.895526650263</v>
      </c>
      <c r="AW46" s="1460">
        <v>25624.79533860795</v>
      </c>
      <c r="AX46" s="1460">
        <v>26805.206128279013</v>
      </c>
      <c r="AY46" s="1460">
        <v>26557.37523672733</v>
      </c>
      <c r="AZ46" s="1460">
        <v>25936.139788924989</v>
      </c>
      <c r="BA46" s="1461">
        <v>25969.470794926132</v>
      </c>
      <c r="BB46" s="1460">
        <v>26428.778063772283</v>
      </c>
      <c r="BC46" s="1461">
        <v>26182.943719015086</v>
      </c>
      <c r="BD46" s="1460">
        <v>25328.005761907836</v>
      </c>
      <c r="BE46" s="1938"/>
      <c r="BF46" s="1938"/>
      <c r="BG46" s="1939"/>
      <c r="BH46" s="1436"/>
      <c r="BI46" s="107"/>
      <c r="BJ46" s="107"/>
      <c r="BK46" s="107"/>
      <c r="BL46" s="107"/>
    </row>
    <row r="47" spans="15:64" ht="15" customHeight="1">
      <c r="O47" s="83"/>
      <c r="P47" s="1082"/>
      <c r="Q47" s="1498"/>
      <c r="R47" s="1501"/>
      <c r="S47" s="635"/>
      <c r="T47" s="1580" t="s">
        <v>1078</v>
      </c>
      <c r="U47" s="244"/>
      <c r="V47" s="1498"/>
      <c r="W47" s="1491"/>
      <c r="X47" s="635"/>
      <c r="Y47" s="1447" t="s">
        <v>1019</v>
      </c>
      <c r="Z47" s="133"/>
      <c r="AA47" s="434">
        <v>6674.4490046098017</v>
      </c>
      <c r="AB47" s="434">
        <v>6524.5328569297908</v>
      </c>
      <c r="AC47" s="434">
        <v>5945.8339540571315</v>
      </c>
      <c r="AD47" s="434">
        <v>5842.3534676861227</v>
      </c>
      <c r="AE47" s="434">
        <v>5740.0247792311475</v>
      </c>
      <c r="AF47" s="434">
        <v>5795.1316308500946</v>
      </c>
      <c r="AG47" s="434">
        <v>5789.0719316293616</v>
      </c>
      <c r="AH47" s="434">
        <v>5903.8352801359188</v>
      </c>
      <c r="AI47" s="434">
        <v>5638.1994106625216</v>
      </c>
      <c r="AJ47" s="434">
        <v>5703.2053582387407</v>
      </c>
      <c r="AK47" s="434">
        <v>5899.9845210859867</v>
      </c>
      <c r="AL47" s="434">
        <v>5594.9262706926866</v>
      </c>
      <c r="AM47" s="434">
        <v>5605.2257994031515</v>
      </c>
      <c r="AN47" s="434">
        <v>6010.9337107231668</v>
      </c>
      <c r="AO47" s="434">
        <v>6398.6869967575658</v>
      </c>
      <c r="AP47" s="434">
        <v>6645.7105523034497</v>
      </c>
      <c r="AQ47" s="434">
        <v>6788.1886315874181</v>
      </c>
      <c r="AR47" s="434">
        <v>7012.0890129308336</v>
      </c>
      <c r="AS47" s="434">
        <v>6591.818326146341</v>
      </c>
      <c r="AT47" s="434">
        <v>5364.6005099960857</v>
      </c>
      <c r="AU47" s="434">
        <v>6284.7190568659153</v>
      </c>
      <c r="AV47" s="434">
        <v>5895.7907835699853</v>
      </c>
      <c r="AW47" s="434">
        <v>5679.325140228646</v>
      </c>
      <c r="AX47" s="434">
        <v>5766.6750900500374</v>
      </c>
      <c r="AY47" s="434">
        <v>5811.9451381047556</v>
      </c>
      <c r="AZ47" s="434">
        <v>5477.0464397639898</v>
      </c>
      <c r="BA47" s="1355">
        <v>5504.0022085956616</v>
      </c>
      <c r="BB47" s="434">
        <v>5583.2353800745541</v>
      </c>
      <c r="BC47" s="1355">
        <v>5615.0174032474997</v>
      </c>
      <c r="BD47" s="434">
        <v>5481.3607322591242</v>
      </c>
      <c r="BE47" s="1940"/>
      <c r="BF47" s="1940"/>
      <c r="BG47" s="448"/>
      <c r="BH47" s="1436"/>
      <c r="BI47" s="107"/>
      <c r="BJ47" s="107"/>
      <c r="BK47" s="107"/>
      <c r="BL47" s="107"/>
    </row>
    <row r="48" spans="15:64" ht="15" customHeight="1">
      <c r="O48" s="83"/>
      <c r="P48" s="1082"/>
      <c r="Q48" s="1498"/>
      <c r="R48" s="1501"/>
      <c r="S48" s="635"/>
      <c r="T48" s="1580" t="s">
        <v>1079</v>
      </c>
      <c r="U48" s="244"/>
      <c r="V48" s="1498"/>
      <c r="W48" s="1491"/>
      <c r="X48" s="635"/>
      <c r="Y48" s="1448" t="s">
        <v>1020</v>
      </c>
      <c r="Z48" s="133"/>
      <c r="AA48" s="434">
        <v>312.87952823101125</v>
      </c>
      <c r="AB48" s="434">
        <v>307.81152289698383</v>
      </c>
      <c r="AC48" s="434">
        <v>295.29687962532591</v>
      </c>
      <c r="AD48" s="434">
        <v>290.6346731752509</v>
      </c>
      <c r="AE48" s="434">
        <v>290.02818822876907</v>
      </c>
      <c r="AF48" s="434">
        <v>283.40724792134836</v>
      </c>
      <c r="AG48" s="434">
        <v>282.81616108587912</v>
      </c>
      <c r="AH48" s="434">
        <v>270.45053169397875</v>
      </c>
      <c r="AI48" s="434">
        <v>231.01486186880234</v>
      </c>
      <c r="AJ48" s="434">
        <v>236.17622947190571</v>
      </c>
      <c r="AK48" s="434">
        <v>232.76960989831676</v>
      </c>
      <c r="AL48" s="434">
        <v>223.3438161401109</v>
      </c>
      <c r="AM48" s="434">
        <v>216.97477839910331</v>
      </c>
      <c r="AN48" s="434">
        <v>253.04393249130098</v>
      </c>
      <c r="AO48" s="434">
        <v>261.79082358227498</v>
      </c>
      <c r="AP48" s="434">
        <v>251.57731073682558</v>
      </c>
      <c r="AQ48" s="434">
        <v>236.62608987874859</v>
      </c>
      <c r="AR48" s="434">
        <v>213.21281309999526</v>
      </c>
      <c r="AS48" s="434">
        <v>172.58037395747235</v>
      </c>
      <c r="AT48" s="434">
        <v>139.89475701298232</v>
      </c>
      <c r="AU48" s="434">
        <v>164.08408670446047</v>
      </c>
      <c r="AV48" s="434">
        <v>168.2548242548468</v>
      </c>
      <c r="AW48" s="434">
        <v>179.01572288015117</v>
      </c>
      <c r="AX48" s="434">
        <v>193.47603040294115</v>
      </c>
      <c r="AY48" s="434">
        <v>194.15574325469387</v>
      </c>
      <c r="AZ48" s="434">
        <v>193.02950553279041</v>
      </c>
      <c r="BA48" s="1355">
        <v>188.5420493712293</v>
      </c>
      <c r="BB48" s="434">
        <v>195.90219672259826</v>
      </c>
      <c r="BC48" s="1355">
        <v>198.92256950584962</v>
      </c>
      <c r="BD48" s="434">
        <v>191.49276363368193</v>
      </c>
      <c r="BE48" s="1940"/>
      <c r="BF48" s="1940"/>
      <c r="BG48" s="448"/>
      <c r="BH48" s="1436"/>
      <c r="BI48" s="107"/>
      <c r="BJ48" s="107"/>
      <c r="BK48" s="107"/>
      <c r="BL48" s="107"/>
    </row>
    <row r="49" spans="15:64" ht="15" customHeight="1">
      <c r="O49" s="83"/>
      <c r="P49" s="1082"/>
      <c r="Q49" s="1498"/>
      <c r="R49" s="1501"/>
      <c r="S49" s="636"/>
      <c r="T49" s="1581" t="s">
        <v>1083</v>
      </c>
      <c r="U49" s="244"/>
      <c r="V49" s="1498"/>
      <c r="W49" s="1491"/>
      <c r="X49" s="635"/>
      <c r="Y49" s="1449" t="s">
        <v>1021</v>
      </c>
      <c r="Z49" s="134"/>
      <c r="AA49" s="1356">
        <v>3542.021222124265</v>
      </c>
      <c r="AB49" s="1356">
        <v>3369.2855145834346</v>
      </c>
      <c r="AC49" s="1356">
        <v>3057.3478000490459</v>
      </c>
      <c r="AD49" s="1356">
        <v>2894.9644600914435</v>
      </c>
      <c r="AE49" s="1356">
        <v>2938.556915872211</v>
      </c>
      <c r="AF49" s="1356">
        <v>2925.2158896206997</v>
      </c>
      <c r="AG49" s="1356">
        <v>2858.076470549267</v>
      </c>
      <c r="AH49" s="1356">
        <v>2739.8223697616959</v>
      </c>
      <c r="AI49" s="1356">
        <v>2631.4401642100925</v>
      </c>
      <c r="AJ49" s="1356">
        <v>2630.4641631279924</v>
      </c>
      <c r="AK49" s="1356">
        <v>2700.1165165783791</v>
      </c>
      <c r="AL49" s="1356">
        <v>2778.0273137620284</v>
      </c>
      <c r="AM49" s="1356">
        <v>2243.4696038020288</v>
      </c>
      <c r="AN49" s="1356">
        <v>1946.5204277576754</v>
      </c>
      <c r="AO49" s="1356">
        <v>1882.947333714603</v>
      </c>
      <c r="AP49" s="1356">
        <v>2053.135753953346</v>
      </c>
      <c r="AQ49" s="1356">
        <v>2181.0710292377894</v>
      </c>
      <c r="AR49" s="1356">
        <v>2320.5527871667846</v>
      </c>
      <c r="AS49" s="1356">
        <v>2118.995924098002</v>
      </c>
      <c r="AT49" s="1356">
        <v>1966.4083867145414</v>
      </c>
      <c r="AU49" s="1356">
        <v>1982.1519520869942</v>
      </c>
      <c r="AV49" s="1356">
        <v>2042.3941203876684</v>
      </c>
      <c r="AW49" s="1356">
        <v>2146.1417261944657</v>
      </c>
      <c r="AX49" s="1356">
        <v>2238.1806956951505</v>
      </c>
      <c r="AY49" s="1356">
        <v>2167.3106460060758</v>
      </c>
      <c r="AZ49" s="1356">
        <v>2052.8418235890717</v>
      </c>
      <c r="BA49" s="1356">
        <v>1871.4890156314157</v>
      </c>
      <c r="BB49" s="435">
        <v>1762.7261835932416</v>
      </c>
      <c r="BC49" s="1356">
        <v>1644.9920374098135</v>
      </c>
      <c r="BD49" s="435">
        <v>1605.4169306536974</v>
      </c>
      <c r="BE49" s="1941"/>
      <c r="BF49" s="1941"/>
      <c r="BG49" s="449"/>
      <c r="BH49" s="1436"/>
      <c r="BI49" s="387"/>
      <c r="BJ49" s="206"/>
      <c r="BK49" s="107"/>
      <c r="BL49" s="107"/>
    </row>
    <row r="50" spans="15:64">
      <c r="O50" s="83"/>
      <c r="P50" s="1079"/>
      <c r="Q50" s="1498"/>
      <c r="R50" s="1501"/>
      <c r="S50" s="681" t="s">
        <v>117</v>
      </c>
      <c r="T50" s="748"/>
      <c r="U50" s="244"/>
      <c r="V50" s="1498"/>
      <c r="W50" s="1491"/>
      <c r="X50" s="1450" t="s">
        <v>1025</v>
      </c>
      <c r="Y50" s="721"/>
      <c r="Z50" s="459"/>
      <c r="AA50" s="1334">
        <v>7040.8033814727314</v>
      </c>
      <c r="AB50" s="1334">
        <v>7009.5685451768513</v>
      </c>
      <c r="AC50" s="1334">
        <v>6825.8714020182988</v>
      </c>
      <c r="AD50" s="1334">
        <v>6388.5835213042628</v>
      </c>
      <c r="AE50" s="1334">
        <v>6806.5660371260965</v>
      </c>
      <c r="AF50" s="1334">
        <v>7013.9549604528893</v>
      </c>
      <c r="AG50" s="1334">
        <v>7068.2445258757907</v>
      </c>
      <c r="AH50" s="1334">
        <v>7061.2165473727891</v>
      </c>
      <c r="AI50" s="1334">
        <v>6419.8587378638094</v>
      </c>
      <c r="AJ50" s="1334">
        <v>6937.7079462429228</v>
      </c>
      <c r="AK50" s="1334">
        <v>6810.3448797778219</v>
      </c>
      <c r="AL50" s="1334">
        <v>6346.7757321820918</v>
      </c>
      <c r="AM50" s="1334">
        <v>6249.7321813854496</v>
      </c>
      <c r="AN50" s="1334">
        <v>6051.8733017484938</v>
      </c>
      <c r="AO50" s="1334">
        <v>6134.8767753380089</v>
      </c>
      <c r="AP50" s="1334">
        <v>5794.6829692556239</v>
      </c>
      <c r="AQ50" s="1334">
        <v>5874.7858293424979</v>
      </c>
      <c r="AR50" s="1334">
        <v>5966.4292018672513</v>
      </c>
      <c r="AS50" s="1334">
        <v>5107.1196855795279</v>
      </c>
      <c r="AT50" s="1334">
        <v>4872.0015080504827</v>
      </c>
      <c r="AU50" s="1334">
        <v>5427.0220270136588</v>
      </c>
      <c r="AV50" s="1334">
        <v>5103.2076687218187</v>
      </c>
      <c r="AW50" s="1334">
        <v>4652.1661059634598</v>
      </c>
      <c r="AX50" s="1334">
        <v>4786.8877993268261</v>
      </c>
      <c r="AY50" s="1334">
        <v>4683.4283473128908</v>
      </c>
      <c r="AZ50" s="1334">
        <v>4590.7115554076472</v>
      </c>
      <c r="BA50" s="1334">
        <v>4300.1132589460285</v>
      </c>
      <c r="BB50" s="459">
        <v>4484.9883514917583</v>
      </c>
      <c r="BC50" s="1334">
        <v>4220.1307121923346</v>
      </c>
      <c r="BD50" s="459">
        <v>4347.7890113541998</v>
      </c>
      <c r="BE50" s="478"/>
      <c r="BF50" s="1023"/>
      <c r="BG50" s="438"/>
      <c r="BH50" s="1436"/>
      <c r="BI50" s="387"/>
      <c r="BJ50" s="206"/>
      <c r="BK50" s="107"/>
      <c r="BL50" s="107"/>
    </row>
    <row r="51" spans="15:64" ht="15" customHeight="1">
      <c r="O51" s="83"/>
      <c r="P51" s="1082"/>
      <c r="Q51" s="1498"/>
      <c r="R51" s="1501"/>
      <c r="S51" s="683"/>
      <c r="T51" s="1579" t="s">
        <v>1080</v>
      </c>
      <c r="U51" s="244"/>
      <c r="V51" s="1498"/>
      <c r="W51" s="1491"/>
      <c r="X51" s="683"/>
      <c r="Y51" s="1446" t="s">
        <v>1023</v>
      </c>
      <c r="Z51" s="132"/>
      <c r="AA51" s="1461">
        <v>3417.7405137833202</v>
      </c>
      <c r="AB51" s="1461">
        <v>3364.3238915193861</v>
      </c>
      <c r="AC51" s="1461">
        <v>3391.5558741950354</v>
      </c>
      <c r="AD51" s="1461">
        <v>3217.4669648339104</v>
      </c>
      <c r="AE51" s="1461">
        <v>3422.8389440786377</v>
      </c>
      <c r="AF51" s="1461">
        <v>3456.8155123008878</v>
      </c>
      <c r="AG51" s="1461">
        <v>3482.2507055771052</v>
      </c>
      <c r="AH51" s="1461">
        <v>3392.1119138316312</v>
      </c>
      <c r="AI51" s="1461">
        <v>3007.6817553714827</v>
      </c>
      <c r="AJ51" s="1461">
        <v>3305.6498677465934</v>
      </c>
      <c r="AK51" s="1461">
        <v>3183.6043912674263</v>
      </c>
      <c r="AL51" s="1461">
        <v>2968.1790499953418</v>
      </c>
      <c r="AM51" s="1461">
        <v>2738.3139467509864</v>
      </c>
      <c r="AN51" s="1461">
        <v>2460.2558112997931</v>
      </c>
      <c r="AO51" s="1461">
        <v>2470.538328057758</v>
      </c>
      <c r="AP51" s="1461">
        <v>2167.3505128396782</v>
      </c>
      <c r="AQ51" s="1461">
        <v>2200.366432366598</v>
      </c>
      <c r="AR51" s="1461">
        <v>2260.0248909812894</v>
      </c>
      <c r="AS51" s="1461">
        <v>2007.2670092715346</v>
      </c>
      <c r="AT51" s="1461">
        <v>1923.1201899212144</v>
      </c>
      <c r="AU51" s="1461">
        <v>2122.8843217272179</v>
      </c>
      <c r="AV51" s="1461">
        <v>2008.0848022151829</v>
      </c>
      <c r="AW51" s="1461">
        <v>1855.4539224438442</v>
      </c>
      <c r="AX51" s="1461">
        <v>1932.304615562253</v>
      </c>
      <c r="AY51" s="1461">
        <v>1889.9734100685228</v>
      </c>
      <c r="AZ51" s="1461">
        <v>1946.9722075338834</v>
      </c>
      <c r="BA51" s="1461">
        <v>1658.1260762968163</v>
      </c>
      <c r="BB51" s="1460">
        <v>1725.6364470935714</v>
      </c>
      <c r="BC51" s="1461">
        <v>1457.959373647813</v>
      </c>
      <c r="BD51" s="1460">
        <v>1704.479058441493</v>
      </c>
      <c r="BE51" s="476"/>
      <c r="BF51" s="1460"/>
      <c r="BG51" s="1939"/>
      <c r="BH51" s="1436"/>
      <c r="BI51" s="107"/>
      <c r="BJ51" s="107"/>
      <c r="BK51" s="107"/>
      <c r="BL51" s="107"/>
    </row>
    <row r="52" spans="15:64" ht="15" customHeight="1">
      <c r="O52" s="83"/>
      <c r="P52" s="1082"/>
      <c r="Q52" s="1498"/>
      <c r="R52" s="1501"/>
      <c r="S52" s="684"/>
      <c r="T52" s="1581" t="s">
        <v>1081</v>
      </c>
      <c r="U52" s="244"/>
      <c r="V52" s="1498"/>
      <c r="W52" s="1491"/>
      <c r="X52" s="683"/>
      <c r="Y52" s="1449" t="s">
        <v>1024</v>
      </c>
      <c r="Z52" s="134"/>
      <c r="AA52" s="435">
        <f>AA50-AA51</f>
        <v>3623.0628676894112</v>
      </c>
      <c r="AB52" s="435">
        <f>AB50-AB51</f>
        <v>3645.2446536574653</v>
      </c>
      <c r="AC52" s="435">
        <f t="shared" ref="AC52:BA52" si="42">AC50-AC51</f>
        <v>3434.3155278232634</v>
      </c>
      <c r="AD52" s="435">
        <f t="shared" si="42"/>
        <v>3171.1165564703524</v>
      </c>
      <c r="AE52" s="435">
        <f t="shared" si="42"/>
        <v>3383.7270930474588</v>
      </c>
      <c r="AF52" s="435">
        <f t="shared" si="42"/>
        <v>3557.1394481520015</v>
      </c>
      <c r="AG52" s="435">
        <f t="shared" si="42"/>
        <v>3585.9938202986855</v>
      </c>
      <c r="AH52" s="435">
        <f t="shared" si="42"/>
        <v>3669.1046335411579</v>
      </c>
      <c r="AI52" s="435">
        <f t="shared" si="42"/>
        <v>3412.1769824923267</v>
      </c>
      <c r="AJ52" s="435">
        <f t="shared" si="42"/>
        <v>3632.0580784963295</v>
      </c>
      <c r="AK52" s="435">
        <f t="shared" si="42"/>
        <v>3626.7404885103956</v>
      </c>
      <c r="AL52" s="435">
        <f t="shared" si="42"/>
        <v>3378.5966821867501</v>
      </c>
      <c r="AM52" s="435">
        <f t="shared" si="42"/>
        <v>3511.4182346344633</v>
      </c>
      <c r="AN52" s="435">
        <f t="shared" si="42"/>
        <v>3591.6174904487007</v>
      </c>
      <c r="AO52" s="435">
        <f t="shared" si="42"/>
        <v>3664.3384472802509</v>
      </c>
      <c r="AP52" s="435">
        <f t="shared" si="42"/>
        <v>3627.3324564159457</v>
      </c>
      <c r="AQ52" s="435">
        <f t="shared" si="42"/>
        <v>3674.4193969758999</v>
      </c>
      <c r="AR52" s="435">
        <f t="shared" si="42"/>
        <v>3706.4043108859619</v>
      </c>
      <c r="AS52" s="435">
        <f t="shared" si="42"/>
        <v>3099.8526763079935</v>
      </c>
      <c r="AT52" s="435">
        <f t="shared" si="42"/>
        <v>2948.881318129268</v>
      </c>
      <c r="AU52" s="435">
        <f t="shared" si="42"/>
        <v>3304.1377052864409</v>
      </c>
      <c r="AV52" s="435">
        <f t="shared" si="42"/>
        <v>3095.1228665066355</v>
      </c>
      <c r="AW52" s="435">
        <f t="shared" si="42"/>
        <v>2796.7121835196158</v>
      </c>
      <c r="AX52" s="435">
        <f t="shared" si="42"/>
        <v>2854.5831837645728</v>
      </c>
      <c r="AY52" s="435">
        <f t="shared" si="42"/>
        <v>2793.454937244368</v>
      </c>
      <c r="AZ52" s="435">
        <f t="shared" si="42"/>
        <v>2643.739347873764</v>
      </c>
      <c r="BA52" s="1356">
        <f t="shared" si="42"/>
        <v>2641.9871826492122</v>
      </c>
      <c r="BB52" s="435">
        <f t="shared" ref="BB52" si="43">BB50-BB51</f>
        <v>2759.3519043981869</v>
      </c>
      <c r="BC52" s="1356">
        <f t="shared" ref="BC52:BD52" si="44">BC50-BC51</f>
        <v>2762.1713385445219</v>
      </c>
      <c r="BD52" s="435">
        <f t="shared" si="44"/>
        <v>2643.3099529127066</v>
      </c>
      <c r="BE52" s="477"/>
      <c r="BF52" s="435"/>
      <c r="BG52" s="449"/>
      <c r="BH52" s="1436"/>
      <c r="BI52" s="107"/>
      <c r="BJ52" s="107"/>
      <c r="BK52" s="107"/>
      <c r="BL52" s="107"/>
    </row>
    <row r="53" spans="15:64">
      <c r="O53" s="83"/>
      <c r="P53" s="1082"/>
      <c r="Q53" s="1498"/>
      <c r="R53" s="1501"/>
      <c r="S53" s="1576" t="s">
        <v>1082</v>
      </c>
      <c r="T53" s="686"/>
      <c r="U53" s="244"/>
      <c r="V53" s="1498"/>
      <c r="W53" s="1491"/>
      <c r="X53" s="1155" t="s">
        <v>1026</v>
      </c>
      <c r="Y53" s="1167"/>
      <c r="Z53" s="1167"/>
      <c r="AA53" s="1335">
        <v>7244.2015437745058</v>
      </c>
      <c r="AB53" s="1335">
        <v>7091.4333111520082</v>
      </c>
      <c r="AC53" s="1335">
        <v>6796.0270409401091</v>
      </c>
      <c r="AD53" s="1335">
        <v>6652.2283869302673</v>
      </c>
      <c r="AE53" s="1335">
        <v>6656.1869920915788</v>
      </c>
      <c r="AF53" s="1335">
        <v>6849.5948379410784</v>
      </c>
      <c r="AG53" s="1335">
        <v>6870.5168410732231</v>
      </c>
      <c r="AH53" s="1335">
        <v>6834.1265198528008</v>
      </c>
      <c r="AI53" s="1335">
        <v>6545.5419320590336</v>
      </c>
      <c r="AJ53" s="1335">
        <v>6463.1812625845996</v>
      </c>
      <c r="AK53" s="1335">
        <v>6739.5274743262471</v>
      </c>
      <c r="AL53" s="1335">
        <v>6762.5046737338807</v>
      </c>
      <c r="AM53" s="1335">
        <v>6600.6951537762134</v>
      </c>
      <c r="AN53" s="1335">
        <v>6366.4953109832295</v>
      </c>
      <c r="AO53" s="1335">
        <v>6483.0399152253349</v>
      </c>
      <c r="AP53" s="1335">
        <v>6496.6370293587779</v>
      </c>
      <c r="AQ53" s="1335">
        <v>6567.9742878366787</v>
      </c>
      <c r="AR53" s="1335">
        <v>6694.9345561970713</v>
      </c>
      <c r="AS53" s="1335">
        <v>6236.5687163682669</v>
      </c>
      <c r="AT53" s="1335">
        <v>5468.3465203851802</v>
      </c>
      <c r="AU53" s="1335">
        <v>6100.6968938516457</v>
      </c>
      <c r="AV53" s="1335">
        <v>5964.9874486942554</v>
      </c>
      <c r="AW53" s="1335">
        <v>6063.3271122709866</v>
      </c>
      <c r="AX53" s="1335">
        <v>6189.3673431284606</v>
      </c>
      <c r="AY53" s="1335">
        <v>6121.7062974998944</v>
      </c>
      <c r="AZ53" s="1335">
        <v>5939.3764685306305</v>
      </c>
      <c r="BA53" s="1335">
        <v>5835.9414586120274</v>
      </c>
      <c r="BB53" s="460">
        <v>5746.0867286003704</v>
      </c>
      <c r="BC53" s="1335">
        <v>5669.2711986789664</v>
      </c>
      <c r="BD53" s="460">
        <v>5515.1081009744139</v>
      </c>
      <c r="BE53" s="479"/>
      <c r="BF53" s="1024"/>
      <c r="BG53" s="343"/>
      <c r="BH53" s="1436"/>
      <c r="BI53" s="107"/>
      <c r="BJ53" s="107"/>
      <c r="BK53" s="107"/>
      <c r="BL53" s="107"/>
    </row>
    <row r="54" spans="15:64" ht="29.25" customHeight="1">
      <c r="O54" s="83"/>
      <c r="P54" s="1082"/>
      <c r="Q54" s="1498"/>
      <c r="R54" s="1501"/>
      <c r="S54" s="1996" t="s">
        <v>1084</v>
      </c>
      <c r="T54" s="1997"/>
      <c r="U54" s="244"/>
      <c r="V54" s="1498"/>
      <c r="W54" s="1491"/>
      <c r="X54" s="1982" t="s">
        <v>1027</v>
      </c>
      <c r="Y54" s="1983"/>
      <c r="Z54" s="1168"/>
      <c r="AA54" s="462">
        <v>2039.8207474214641</v>
      </c>
      <c r="AB54" s="462">
        <v>2135.9254287863546</v>
      </c>
      <c r="AC54" s="462">
        <v>2108.693688305545</v>
      </c>
      <c r="AD54" s="462">
        <v>2093.7183811230925</v>
      </c>
      <c r="AE54" s="462">
        <v>2325.9627930643519</v>
      </c>
      <c r="AF54" s="462">
        <v>2376.547168369565</v>
      </c>
      <c r="AG54" s="462">
        <v>2533.613162431117</v>
      </c>
      <c r="AH54" s="462">
        <v>2625.9809496582247</v>
      </c>
      <c r="AI54" s="462">
        <v>2459.6175385106635</v>
      </c>
      <c r="AJ54" s="462">
        <v>2623.9051706647697</v>
      </c>
      <c r="AK54" s="462">
        <v>2658.7016803623533</v>
      </c>
      <c r="AL54" s="462">
        <v>2727.2519354331953</v>
      </c>
      <c r="AM54" s="462">
        <v>2849.53370683106</v>
      </c>
      <c r="AN54" s="462">
        <v>2780.1639392403536</v>
      </c>
      <c r="AO54" s="462">
        <v>2873.7360631856632</v>
      </c>
      <c r="AP54" s="462">
        <v>2864.8187939434551</v>
      </c>
      <c r="AQ54" s="462">
        <v>3078.5463068505278</v>
      </c>
      <c r="AR54" s="462">
        <v>3046.9575014930911</v>
      </c>
      <c r="AS54" s="462">
        <v>2777.915537642024</v>
      </c>
      <c r="AT54" s="462">
        <v>2864.4711626018707</v>
      </c>
      <c r="AU54" s="462">
        <v>2748.4956623380867</v>
      </c>
      <c r="AV54" s="462">
        <v>2700.6610481716402</v>
      </c>
      <c r="AW54" s="462">
        <v>2550.671395111679</v>
      </c>
      <c r="AX54" s="462">
        <v>2684.9138580146446</v>
      </c>
      <c r="AY54" s="462">
        <v>2526.8373956959285</v>
      </c>
      <c r="AZ54" s="462">
        <v>2486.6488529292642</v>
      </c>
      <c r="BA54" s="462">
        <v>2582.6574196404035</v>
      </c>
      <c r="BB54" s="462">
        <v>2690.2231600714849</v>
      </c>
      <c r="BC54" s="462">
        <v>2650.2906808896587</v>
      </c>
      <c r="BD54" s="462">
        <v>2604.6264446632886</v>
      </c>
      <c r="BE54" s="1342"/>
      <c r="BF54" s="1025"/>
      <c r="BG54" s="439"/>
      <c r="BH54" s="1436"/>
      <c r="BI54" s="107"/>
      <c r="BJ54" s="107"/>
      <c r="BK54" s="107"/>
      <c r="BL54" s="107"/>
    </row>
    <row r="55" spans="15:64" ht="15" thickBot="1">
      <c r="O55" s="83"/>
      <c r="P55" s="1082"/>
      <c r="Q55" s="1498"/>
      <c r="R55" s="1502"/>
      <c r="S55" s="1810" t="s">
        <v>1285</v>
      </c>
      <c r="T55" s="688"/>
      <c r="U55" s="244"/>
      <c r="V55" s="1498"/>
      <c r="W55" s="1492"/>
      <c r="X55" s="1169" t="s">
        <v>1286</v>
      </c>
      <c r="Y55" s="1170"/>
      <c r="Z55" s="1170"/>
      <c r="AA55" s="1609">
        <v>64.613207000000031</v>
      </c>
      <c r="AB55" s="1609">
        <v>66.803699000000023</v>
      </c>
      <c r="AC55" s="1609">
        <v>65.368480000000034</v>
      </c>
      <c r="AD55" s="1609">
        <v>59.679443000000013</v>
      </c>
      <c r="AE55" s="1609">
        <v>67.102707000000024</v>
      </c>
      <c r="AF55" s="1609">
        <v>71.847638000000018</v>
      </c>
      <c r="AG55" s="1609">
        <v>79.849708000000021</v>
      </c>
      <c r="AH55" s="1609">
        <v>86.356879000000049</v>
      </c>
      <c r="AI55" s="1609">
        <v>86.735898000000077</v>
      </c>
      <c r="AJ55" s="1609">
        <v>89.569040000000015</v>
      </c>
      <c r="AK55" s="1609">
        <v>86.668848000000054</v>
      </c>
      <c r="AL55" s="1609">
        <v>78.827302000000017</v>
      </c>
      <c r="AM55" s="1609">
        <v>80.656660000000073</v>
      </c>
      <c r="AN55" s="1609">
        <v>86.201701999999983</v>
      </c>
      <c r="AO55" s="1609">
        <v>87.126387000000008</v>
      </c>
      <c r="AP55" s="1609">
        <v>90.227606999999992</v>
      </c>
      <c r="AQ55" s="1609">
        <v>87.797462000000053</v>
      </c>
      <c r="AR55" s="1609">
        <v>86.709739000000042</v>
      </c>
      <c r="AS55" s="1609">
        <v>72.491562000000002</v>
      </c>
      <c r="AT55" s="1609">
        <v>72.185683000000026</v>
      </c>
      <c r="AU55" s="1609">
        <v>76.792199000000039</v>
      </c>
      <c r="AV55" s="1609">
        <v>88.116302000000047</v>
      </c>
      <c r="AW55" s="1609">
        <v>99.906697000000023</v>
      </c>
      <c r="AX55" s="1609">
        <v>93.526186000000024</v>
      </c>
      <c r="AY55" s="1609">
        <v>90.599487000000025</v>
      </c>
      <c r="AZ55" s="1609">
        <v>96.736382000000006</v>
      </c>
      <c r="BA55" s="1609">
        <v>106.95248199999999</v>
      </c>
      <c r="BB55" s="1609">
        <v>110.63789999999999</v>
      </c>
      <c r="BC55" s="1609">
        <v>105.32984500000002</v>
      </c>
      <c r="BD55" s="1609">
        <v>99.837092000000027</v>
      </c>
      <c r="BE55" s="480"/>
      <c r="BF55" s="1026"/>
      <c r="BG55" s="345"/>
      <c r="BH55" s="1436"/>
      <c r="BI55" s="107"/>
      <c r="BJ55" s="107"/>
      <c r="BK55" s="107"/>
      <c r="BL55" s="107"/>
    </row>
    <row r="56" spans="15:64">
      <c r="O56" s="83"/>
      <c r="P56" s="1081"/>
      <c r="Q56" s="1497"/>
      <c r="R56" s="1503" t="s">
        <v>118</v>
      </c>
      <c r="S56" s="689"/>
      <c r="T56" s="690"/>
      <c r="U56" s="244"/>
      <c r="V56" s="1498"/>
      <c r="W56" s="1493" t="s">
        <v>1029</v>
      </c>
      <c r="X56" s="689"/>
      <c r="Y56" s="722"/>
      <c r="Z56" s="722"/>
      <c r="AA56" s="1336">
        <v>23626.01516419859</v>
      </c>
      <c r="AB56" s="1336">
        <v>23824.55926586402</v>
      </c>
      <c r="AC56" s="1336">
        <v>25658.881303305134</v>
      </c>
      <c r="AD56" s="1336">
        <v>24717.107578169969</v>
      </c>
      <c r="AE56" s="1336">
        <v>28309.739247596313</v>
      </c>
      <c r="AF56" s="1336">
        <v>28836.470060019394</v>
      </c>
      <c r="AG56" s="1336">
        <v>29318.298506169878</v>
      </c>
      <c r="AH56" s="1336">
        <v>30878.028925264305</v>
      </c>
      <c r="AI56" s="1336">
        <v>31028.884608439723</v>
      </c>
      <c r="AJ56" s="1336">
        <v>30964.164298255742</v>
      </c>
      <c r="AK56" s="1336">
        <v>32388.287414789324</v>
      </c>
      <c r="AL56" s="1336">
        <v>32078.382940131341</v>
      </c>
      <c r="AM56" s="1336">
        <v>32435.313368989169</v>
      </c>
      <c r="AN56" s="1336">
        <v>33341.988970445229</v>
      </c>
      <c r="AO56" s="1336">
        <v>32693.559726590865</v>
      </c>
      <c r="AP56" s="1336">
        <v>32001.161543244853</v>
      </c>
      <c r="AQ56" s="1336">
        <v>30464.79458379234</v>
      </c>
      <c r="AR56" s="1336">
        <v>31112.710180404494</v>
      </c>
      <c r="AS56" s="1336">
        <v>32274.853839164396</v>
      </c>
      <c r="AT56" s="1336">
        <v>28770.723440152622</v>
      </c>
      <c r="AU56" s="1336">
        <v>29464.852636719137</v>
      </c>
      <c r="AV56" s="1336">
        <v>28747.384624503247</v>
      </c>
      <c r="AW56" s="1336">
        <v>30421.156212347891</v>
      </c>
      <c r="AX56" s="1336">
        <v>29911.484260446778</v>
      </c>
      <c r="AY56" s="1336">
        <v>29186.706590101559</v>
      </c>
      <c r="AZ56" s="1336">
        <v>29589.021699110177</v>
      </c>
      <c r="BA56" s="1336">
        <v>29795.005910846361</v>
      </c>
      <c r="BB56" s="267">
        <v>30018.967199855717</v>
      </c>
      <c r="BC56" s="1336">
        <v>30779.579126907913</v>
      </c>
      <c r="BD56" s="267">
        <v>30878.675421170745</v>
      </c>
      <c r="BE56" s="481"/>
      <c r="BF56" s="481"/>
      <c r="BG56" s="346"/>
      <c r="BH56" s="1438"/>
      <c r="BI56" s="107"/>
      <c r="BJ56" s="107"/>
      <c r="BK56" s="107"/>
      <c r="BL56" s="107"/>
    </row>
    <row r="57" spans="15:64" ht="29.25" customHeight="1">
      <c r="O57" s="83"/>
      <c r="P57" s="1083"/>
      <c r="Q57" s="1498"/>
      <c r="R57" s="1504"/>
      <c r="S57" s="1998" t="s">
        <v>1103</v>
      </c>
      <c r="T57" s="1999"/>
      <c r="U57" s="83"/>
      <c r="V57" s="1498"/>
      <c r="W57" s="1494"/>
      <c r="X57" s="1984" t="s">
        <v>1104</v>
      </c>
      <c r="Y57" s="1985"/>
      <c r="Z57" s="137"/>
      <c r="AA57" s="1371">
        <v>12248.006884438391</v>
      </c>
      <c r="AB57" s="1371">
        <v>12288.553239531222</v>
      </c>
      <c r="AC57" s="1371">
        <v>13336.66880555876</v>
      </c>
      <c r="AD57" s="1371">
        <v>13123.539855771807</v>
      </c>
      <c r="AE57" s="1371">
        <v>15621.164308948635</v>
      </c>
      <c r="AF57" s="1371">
        <v>15905.050139016821</v>
      </c>
      <c r="AG57" s="1371">
        <v>16336.568192418828</v>
      </c>
      <c r="AH57" s="1371">
        <v>16908.740357359176</v>
      </c>
      <c r="AI57" s="1371">
        <v>16904.540341360047</v>
      </c>
      <c r="AJ57" s="1371">
        <v>16663.014906263703</v>
      </c>
      <c r="AK57" s="1371">
        <v>16789.460175065771</v>
      </c>
      <c r="AL57" s="1371">
        <v>15578.716507383871</v>
      </c>
      <c r="AM57" s="1371">
        <v>15057.739279105121</v>
      </c>
      <c r="AN57" s="1371">
        <v>15105.67178693092</v>
      </c>
      <c r="AO57" s="1371">
        <v>14609.809661039699</v>
      </c>
      <c r="AP57" s="1371">
        <v>14165.898659577568</v>
      </c>
      <c r="AQ57" s="1371">
        <v>13382.675274997002</v>
      </c>
      <c r="AR57" s="1371">
        <v>13587.560896494822</v>
      </c>
      <c r="AS57" s="1371">
        <v>14617.224299722895</v>
      </c>
      <c r="AT57" s="1371">
        <v>12196.936579140707</v>
      </c>
      <c r="AU57" s="1371">
        <v>12486.322077574849</v>
      </c>
      <c r="AV57" s="1371">
        <v>11730.676572133176</v>
      </c>
      <c r="AW57" s="1371">
        <v>12308.254856257132</v>
      </c>
      <c r="AX57" s="1371">
        <v>12192.453599111841</v>
      </c>
      <c r="AY57" s="1371">
        <v>11719.846983568023</v>
      </c>
      <c r="AZ57" s="1371">
        <v>11655.408912889196</v>
      </c>
      <c r="BA57" s="1371">
        <v>11092.830753923574</v>
      </c>
      <c r="BB57" s="1085">
        <v>10750.335680539883</v>
      </c>
      <c r="BC57" s="1371">
        <v>11602.156253242299</v>
      </c>
      <c r="BD57" s="1085">
        <v>11485.087814757371</v>
      </c>
      <c r="BE57" s="482"/>
      <c r="BF57" s="1085"/>
      <c r="BG57" s="1944"/>
      <c r="BH57" s="1435"/>
      <c r="BI57" s="107"/>
      <c r="BJ57" s="107"/>
      <c r="BK57" s="107"/>
      <c r="BL57" s="107"/>
    </row>
    <row r="58" spans="15:64" ht="29.25" customHeight="1">
      <c r="O58" s="83"/>
      <c r="P58" s="1083"/>
      <c r="Q58" s="1498"/>
      <c r="R58" s="1504"/>
      <c r="S58" s="1654" t="s">
        <v>1171</v>
      </c>
      <c r="T58" s="1464"/>
      <c r="U58" s="83"/>
      <c r="V58" s="1498"/>
      <c r="W58" s="1494"/>
      <c r="X58" s="1986" t="s">
        <v>1172</v>
      </c>
      <c r="Y58" s="1987"/>
      <c r="Z58" s="138"/>
      <c r="AA58" s="1405">
        <v>702.83026999291678</v>
      </c>
      <c r="AB58" s="1405">
        <v>686.44620024230187</v>
      </c>
      <c r="AC58" s="1405">
        <v>698.89764571316766</v>
      </c>
      <c r="AD58" s="1405">
        <v>680.74547632983922</v>
      </c>
      <c r="AE58" s="1405">
        <v>701.91349393186852</v>
      </c>
      <c r="AF58" s="1405">
        <v>667.82873473264453</v>
      </c>
      <c r="AG58" s="1405">
        <v>640.46784939712438</v>
      </c>
      <c r="AH58" s="1405">
        <v>655.23057167867137</v>
      </c>
      <c r="AI58" s="1405">
        <v>609.1187236752379</v>
      </c>
      <c r="AJ58" s="1405">
        <v>652.57502705106276</v>
      </c>
      <c r="AK58" s="1405">
        <v>655.91443265909516</v>
      </c>
      <c r="AL58" s="1405">
        <v>630.52981102330273</v>
      </c>
      <c r="AM58" s="1405">
        <v>577.04643230948568</v>
      </c>
      <c r="AN58" s="1405">
        <v>516.5268173218675</v>
      </c>
      <c r="AO58" s="1405">
        <v>506.69926841574829</v>
      </c>
      <c r="AP58" s="1405">
        <v>506.81438218982044</v>
      </c>
      <c r="AQ58" s="1405">
        <v>522.35987148863205</v>
      </c>
      <c r="AR58" s="1405">
        <v>561.19836242802796</v>
      </c>
      <c r="AS58" s="1405">
        <v>530.41167542322773</v>
      </c>
      <c r="AT58" s="1405">
        <v>513.68788841490209</v>
      </c>
      <c r="AU58" s="1405">
        <v>526.91409091663695</v>
      </c>
      <c r="AV58" s="1405">
        <v>524.12535460171284</v>
      </c>
      <c r="AW58" s="1405">
        <v>528.10321016884393</v>
      </c>
      <c r="AX58" s="1405">
        <v>604.69033239592966</v>
      </c>
      <c r="AY58" s="1405">
        <v>617.02824714749113</v>
      </c>
      <c r="AZ58" s="1405">
        <v>624.93138440348548</v>
      </c>
      <c r="BA58" s="1405">
        <v>618.83151051759683</v>
      </c>
      <c r="BB58" s="1147">
        <v>636.62217425062067</v>
      </c>
      <c r="BC58" s="1405">
        <v>673.37481073742629</v>
      </c>
      <c r="BD58" s="1147">
        <v>581.88147086411584</v>
      </c>
      <c r="BE58" s="483"/>
      <c r="BF58" s="1147"/>
      <c r="BG58" s="1945"/>
      <c r="BH58" s="1435"/>
    </row>
    <row r="59" spans="15:64" ht="15" thickBot="1">
      <c r="O59" s="83"/>
      <c r="P59" s="1083"/>
      <c r="Q59" s="1498"/>
      <c r="R59" s="1504"/>
      <c r="S59" s="1465" t="s">
        <v>119</v>
      </c>
      <c r="T59" s="1467"/>
      <c r="U59" s="83"/>
      <c r="V59" s="1498"/>
      <c r="W59" s="1495"/>
      <c r="X59" s="1179" t="s">
        <v>1028</v>
      </c>
      <c r="Y59" s="1459"/>
      <c r="Z59" s="359"/>
      <c r="AA59" s="1407">
        <v>10675.178009767282</v>
      </c>
      <c r="AB59" s="1407">
        <v>10849.559826090495</v>
      </c>
      <c r="AC59" s="1407">
        <v>11623.314852033203</v>
      </c>
      <c r="AD59" s="1407">
        <v>10912.822246068321</v>
      </c>
      <c r="AE59" s="1407">
        <v>11986.661444715812</v>
      </c>
      <c r="AF59" s="1407">
        <v>12263.591186269929</v>
      </c>
      <c r="AG59" s="1407">
        <v>12341.262464353924</v>
      </c>
      <c r="AH59" s="1407">
        <v>13314.057996226456</v>
      </c>
      <c r="AI59" s="1407">
        <v>13515.225543404438</v>
      </c>
      <c r="AJ59" s="1407">
        <v>13648.574364940978</v>
      </c>
      <c r="AK59" s="1407">
        <v>14942.912807064458</v>
      </c>
      <c r="AL59" s="1407">
        <v>15869.136621724168</v>
      </c>
      <c r="AM59" s="1407">
        <v>16800.527657574563</v>
      </c>
      <c r="AN59" s="1407">
        <v>17719.790366192443</v>
      </c>
      <c r="AO59" s="1407">
        <v>17577.050797135416</v>
      </c>
      <c r="AP59" s="1407">
        <v>17328.448501477465</v>
      </c>
      <c r="AQ59" s="1407">
        <v>16559.759437306704</v>
      </c>
      <c r="AR59" s="1407">
        <v>16963.950921481646</v>
      </c>
      <c r="AS59" s="1407">
        <v>17127.217864018276</v>
      </c>
      <c r="AT59" s="1407">
        <v>16060.09897259701</v>
      </c>
      <c r="AU59" s="1407">
        <v>16451.61646822765</v>
      </c>
      <c r="AV59" s="1407">
        <v>16492.582697768357</v>
      </c>
      <c r="AW59" s="1407">
        <v>17584.798145921915</v>
      </c>
      <c r="AX59" s="1407">
        <v>17114.340328939004</v>
      </c>
      <c r="AY59" s="1407">
        <v>16849.831359386048</v>
      </c>
      <c r="AZ59" s="1407">
        <v>17308.681401817495</v>
      </c>
      <c r="BA59" s="1407">
        <v>18083.343646405188</v>
      </c>
      <c r="BB59" s="1406">
        <v>18632.009345065213</v>
      </c>
      <c r="BC59" s="1407">
        <v>18504.048062928185</v>
      </c>
      <c r="BD59" s="1406">
        <v>18811.706135549255</v>
      </c>
      <c r="BE59" s="484"/>
      <c r="BF59" s="1406"/>
      <c r="BG59" s="1947"/>
      <c r="BH59" s="1435"/>
    </row>
    <row r="60" spans="15:64" ht="18.75">
      <c r="O60" s="83"/>
      <c r="P60" s="1081"/>
      <c r="Q60" s="1506"/>
      <c r="R60" s="1779" t="s">
        <v>1270</v>
      </c>
      <c r="S60" s="693"/>
      <c r="T60" s="749"/>
      <c r="U60" s="83"/>
      <c r="V60" s="1498"/>
      <c r="W60" s="693" t="s">
        <v>1271</v>
      </c>
      <c r="X60" s="693"/>
      <c r="Y60" s="694"/>
      <c r="Z60" s="385"/>
      <c r="AA60" s="1337">
        <v>6725.815993418737</v>
      </c>
      <c r="AB60" s="1337">
        <v>6521.0611605533322</v>
      </c>
      <c r="AC60" s="1337">
        <v>6263.5295010493746</v>
      </c>
      <c r="AD60" s="1337">
        <v>6053.611573329461</v>
      </c>
      <c r="AE60" s="1337">
        <v>5844.6284108843902</v>
      </c>
      <c r="AF60" s="1337">
        <v>6039.5865130602906</v>
      </c>
      <c r="AG60" s="1337">
        <v>6162.0746641170999</v>
      </c>
      <c r="AH60" s="1337">
        <v>6121.9049354730105</v>
      </c>
      <c r="AI60" s="1337">
        <v>5673.7650654538274</v>
      </c>
      <c r="AJ60" s="1337">
        <v>5702.7267481991876</v>
      </c>
      <c r="AK60" s="1337">
        <v>5770.5134929717769</v>
      </c>
      <c r="AL60" s="1337">
        <v>5291.1562053338566</v>
      </c>
      <c r="AM60" s="1337">
        <v>5024.7537608116199</v>
      </c>
      <c r="AN60" s="1337">
        <v>4844.0954016303294</v>
      </c>
      <c r="AO60" s="1337">
        <v>4681.9494322946694</v>
      </c>
      <c r="AP60" s="1337">
        <v>4624.4525161219253</v>
      </c>
      <c r="AQ60" s="1337">
        <v>4558.7887211525122</v>
      </c>
      <c r="AR60" s="1337">
        <v>4563.9640582240463</v>
      </c>
      <c r="AS60" s="1337">
        <v>4137.9583587011439</v>
      </c>
      <c r="AT60" s="1337">
        <v>3787.7773397754645</v>
      </c>
      <c r="AU60" s="1337">
        <v>3678.4228213795423</v>
      </c>
      <c r="AV60" s="1337">
        <v>3560.7476154745132</v>
      </c>
      <c r="AW60" s="1337">
        <v>3573.4821357305418</v>
      </c>
      <c r="AX60" s="1337">
        <v>3585.4427401550302</v>
      </c>
      <c r="AY60" s="1337">
        <v>3482.0125623853055</v>
      </c>
      <c r="AZ60" s="1337">
        <v>3333.113491094844</v>
      </c>
      <c r="BA60" s="1337">
        <v>3260.8167136471461</v>
      </c>
      <c r="BB60" s="385">
        <v>3173.3490315375507</v>
      </c>
      <c r="BC60" s="1337">
        <v>3167.2087989412103</v>
      </c>
      <c r="BD60" s="385">
        <v>3109.5521019879307</v>
      </c>
      <c r="BE60" s="485"/>
      <c r="BF60" s="1942"/>
      <c r="BG60" s="1943"/>
      <c r="BH60" s="1438"/>
    </row>
    <row r="61" spans="15:64">
      <c r="O61" s="83"/>
      <c r="P61" s="1082"/>
      <c r="Q61" s="1498"/>
      <c r="R61" s="1496"/>
      <c r="S61" s="695" t="s">
        <v>120</v>
      </c>
      <c r="T61" s="1481"/>
      <c r="U61" s="83"/>
      <c r="V61" s="1498"/>
      <c r="W61" s="1496"/>
      <c r="X61" s="695" t="s">
        <v>1032</v>
      </c>
      <c r="Y61" s="1172"/>
      <c r="Z61" s="463"/>
      <c r="AA61" s="1338">
        <f t="shared" ref="AA61:AV61" si="45">SUM(AA62:AA63)</f>
        <v>608.8830323714285</v>
      </c>
      <c r="AB61" s="1338">
        <f t="shared" si="45"/>
        <v>547.87568817142858</v>
      </c>
      <c r="AC61" s="1338">
        <f t="shared" si="45"/>
        <v>493.0069734857143</v>
      </c>
      <c r="AD61" s="1338">
        <f t="shared" si="45"/>
        <v>523.52121873333328</v>
      </c>
      <c r="AE61" s="1338">
        <f t="shared" si="45"/>
        <v>342.54281495238104</v>
      </c>
      <c r="AF61" s="1338">
        <f t="shared" si="45"/>
        <v>359.12538566666672</v>
      </c>
      <c r="AG61" s="1338">
        <f t="shared" si="45"/>
        <v>349.6185054476191</v>
      </c>
      <c r="AH61" s="1338">
        <f t="shared" si="45"/>
        <v>371.50371699047616</v>
      </c>
      <c r="AI61" s="1338">
        <f t="shared" si="45"/>
        <v>376.93193486666661</v>
      </c>
      <c r="AJ61" s="1338">
        <f t="shared" si="45"/>
        <v>370.29462349523817</v>
      </c>
      <c r="AK61" s="1338">
        <f t="shared" si="45"/>
        <v>442.53070567619039</v>
      </c>
      <c r="AL61" s="1338">
        <f t="shared" si="45"/>
        <v>367.68445549523807</v>
      </c>
      <c r="AM61" s="1338">
        <f t="shared" si="45"/>
        <v>408.14204954285714</v>
      </c>
      <c r="AN61" s="1338">
        <f t="shared" si="45"/>
        <v>430.18884228571432</v>
      </c>
      <c r="AO61" s="1338">
        <f t="shared" si="45"/>
        <v>402.22257040952377</v>
      </c>
      <c r="AP61" s="1338">
        <f t="shared" si="45"/>
        <v>410.55994037142864</v>
      </c>
      <c r="AQ61" s="1338">
        <f t="shared" si="45"/>
        <v>383.4825898095238</v>
      </c>
      <c r="AR61" s="1338">
        <f t="shared" si="45"/>
        <v>500.07924591428571</v>
      </c>
      <c r="AS61" s="1338">
        <f t="shared" si="45"/>
        <v>439.97515058095235</v>
      </c>
      <c r="AT61" s="1338">
        <f t="shared" si="45"/>
        <v>390.10057879047622</v>
      </c>
      <c r="AU61" s="1338">
        <f t="shared" si="45"/>
        <v>402.94034859047622</v>
      </c>
      <c r="AV61" s="1338">
        <f t="shared" si="45"/>
        <v>414.65140985714288</v>
      </c>
      <c r="AW61" s="1338">
        <f t="shared" ref="AW61:AZ61" si="46">SUM(AW62:AW63)</f>
        <v>520.16101332380958</v>
      </c>
      <c r="AX61" s="1338">
        <f t="shared" si="46"/>
        <v>577.76994178095231</v>
      </c>
      <c r="AY61" s="1338">
        <f t="shared" si="46"/>
        <v>551.49743345714285</v>
      </c>
      <c r="AZ61" s="1338">
        <f t="shared" si="46"/>
        <v>459.40058518095248</v>
      </c>
      <c r="BA61" s="1338">
        <f t="shared" ref="BA61" si="47">SUM(BA62:BA63)</f>
        <v>445.81992504761899</v>
      </c>
      <c r="BB61" s="463">
        <f t="shared" ref="BB61" si="48">SUM(BB62:BB63)</f>
        <v>510.52975065714293</v>
      </c>
      <c r="BC61" s="1338">
        <f t="shared" ref="BC61:BD61" si="49">SUM(BC62:BC63)</f>
        <v>490.2861625619048</v>
      </c>
      <c r="BD61" s="463">
        <f t="shared" si="49"/>
        <v>490.23116476190484</v>
      </c>
      <c r="BE61" s="486"/>
      <c r="BF61" s="1027"/>
      <c r="BG61" s="440"/>
      <c r="BH61" s="1436"/>
    </row>
    <row r="62" spans="15:64">
      <c r="O62" s="83"/>
      <c r="P62" s="1082"/>
      <c r="Q62" s="1498"/>
      <c r="R62" s="1496"/>
      <c r="S62" s="696"/>
      <c r="T62" s="1482" t="s">
        <v>121</v>
      </c>
      <c r="U62" s="83"/>
      <c r="V62" s="1498"/>
      <c r="W62" s="1496"/>
      <c r="X62" s="1469"/>
      <c r="Y62" s="1462" t="s">
        <v>1030</v>
      </c>
      <c r="Z62" s="228"/>
      <c r="AA62" s="1339">
        <v>550.23920379999993</v>
      </c>
      <c r="AB62" s="1339">
        <v>527.37032626666667</v>
      </c>
      <c r="AC62" s="1339">
        <v>477.13732586666669</v>
      </c>
      <c r="AD62" s="1339">
        <v>481.58261873333328</v>
      </c>
      <c r="AE62" s="1339">
        <v>292.75650066666674</v>
      </c>
      <c r="AF62" s="1339">
        <v>303.52845233333341</v>
      </c>
      <c r="AG62" s="1339">
        <v>292.73561973333341</v>
      </c>
      <c r="AH62" s="1339">
        <v>303.65330746666666</v>
      </c>
      <c r="AI62" s="1339">
        <v>300.00380153333327</v>
      </c>
      <c r="AJ62" s="1339">
        <v>293.56731873333337</v>
      </c>
      <c r="AK62" s="1339">
        <v>332.90198186666657</v>
      </c>
      <c r="AL62" s="1339">
        <v>247.34728406666662</v>
      </c>
      <c r="AM62" s="1339">
        <v>269.91772573333333</v>
      </c>
      <c r="AN62" s="1339">
        <v>246.39832800000002</v>
      </c>
      <c r="AO62" s="1339">
        <v>236.30097993333328</v>
      </c>
      <c r="AP62" s="1339">
        <v>231.29451180000001</v>
      </c>
      <c r="AQ62" s="1339">
        <v>230.36059933333334</v>
      </c>
      <c r="AR62" s="1339">
        <v>325.00062686666666</v>
      </c>
      <c r="AS62" s="1339">
        <v>305.7365982</v>
      </c>
      <c r="AT62" s="1339">
        <v>270.15270260000005</v>
      </c>
      <c r="AU62" s="1339">
        <v>242.88427239999999</v>
      </c>
      <c r="AV62" s="1339">
        <v>246.77580033333334</v>
      </c>
      <c r="AW62" s="1339">
        <v>369.97487046666669</v>
      </c>
      <c r="AX62" s="1339">
        <v>379.5766560666666</v>
      </c>
      <c r="AY62" s="1339">
        <v>362.50329059999996</v>
      </c>
      <c r="AZ62" s="1339">
        <v>258.74769946666675</v>
      </c>
      <c r="BA62" s="1339">
        <v>253.01223933333333</v>
      </c>
      <c r="BB62" s="228">
        <v>293.53987446666667</v>
      </c>
      <c r="BC62" s="1339">
        <v>241.95519113333336</v>
      </c>
      <c r="BD62" s="228">
        <v>241.90019333333336</v>
      </c>
      <c r="BE62" s="487"/>
      <c r="BF62" s="487"/>
      <c r="BG62" s="349"/>
      <c r="BH62" s="1436"/>
    </row>
    <row r="63" spans="15:64">
      <c r="O63" s="83"/>
      <c r="P63" s="1082"/>
      <c r="Q63" s="1498"/>
      <c r="R63" s="1496"/>
      <c r="S63" s="698"/>
      <c r="T63" s="699" t="s">
        <v>122</v>
      </c>
      <c r="U63" s="83"/>
      <c r="V63" s="1498"/>
      <c r="W63" s="1496"/>
      <c r="X63" s="1470"/>
      <c r="Y63" s="1468" t="s">
        <v>1031</v>
      </c>
      <c r="Z63" s="362"/>
      <c r="AA63" s="1340">
        <v>58.643828571428571</v>
      </c>
      <c r="AB63" s="1340">
        <v>20.505361904761902</v>
      </c>
      <c r="AC63" s="1340">
        <v>15.869647619047624</v>
      </c>
      <c r="AD63" s="1340">
        <v>41.938600000000008</v>
      </c>
      <c r="AE63" s="1340">
        <v>49.786314285714298</v>
      </c>
      <c r="AF63" s="1340">
        <v>55.59693333333334</v>
      </c>
      <c r="AG63" s="1340">
        <v>56.88288571428572</v>
      </c>
      <c r="AH63" s="1340">
        <v>67.850409523809532</v>
      </c>
      <c r="AI63" s="1340">
        <v>76.928133333333349</v>
      </c>
      <c r="AJ63" s="1340">
        <v>76.727304761904776</v>
      </c>
      <c r="AK63" s="1340">
        <v>109.62872380952382</v>
      </c>
      <c r="AL63" s="1340">
        <v>120.33717142857144</v>
      </c>
      <c r="AM63" s="1340">
        <v>138.22432380952381</v>
      </c>
      <c r="AN63" s="1340">
        <v>183.79051428571429</v>
      </c>
      <c r="AO63" s="1340">
        <v>165.92159047619046</v>
      </c>
      <c r="AP63" s="1340">
        <v>179.2654285714286</v>
      </c>
      <c r="AQ63" s="1340">
        <v>153.12199047619049</v>
      </c>
      <c r="AR63" s="1340">
        <v>175.07861904761904</v>
      </c>
      <c r="AS63" s="1340">
        <v>134.23855238095237</v>
      </c>
      <c r="AT63" s="1340">
        <v>119.94787619047619</v>
      </c>
      <c r="AU63" s="1340">
        <v>160.05607619047623</v>
      </c>
      <c r="AV63" s="1340">
        <v>167.87560952380954</v>
      </c>
      <c r="AW63" s="1340">
        <v>150.18614285714287</v>
      </c>
      <c r="AX63" s="1340">
        <v>198.19328571428571</v>
      </c>
      <c r="AY63" s="1340">
        <v>188.99414285714286</v>
      </c>
      <c r="AZ63" s="1340">
        <v>200.6528857142857</v>
      </c>
      <c r="BA63" s="1340">
        <v>192.8076857142857</v>
      </c>
      <c r="BB63" s="362">
        <v>216.98987619047622</v>
      </c>
      <c r="BC63" s="1340">
        <v>248.33097142857147</v>
      </c>
      <c r="BD63" s="362">
        <v>248.33097142857147</v>
      </c>
      <c r="BE63" s="488"/>
      <c r="BF63" s="488"/>
      <c r="BG63" s="441"/>
      <c r="BH63" s="1436"/>
    </row>
    <row r="64" spans="15:64">
      <c r="O64" s="83"/>
      <c r="P64" s="1083"/>
      <c r="Q64" s="1498"/>
      <c r="R64" s="1496"/>
      <c r="S64" s="697" t="s">
        <v>123</v>
      </c>
      <c r="T64" s="1462"/>
      <c r="U64" s="83"/>
      <c r="V64" s="1498"/>
      <c r="W64" s="1496"/>
      <c r="X64" s="697" t="s">
        <v>1033</v>
      </c>
      <c r="Y64" s="1160"/>
      <c r="Z64" s="1085"/>
      <c r="AA64" s="1371">
        <v>580.9365571248062</v>
      </c>
      <c r="AB64" s="1371">
        <v>631.23952092324578</v>
      </c>
      <c r="AC64" s="1371">
        <v>661.82365437679505</v>
      </c>
      <c r="AD64" s="1371">
        <v>650.55939365539734</v>
      </c>
      <c r="AE64" s="1371">
        <v>653.5832177937333</v>
      </c>
      <c r="AF64" s="1371">
        <v>924.44909848849352</v>
      </c>
      <c r="AG64" s="1371">
        <v>1026.6000650839744</v>
      </c>
      <c r="AH64" s="1371">
        <v>1126.7623204237623</v>
      </c>
      <c r="AI64" s="1371">
        <v>1064.115089920746</v>
      </c>
      <c r="AJ64" s="1371">
        <v>1104.0159179855241</v>
      </c>
      <c r="AK64" s="1371">
        <v>1029.8061630373229</v>
      </c>
      <c r="AL64" s="1371">
        <v>1074.2164097368179</v>
      </c>
      <c r="AM64" s="1371">
        <v>1022.3384205504215</v>
      </c>
      <c r="AN64" s="1371">
        <v>966.84872660408905</v>
      </c>
      <c r="AO64" s="1371">
        <v>925.01333515752594</v>
      </c>
      <c r="AP64" s="1371">
        <v>961.83153175001735</v>
      </c>
      <c r="AQ64" s="1371">
        <v>990.05205136502946</v>
      </c>
      <c r="AR64" s="1371">
        <v>1032.8356769315515</v>
      </c>
      <c r="AS64" s="1371">
        <v>947.66155622232623</v>
      </c>
      <c r="AT64" s="1371">
        <v>864.15181782157379</v>
      </c>
      <c r="AU64" s="1371">
        <v>813.54833040206904</v>
      </c>
      <c r="AV64" s="1371">
        <v>772.67787512432869</v>
      </c>
      <c r="AW64" s="1371">
        <v>757.72940648439112</v>
      </c>
      <c r="AX64" s="1371">
        <v>705.0484936296458</v>
      </c>
      <c r="AY64" s="1371">
        <v>701.07719860548843</v>
      </c>
      <c r="AZ64" s="1371">
        <v>662.88090896904316</v>
      </c>
      <c r="BA64" s="1371">
        <v>644.99545952744359</v>
      </c>
      <c r="BB64" s="1085">
        <v>520.9473698351585</v>
      </c>
      <c r="BC64" s="1371">
        <v>570.57563301249888</v>
      </c>
      <c r="BD64" s="1085">
        <v>560.93571769646292</v>
      </c>
      <c r="BE64" s="489"/>
      <c r="BF64" s="1085"/>
      <c r="BG64" s="1944"/>
      <c r="BH64" s="1435"/>
    </row>
    <row r="65" spans="1:88" ht="15" customHeight="1" thickBot="1">
      <c r="O65" s="83"/>
      <c r="P65" s="1083"/>
      <c r="Q65" s="1499"/>
      <c r="R65" s="1496"/>
      <c r="S65" s="1473" t="s">
        <v>253</v>
      </c>
      <c r="T65" s="1471"/>
      <c r="U65" s="83"/>
      <c r="V65" s="1499"/>
      <c r="W65" s="1496"/>
      <c r="X65" s="1473" t="s">
        <v>1034</v>
      </c>
      <c r="Y65" s="1471"/>
      <c r="Z65" s="1087"/>
      <c r="AA65" s="1372">
        <v>5535.9964039225024</v>
      </c>
      <c r="AB65" s="1372">
        <v>5341.9459514586579</v>
      </c>
      <c r="AC65" s="1372">
        <v>5108.6988731868651</v>
      </c>
      <c r="AD65" s="1372">
        <v>4879.5309609407304</v>
      </c>
      <c r="AE65" s="1372">
        <v>4848.5023781382761</v>
      </c>
      <c r="AF65" s="1372">
        <v>4756.012028905131</v>
      </c>
      <c r="AG65" s="1372">
        <v>4785.8560935855066</v>
      </c>
      <c r="AH65" s="1372">
        <v>4623.6388980587726</v>
      </c>
      <c r="AI65" s="1372">
        <v>4232.7180406664147</v>
      </c>
      <c r="AJ65" s="1372">
        <v>4228.4162067184252</v>
      </c>
      <c r="AK65" s="1372">
        <v>4298.1766242582635</v>
      </c>
      <c r="AL65" s="1372">
        <v>3849.2553401018004</v>
      </c>
      <c r="AM65" s="1372">
        <v>3594.2732907183413</v>
      </c>
      <c r="AN65" s="1372">
        <v>3447.0578327405256</v>
      </c>
      <c r="AO65" s="1372">
        <v>3354.7135267276199</v>
      </c>
      <c r="AP65" s="1372">
        <v>3252.0610440004793</v>
      </c>
      <c r="AQ65" s="1372">
        <v>3185.254079977959</v>
      </c>
      <c r="AR65" s="1372">
        <v>3031.049135378209</v>
      </c>
      <c r="AS65" s="1372">
        <v>2750.3216518978652</v>
      </c>
      <c r="AT65" s="1372">
        <v>2533.5249431634143</v>
      </c>
      <c r="AU65" s="1372">
        <v>2461.9341423869969</v>
      </c>
      <c r="AV65" s="1372">
        <v>2373.4183304930416</v>
      </c>
      <c r="AW65" s="1372">
        <v>2295.5917159223409</v>
      </c>
      <c r="AX65" s="1372">
        <v>2302.6243047444318</v>
      </c>
      <c r="AY65" s="1372">
        <v>2229.4379303226742</v>
      </c>
      <c r="AZ65" s="1372">
        <v>2210.8319969448485</v>
      </c>
      <c r="BA65" s="1372">
        <v>2170.0013290720835</v>
      </c>
      <c r="BB65" s="1087">
        <v>2141.8719110452494</v>
      </c>
      <c r="BC65" s="1372">
        <v>2106.3470033668068</v>
      </c>
      <c r="BD65" s="1087">
        <v>2058.3852195295631</v>
      </c>
      <c r="BE65" s="483"/>
      <c r="BF65" s="1087"/>
      <c r="BG65" s="1946"/>
      <c r="BH65" s="1435"/>
    </row>
    <row r="66" spans="1:88" ht="15.75" thickTop="1" thickBot="1">
      <c r="O66" s="83"/>
      <c r="P66" s="1080"/>
      <c r="Q66" s="1180" t="s">
        <v>124</v>
      </c>
      <c r="R66" s="750"/>
      <c r="S66" s="726"/>
      <c r="T66" s="751"/>
      <c r="U66" s="1173"/>
      <c r="V66" s="1181" t="s">
        <v>458</v>
      </c>
      <c r="W66" s="1474"/>
      <c r="X66" s="1173"/>
      <c r="Y66" s="767"/>
      <c r="Z66" s="360"/>
      <c r="AA66" s="360">
        <f t="shared" ref="AA66:BA66" si="50">SUM(AA5,AA44,AA56,AA60)</f>
        <v>1163543.4033167935</v>
      </c>
      <c r="AB66" s="360">
        <f t="shared" si="50"/>
        <v>1175033.801004414</v>
      </c>
      <c r="AC66" s="360">
        <f t="shared" si="50"/>
        <v>1184504.7630996599</v>
      </c>
      <c r="AD66" s="360">
        <f t="shared" si="50"/>
        <v>1177219.001484416</v>
      </c>
      <c r="AE66" s="360">
        <f t="shared" si="50"/>
        <v>1232121.5147655034</v>
      </c>
      <c r="AF66" s="360">
        <f t="shared" si="50"/>
        <v>1244375.8442817144</v>
      </c>
      <c r="AG66" s="360">
        <f t="shared" si="50"/>
        <v>1256316.7093227888</v>
      </c>
      <c r="AH66" s="360">
        <f t="shared" si="50"/>
        <v>1249404.8120503209</v>
      </c>
      <c r="AI66" s="360">
        <f t="shared" si="50"/>
        <v>1209226.1996949506</v>
      </c>
      <c r="AJ66" s="360">
        <f t="shared" si="50"/>
        <v>1245839.9086532542</v>
      </c>
      <c r="AK66" s="360">
        <f t="shared" si="50"/>
        <v>1268672.8183295634</v>
      </c>
      <c r="AL66" s="360">
        <f t="shared" si="50"/>
        <v>1253615.522294437</v>
      </c>
      <c r="AM66" s="360">
        <f t="shared" si="50"/>
        <v>1282714.4138681602</v>
      </c>
      <c r="AN66" s="360">
        <f t="shared" si="50"/>
        <v>1290914.8035475491</v>
      </c>
      <c r="AO66" s="360">
        <f t="shared" si="50"/>
        <v>1286216.3144663055</v>
      </c>
      <c r="AP66" s="360">
        <f t="shared" si="50"/>
        <v>1293623.1220281359</v>
      </c>
      <c r="AQ66" s="360">
        <f t="shared" si="50"/>
        <v>1270547.1283935399</v>
      </c>
      <c r="AR66" s="360">
        <f t="shared" si="50"/>
        <v>1306165.2256506695</v>
      </c>
      <c r="AS66" s="360">
        <f t="shared" si="50"/>
        <v>1235064.0518249783</v>
      </c>
      <c r="AT66" s="360">
        <f t="shared" si="50"/>
        <v>1165746.4560153754</v>
      </c>
      <c r="AU66" s="360">
        <f t="shared" si="50"/>
        <v>1217278.1670357033</v>
      </c>
      <c r="AV66" s="360">
        <f t="shared" si="50"/>
        <v>1267239.5174864142</v>
      </c>
      <c r="AW66" s="360">
        <f t="shared" si="50"/>
        <v>1308305.4332279782</v>
      </c>
      <c r="AX66" s="360">
        <f t="shared" si="50"/>
        <v>1317645.2818915991</v>
      </c>
      <c r="AY66" s="360">
        <f t="shared" si="50"/>
        <v>1265958.197191787</v>
      </c>
      <c r="AZ66" s="360">
        <f t="shared" si="50"/>
        <v>1225607.2768714228</v>
      </c>
      <c r="BA66" s="1341">
        <f t="shared" si="50"/>
        <v>1205887.8814591889</v>
      </c>
      <c r="BB66" s="360">
        <f t="shared" ref="BB66" si="51">SUM(BB5,BB44,BB56,BB60)</f>
        <v>1190264.7134345875</v>
      </c>
      <c r="BC66" s="1341">
        <f t="shared" ref="BC66:BD66" si="52">SUM(BC5,BC44,BC56,BC60)</f>
        <v>1145564.2234894405</v>
      </c>
      <c r="BD66" s="360">
        <f t="shared" si="52"/>
        <v>1107939.5213316793</v>
      </c>
      <c r="BE66" s="490"/>
      <c r="BF66" s="490"/>
      <c r="BG66" s="442"/>
      <c r="BH66" s="365"/>
    </row>
    <row r="67" spans="1:88">
      <c r="P67" s="364"/>
      <c r="Q67" s="244"/>
      <c r="R67" s="244"/>
      <c r="S67" s="244"/>
      <c r="T67" s="244"/>
      <c r="V67" s="83"/>
      <c r="W67" s="83"/>
      <c r="X67" s="83"/>
      <c r="Y67" s="604"/>
      <c r="Z67" s="604"/>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61"/>
    </row>
    <row r="68" spans="1:88">
      <c r="P68" s="364"/>
      <c r="Q68" s="244"/>
      <c r="R68" s="244"/>
      <c r="S68" s="244"/>
      <c r="T68" s="244"/>
      <c r="V68" s="83"/>
      <c r="W68" s="83"/>
      <c r="X68" s="83"/>
      <c r="Y68" s="604"/>
      <c r="Z68" s="604"/>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61"/>
    </row>
    <row r="69" spans="1:88">
      <c r="P69" s="364"/>
      <c r="Q69" s="244"/>
      <c r="R69" s="244"/>
      <c r="S69" s="244"/>
      <c r="T69" s="244"/>
      <c r="V69" s="83"/>
      <c r="W69" s="83"/>
      <c r="X69" s="83"/>
      <c r="Y69" s="604"/>
      <c r="Z69" s="604"/>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61"/>
    </row>
    <row r="70" spans="1:88" ht="18.75">
      <c r="P70" s="416"/>
      <c r="Q70" s="83"/>
      <c r="T70" s="1" t="s">
        <v>259</v>
      </c>
      <c r="Y70" s="1" t="s">
        <v>723</v>
      </c>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1:88">
      <c r="A71" s="244"/>
      <c r="B71" s="83"/>
      <c r="C71" s="83"/>
      <c r="D71" s="83"/>
      <c r="E71" s="83"/>
      <c r="F71" s="83"/>
      <c r="G71" s="83"/>
      <c r="H71" s="83"/>
      <c r="I71" s="83"/>
      <c r="J71" s="83"/>
      <c r="K71" s="83"/>
      <c r="L71" s="83"/>
      <c r="M71" s="83"/>
      <c r="N71" s="83"/>
      <c r="O71" s="83"/>
      <c r="P71" s="1291"/>
      <c r="Q71" s="83"/>
      <c r="T71" s="728"/>
      <c r="Y71" s="728"/>
      <c r="Z71" s="728"/>
      <c r="AA71" s="10">
        <v>1990</v>
      </c>
      <c r="AB71" s="10">
        <f t="shared" ref="AB71:BE71" si="53">AA71+1</f>
        <v>1991</v>
      </c>
      <c r="AC71" s="10">
        <f t="shared" si="53"/>
        <v>1992</v>
      </c>
      <c r="AD71" s="10">
        <f t="shared" si="53"/>
        <v>1993</v>
      </c>
      <c r="AE71" s="10">
        <f t="shared" si="53"/>
        <v>1994</v>
      </c>
      <c r="AF71" s="10">
        <f t="shared" si="53"/>
        <v>1995</v>
      </c>
      <c r="AG71" s="10">
        <f t="shared" si="53"/>
        <v>1996</v>
      </c>
      <c r="AH71" s="10">
        <f t="shared" si="53"/>
        <v>1997</v>
      </c>
      <c r="AI71" s="10">
        <f t="shared" si="53"/>
        <v>1998</v>
      </c>
      <c r="AJ71" s="10">
        <f t="shared" si="53"/>
        <v>1999</v>
      </c>
      <c r="AK71" s="10">
        <f t="shared" si="53"/>
        <v>2000</v>
      </c>
      <c r="AL71" s="10">
        <f t="shared" si="53"/>
        <v>2001</v>
      </c>
      <c r="AM71" s="10">
        <f t="shared" si="53"/>
        <v>2002</v>
      </c>
      <c r="AN71" s="10">
        <f t="shared" si="53"/>
        <v>2003</v>
      </c>
      <c r="AO71" s="10">
        <f t="shared" si="53"/>
        <v>2004</v>
      </c>
      <c r="AP71" s="10">
        <f t="shared" si="53"/>
        <v>2005</v>
      </c>
      <c r="AQ71" s="10">
        <f t="shared" si="53"/>
        <v>2006</v>
      </c>
      <c r="AR71" s="10">
        <f t="shared" si="53"/>
        <v>2007</v>
      </c>
      <c r="AS71" s="10">
        <f t="shared" si="53"/>
        <v>2008</v>
      </c>
      <c r="AT71" s="10">
        <f t="shared" si="53"/>
        <v>2009</v>
      </c>
      <c r="AU71" s="10">
        <f t="shared" si="53"/>
        <v>2010</v>
      </c>
      <c r="AV71" s="10">
        <f t="shared" si="53"/>
        <v>2011</v>
      </c>
      <c r="AW71" s="10">
        <f t="shared" si="53"/>
        <v>2012</v>
      </c>
      <c r="AX71" s="10">
        <f t="shared" si="53"/>
        <v>2013</v>
      </c>
      <c r="AY71" s="10">
        <f t="shared" si="53"/>
        <v>2014</v>
      </c>
      <c r="AZ71" s="10">
        <f t="shared" si="53"/>
        <v>2015</v>
      </c>
      <c r="BA71" s="10">
        <f t="shared" si="53"/>
        <v>2016</v>
      </c>
      <c r="BB71" s="10">
        <f t="shared" si="53"/>
        <v>2017</v>
      </c>
      <c r="BC71" s="10">
        <f t="shared" si="53"/>
        <v>2018</v>
      </c>
      <c r="BD71" s="10">
        <f t="shared" si="53"/>
        <v>2019</v>
      </c>
      <c r="BE71" s="10">
        <f t="shared" si="53"/>
        <v>2020</v>
      </c>
      <c r="BF71" s="10" t="s">
        <v>22</v>
      </c>
      <c r="BG71" s="10" t="s">
        <v>2</v>
      </c>
      <c r="BH71" s="1419"/>
    </row>
    <row r="72" spans="1:88">
      <c r="A72" s="244"/>
      <c r="B72" s="83"/>
      <c r="C72" s="83"/>
      <c r="D72" s="83"/>
      <c r="E72" s="83"/>
      <c r="F72" s="83"/>
      <c r="G72" s="83"/>
      <c r="H72" s="83"/>
      <c r="I72" s="83"/>
      <c r="J72" s="83"/>
      <c r="K72" s="83"/>
      <c r="L72" s="83"/>
      <c r="M72" s="83"/>
      <c r="N72" s="83"/>
      <c r="O72" s="83"/>
      <c r="P72" s="416"/>
      <c r="Q72" s="83"/>
      <c r="T72" s="594" t="s">
        <v>125</v>
      </c>
      <c r="Y72" s="594" t="s">
        <v>1378</v>
      </c>
      <c r="Z72" s="594"/>
      <c r="AA72" s="11">
        <f>AA7/10^3</f>
        <v>348.41179447028634</v>
      </c>
      <c r="AB72" s="11">
        <f t="shared" ref="AB72:BA72" si="54">AB7/10^3</f>
        <v>349.74258710949579</v>
      </c>
      <c r="AC72" s="11">
        <f t="shared" si="54"/>
        <v>355.12614215324686</v>
      </c>
      <c r="AD72" s="11">
        <f t="shared" si="54"/>
        <v>338.72492179417719</v>
      </c>
      <c r="AE72" s="11">
        <f t="shared" si="54"/>
        <v>372.71652054267736</v>
      </c>
      <c r="AF72" s="11">
        <f t="shared" si="54"/>
        <v>360.59531972801585</v>
      </c>
      <c r="AG72" s="11">
        <f t="shared" si="54"/>
        <v>362.4691212051091</v>
      </c>
      <c r="AH72" s="11">
        <f t="shared" si="54"/>
        <v>357.64184247294844</v>
      </c>
      <c r="AI72" s="11">
        <f t="shared" si="54"/>
        <v>344.51684317773794</v>
      </c>
      <c r="AJ72" s="11">
        <f t="shared" si="54"/>
        <v>366.22601919401677</v>
      </c>
      <c r="AK72" s="11">
        <f t="shared" si="54"/>
        <v>374.92024083416112</v>
      </c>
      <c r="AL72" s="11">
        <f t="shared" si="54"/>
        <v>365.84175823433213</v>
      </c>
      <c r="AM72" s="11">
        <f t="shared" si="54"/>
        <v>391.42328482875729</v>
      </c>
      <c r="AN72" s="11">
        <f t="shared" si="54"/>
        <v>407.74666526328861</v>
      </c>
      <c r="AO72" s="11">
        <f t="shared" si="54"/>
        <v>403.77988285122586</v>
      </c>
      <c r="AP72" s="11">
        <f t="shared" si="54"/>
        <v>423.92684168544571</v>
      </c>
      <c r="AQ72" s="11">
        <f t="shared" si="54"/>
        <v>414.87062379360515</v>
      </c>
      <c r="AR72" s="11">
        <f t="shared" si="54"/>
        <v>467.18903156868345</v>
      </c>
      <c r="AS72" s="11">
        <f t="shared" si="54"/>
        <v>436.55731213543805</v>
      </c>
      <c r="AT72" s="11">
        <f t="shared" si="54"/>
        <v>397.6822033693656</v>
      </c>
      <c r="AU72" s="11">
        <f t="shared" si="54"/>
        <v>422.04719202207656</v>
      </c>
      <c r="AV72" s="11">
        <f t="shared" si="54"/>
        <v>479.36174286509265</v>
      </c>
      <c r="AW72" s="11">
        <f t="shared" si="54"/>
        <v>524.9068807143135</v>
      </c>
      <c r="AX72" s="11">
        <f t="shared" si="54"/>
        <v>526.33926714466304</v>
      </c>
      <c r="AY72" s="11">
        <f t="shared" si="54"/>
        <v>498.45934487487892</v>
      </c>
      <c r="AZ72" s="11">
        <f t="shared" si="54"/>
        <v>473.53365908637051</v>
      </c>
      <c r="BA72" s="11">
        <f t="shared" si="54"/>
        <v>506.30896837209207</v>
      </c>
      <c r="BB72" s="11">
        <f t="shared" ref="BB72" si="55">BB7/10^3</f>
        <v>492.64828535308766</v>
      </c>
      <c r="BC72" s="11">
        <f>BC7/10^3</f>
        <v>455.09856240962631</v>
      </c>
      <c r="BD72" s="11">
        <f>BD7/10^3</f>
        <v>432.92763331324943</v>
      </c>
      <c r="BE72" s="11">
        <f>BE7/10^3</f>
        <v>0</v>
      </c>
      <c r="BF72" s="11"/>
      <c r="BG72" s="11"/>
      <c r="BH72" s="416"/>
    </row>
    <row r="73" spans="1:88">
      <c r="A73" s="244"/>
      <c r="B73" s="83"/>
      <c r="C73" s="83"/>
      <c r="D73" s="83"/>
      <c r="E73" s="83"/>
      <c r="F73" s="83"/>
      <c r="G73" s="83"/>
      <c r="H73" s="83"/>
      <c r="I73" s="83"/>
      <c r="J73" s="83"/>
      <c r="K73" s="83"/>
      <c r="L73" s="83"/>
      <c r="M73" s="83"/>
      <c r="N73" s="83"/>
      <c r="O73" s="83"/>
      <c r="P73" s="416"/>
      <c r="Q73" s="83"/>
      <c r="T73" s="594" t="s">
        <v>126</v>
      </c>
      <c r="Y73" s="594" t="s">
        <v>451</v>
      </c>
      <c r="Z73" s="594"/>
      <c r="AA73" s="11">
        <f>AA14/10^3</f>
        <v>378.21576093387245</v>
      </c>
      <c r="AB73" s="11">
        <f t="shared" ref="AB73:BA73" si="56">AB14/10^3</f>
        <v>375.69199955051715</v>
      </c>
      <c r="AC73" s="11">
        <f t="shared" si="56"/>
        <v>370.18773379008047</v>
      </c>
      <c r="AD73" s="11">
        <f t="shared" si="56"/>
        <v>372.0671330010062</v>
      </c>
      <c r="AE73" s="11">
        <f t="shared" si="56"/>
        <v>378.846828493602</v>
      </c>
      <c r="AF73" s="11">
        <f t="shared" si="56"/>
        <v>385.93573827143189</v>
      </c>
      <c r="AG73" s="11">
        <f t="shared" si="56"/>
        <v>390.67475045485452</v>
      </c>
      <c r="AH73" s="11">
        <f t="shared" si="56"/>
        <v>386.44131773778827</v>
      </c>
      <c r="AI73" s="11">
        <f t="shared" si="56"/>
        <v>362.72012412357816</v>
      </c>
      <c r="AJ73" s="11">
        <f t="shared" si="56"/>
        <v>367.35108056902857</v>
      </c>
      <c r="AK73" s="11">
        <f t="shared" si="56"/>
        <v>377.37397413208822</v>
      </c>
      <c r="AL73" s="11">
        <f t="shared" si="56"/>
        <v>371.32400650225378</v>
      </c>
      <c r="AM73" s="11">
        <f t="shared" si="56"/>
        <v>376.64737828908846</v>
      </c>
      <c r="AN73" s="11">
        <f t="shared" si="56"/>
        <v>376.29457501785566</v>
      </c>
      <c r="AO73" s="11">
        <f t="shared" si="56"/>
        <v>377.07710589699479</v>
      </c>
      <c r="AP73" s="11">
        <f t="shared" si="56"/>
        <v>366.30751768990825</v>
      </c>
      <c r="AQ73" s="11">
        <f t="shared" si="56"/>
        <v>362.84674030982222</v>
      </c>
      <c r="AR73" s="11">
        <f t="shared" si="56"/>
        <v>359.22253742793242</v>
      </c>
      <c r="AS73" s="11">
        <f t="shared" si="56"/>
        <v>328.52856916608664</v>
      </c>
      <c r="AT73" s="11">
        <f t="shared" si="56"/>
        <v>314.72626473875948</v>
      </c>
      <c r="AU73" s="11">
        <f t="shared" si="56"/>
        <v>329.14823886744938</v>
      </c>
      <c r="AV73" s="11">
        <f t="shared" si="56"/>
        <v>326.7347956748651</v>
      </c>
      <c r="AW73" s="11">
        <f t="shared" si="56"/>
        <v>324.75804949819019</v>
      </c>
      <c r="AX73" s="11">
        <f t="shared" si="56"/>
        <v>329.60614653125202</v>
      </c>
      <c r="AY73" s="11">
        <f t="shared" si="56"/>
        <v>320.06393615626382</v>
      </c>
      <c r="AZ73" s="11">
        <f t="shared" si="56"/>
        <v>311.40892859134965</v>
      </c>
      <c r="BA73" s="11">
        <f t="shared" si="56"/>
        <v>297.32012690706955</v>
      </c>
      <c r="BB73" s="11">
        <f t="shared" ref="BB73" si="57">BB14/10^3</f>
        <v>292.70440947312045</v>
      </c>
      <c r="BC73" s="11">
        <f>BC14/10^3</f>
        <v>287.0385023358773</v>
      </c>
      <c r="BD73" s="11">
        <f>BD14/10^3</f>
        <v>279.20100175519303</v>
      </c>
      <c r="BE73" s="11">
        <f>BE14/10^3</f>
        <v>0</v>
      </c>
      <c r="BF73" s="25"/>
      <c r="BG73" s="25"/>
      <c r="BH73" s="1439"/>
      <c r="BI73" s="107"/>
      <c r="BJ73" s="107"/>
      <c r="BK73" s="107"/>
      <c r="BL73" s="107"/>
    </row>
    <row r="74" spans="1:88">
      <c r="A74" s="244"/>
      <c r="B74" s="83"/>
      <c r="C74" s="83"/>
      <c r="D74" s="83"/>
      <c r="E74" s="83"/>
      <c r="F74" s="83"/>
      <c r="G74" s="83"/>
      <c r="H74" s="83"/>
      <c r="I74" s="83"/>
      <c r="J74" s="83"/>
      <c r="K74" s="83"/>
      <c r="L74" s="83"/>
      <c r="M74" s="83"/>
      <c r="N74" s="83"/>
      <c r="O74" s="83"/>
      <c r="P74" s="416"/>
      <c r="Q74" s="83"/>
      <c r="T74" s="594" t="s">
        <v>127</v>
      </c>
      <c r="Y74" s="594" t="s">
        <v>429</v>
      </c>
      <c r="Z74" s="594"/>
      <c r="AA74" s="11">
        <f t="shared" ref="AA74:AZ74" si="58">AA35/10^3</f>
        <v>201.75075122950022</v>
      </c>
      <c r="AB74" s="11">
        <f t="shared" si="58"/>
        <v>213.51771428380647</v>
      </c>
      <c r="AC74" s="11">
        <f t="shared" si="58"/>
        <v>220.07255047809497</v>
      </c>
      <c r="AD74" s="11">
        <f t="shared" si="58"/>
        <v>223.84734779942889</v>
      </c>
      <c r="AE74" s="11">
        <f t="shared" si="58"/>
        <v>233.06813668133549</v>
      </c>
      <c r="AF74" s="11">
        <f t="shared" si="58"/>
        <v>242.39401897470776</v>
      </c>
      <c r="AG74" s="11">
        <f t="shared" si="58"/>
        <v>249.10497197450201</v>
      </c>
      <c r="AH74" s="11">
        <f t="shared" si="58"/>
        <v>250.79147647310356</v>
      </c>
      <c r="AI74" s="11">
        <f t="shared" si="58"/>
        <v>248.89516616030875</v>
      </c>
      <c r="AJ74" s="11">
        <f t="shared" si="58"/>
        <v>252.99392199342316</v>
      </c>
      <c r="AK74" s="11">
        <f t="shared" si="58"/>
        <v>252.57234663611644</v>
      </c>
      <c r="AL74" s="11">
        <f t="shared" si="58"/>
        <v>256.71357182647694</v>
      </c>
      <c r="AM74" s="11">
        <f t="shared" si="58"/>
        <v>253.07547839250034</v>
      </c>
      <c r="AN74" s="11">
        <f t="shared" si="58"/>
        <v>249.07213560618075</v>
      </c>
      <c r="AO74" s="11">
        <f t="shared" si="58"/>
        <v>243.13466039097506</v>
      </c>
      <c r="AP74" s="11">
        <f t="shared" si="58"/>
        <v>237.61098837208439</v>
      </c>
      <c r="AQ74" s="11">
        <f t="shared" si="58"/>
        <v>234.90081465119985</v>
      </c>
      <c r="AR74" s="11">
        <f t="shared" si="58"/>
        <v>232.12346635207331</v>
      </c>
      <c r="AS74" s="11">
        <f t="shared" si="58"/>
        <v>224.48231637104553</v>
      </c>
      <c r="AT74" s="11">
        <f t="shared" si="58"/>
        <v>221.19548797517453</v>
      </c>
      <c r="AU74" s="11">
        <f t="shared" si="58"/>
        <v>221.62963127802303</v>
      </c>
      <c r="AV74" s="11">
        <f t="shared" si="58"/>
        <v>216.84274845979689</v>
      </c>
      <c r="AW74" s="11">
        <f t="shared" si="58"/>
        <v>217.73668527544999</v>
      </c>
      <c r="AX74" s="11">
        <f t="shared" si="58"/>
        <v>214.84790412393068</v>
      </c>
      <c r="AY74" s="11">
        <f t="shared" si="58"/>
        <v>209.89854471803841</v>
      </c>
      <c r="AZ74" s="11">
        <f t="shared" si="58"/>
        <v>208.61467229925631</v>
      </c>
      <c r="BA74" s="11">
        <f>BA35/10^3</f>
        <v>206.74966071475271</v>
      </c>
      <c r="BB74" s="11">
        <f t="shared" ref="BB74" si="59">BB35/10^3</f>
        <v>204.96725929681008</v>
      </c>
      <c r="BC74" s="11">
        <f>BC35/10^3</f>
        <v>202.79519474988419</v>
      </c>
      <c r="BD74" s="11">
        <f>BD35/10^3</f>
        <v>198.57880039258325</v>
      </c>
      <c r="BE74" s="11">
        <f>BE35/10^3</f>
        <v>0</v>
      </c>
      <c r="BF74" s="25"/>
      <c r="BG74" s="25"/>
      <c r="BH74" s="1439"/>
    </row>
    <row r="75" spans="1:88">
      <c r="A75" s="244"/>
      <c r="B75" s="83"/>
      <c r="C75" s="83"/>
      <c r="D75" s="83"/>
      <c r="E75" s="83"/>
      <c r="F75" s="83"/>
      <c r="G75" s="83"/>
      <c r="H75" s="83"/>
      <c r="I75" s="83"/>
      <c r="J75" s="83"/>
      <c r="K75" s="83"/>
      <c r="L75" s="83"/>
      <c r="M75" s="83"/>
      <c r="N75" s="83"/>
      <c r="O75" s="83"/>
      <c r="P75" s="416"/>
      <c r="Q75" s="83"/>
      <c r="T75" s="594" t="s">
        <v>128</v>
      </c>
      <c r="Y75" s="40" t="s">
        <v>426</v>
      </c>
      <c r="Z75" s="40"/>
      <c r="AA75" s="3">
        <f t="shared" ref="AA75:BB75" si="60">(AA29)/10^3</f>
        <v>81.026205966336803</v>
      </c>
      <c r="AB75" s="3">
        <f t="shared" si="60"/>
        <v>79.582441611527727</v>
      </c>
      <c r="AC75" s="3">
        <f t="shared" si="60"/>
        <v>78.217642177128994</v>
      </c>
      <c r="AD75" s="3">
        <f t="shared" si="60"/>
        <v>80.718973413412073</v>
      </c>
      <c r="AE75" s="3">
        <f t="shared" si="60"/>
        <v>82.380703237059763</v>
      </c>
      <c r="AF75" s="3">
        <f t="shared" si="60"/>
        <v>85.639756360268237</v>
      </c>
      <c r="AG75" s="3">
        <f t="shared" si="60"/>
        <v>80.66539695543733</v>
      </c>
      <c r="AH75" s="3">
        <f t="shared" si="60"/>
        <v>85.352163918093922</v>
      </c>
      <c r="AI75" s="3">
        <f t="shared" si="60"/>
        <v>90.24114437141246</v>
      </c>
      <c r="AJ75" s="3">
        <f t="shared" si="60"/>
        <v>94.318826994052941</v>
      </c>
      <c r="AK75" s="3">
        <f t="shared" si="60"/>
        <v>93.207357376290133</v>
      </c>
      <c r="AL75" s="3">
        <f t="shared" si="60"/>
        <v>94.927668533735456</v>
      </c>
      <c r="AM75" s="3">
        <f t="shared" si="60"/>
        <v>96.509770718613936</v>
      </c>
      <c r="AN75" s="3">
        <f t="shared" si="60"/>
        <v>96.269975374387315</v>
      </c>
      <c r="AO75" s="11">
        <f t="shared" si="60"/>
        <v>101.44435205600195</v>
      </c>
      <c r="AP75" s="11">
        <f t="shared" si="60"/>
        <v>102.28024610066886</v>
      </c>
      <c r="AQ75" s="11">
        <f t="shared" si="60"/>
        <v>99.976432566081598</v>
      </c>
      <c r="AR75" s="3">
        <f t="shared" si="60"/>
        <v>90.550378487042536</v>
      </c>
      <c r="AS75" s="3">
        <f t="shared" si="60"/>
        <v>95.748857836417628</v>
      </c>
      <c r="AT75" s="3">
        <f t="shared" si="60"/>
        <v>92.176711704618114</v>
      </c>
      <c r="AU75" s="11">
        <f t="shared" si="60"/>
        <v>99.987654682500292</v>
      </c>
      <c r="AV75" s="11">
        <f t="shared" si="60"/>
        <v>102.50486195553498</v>
      </c>
      <c r="AW75" s="3">
        <f t="shared" si="60"/>
        <v>97.287391936149689</v>
      </c>
      <c r="AX75" s="11">
        <f t="shared" si="60"/>
        <v>104.27752948967019</v>
      </c>
      <c r="AY75" s="3">
        <f t="shared" si="60"/>
        <v>98.700538465674484</v>
      </c>
      <c r="AZ75" s="3">
        <f t="shared" si="60"/>
        <v>96.963841860981489</v>
      </c>
      <c r="BA75" s="3">
        <f t="shared" si="60"/>
        <v>60.382393393781214</v>
      </c>
      <c r="BB75" s="3">
        <f t="shared" si="60"/>
        <v>60.48991716130994</v>
      </c>
      <c r="BC75" s="3">
        <f>(BC29)/10^3</f>
        <v>68.241972830354641</v>
      </c>
      <c r="BD75" s="3">
        <f>(BD29)/10^3</f>
        <v>64.708827333463773</v>
      </c>
      <c r="BE75" s="11">
        <f>(BE29)/10^3</f>
        <v>0</v>
      </c>
      <c r="BF75" s="25"/>
      <c r="BG75" s="25"/>
      <c r="BH75" s="1439"/>
    </row>
    <row r="76" spans="1:88">
      <c r="A76" s="244"/>
      <c r="B76" s="83"/>
      <c r="C76" s="83"/>
      <c r="D76" s="83"/>
      <c r="E76" s="83"/>
      <c r="F76" s="83"/>
      <c r="G76" s="83"/>
      <c r="H76" s="83"/>
      <c r="I76" s="83"/>
      <c r="J76" s="83"/>
      <c r="K76" s="83"/>
      <c r="L76" s="83"/>
      <c r="M76" s="83"/>
      <c r="N76" s="83"/>
      <c r="O76" s="83"/>
      <c r="P76" s="416"/>
      <c r="Q76" s="83"/>
      <c r="T76" s="594" t="s">
        <v>129</v>
      </c>
      <c r="Y76" s="594" t="s">
        <v>452</v>
      </c>
      <c r="Z76" s="594"/>
      <c r="AA76" s="3">
        <f t="shared" ref="AA76:AZ76" si="61">AA42/10^3</f>
        <v>58.167167508504079</v>
      </c>
      <c r="AB76" s="3">
        <f t="shared" si="61"/>
        <v>59.301332402088718</v>
      </c>
      <c r="AC76" s="3">
        <f t="shared" si="61"/>
        <v>62.218053306693371</v>
      </c>
      <c r="AD76" s="3">
        <f t="shared" si="61"/>
        <v>65.643249734996388</v>
      </c>
      <c r="AE76" s="3">
        <f t="shared" si="61"/>
        <v>63.833413322368237</v>
      </c>
      <c r="AF76" s="3">
        <f t="shared" si="61"/>
        <v>67.477227735701618</v>
      </c>
      <c r="AG76" s="3">
        <f t="shared" si="61"/>
        <v>69.880366957828869</v>
      </c>
      <c r="AH76" s="3">
        <f t="shared" si="61"/>
        <v>66.730205120783324</v>
      </c>
      <c r="AI76" s="3">
        <f t="shared" si="61"/>
        <v>66.775264262267569</v>
      </c>
      <c r="AJ76" s="3">
        <f t="shared" si="61"/>
        <v>68.588834743351953</v>
      </c>
      <c r="AK76" s="3">
        <f t="shared" si="61"/>
        <v>72.226242006261273</v>
      </c>
      <c r="AL76" s="3">
        <f t="shared" si="61"/>
        <v>68.553135738847644</v>
      </c>
      <c r="AM76" s="3">
        <f t="shared" si="61"/>
        <v>71.334893190037036</v>
      </c>
      <c r="AN76" s="3">
        <f t="shared" si="61"/>
        <v>67.914862135508372</v>
      </c>
      <c r="AO76" s="3">
        <f t="shared" si="61"/>
        <v>68.006409833997864</v>
      </c>
      <c r="AP76" s="3">
        <f t="shared" si="61"/>
        <v>70.395478550084491</v>
      </c>
      <c r="AQ76" s="3">
        <f t="shared" si="61"/>
        <v>66.123070259378125</v>
      </c>
      <c r="AR76" s="3">
        <f t="shared" si="61"/>
        <v>65.403902026637894</v>
      </c>
      <c r="AS76" s="3">
        <f t="shared" si="61"/>
        <v>61.704132512039877</v>
      </c>
      <c r="AT76" s="3">
        <f t="shared" si="61"/>
        <v>61.350897200800667</v>
      </c>
      <c r="AU76" s="3">
        <f t="shared" si="61"/>
        <v>64.216941912273157</v>
      </c>
      <c r="AV76" s="3">
        <f t="shared" si="61"/>
        <v>62.540928568696131</v>
      </c>
      <c r="AW76" s="3">
        <f t="shared" si="61"/>
        <v>62.626438217539068</v>
      </c>
      <c r="AX76" s="3">
        <f t="shared" si="61"/>
        <v>60.319274470584219</v>
      </c>
      <c r="AY76" s="3">
        <f t="shared" si="61"/>
        <v>58.013755532842836</v>
      </c>
      <c r="AZ76" s="3">
        <f t="shared" si="61"/>
        <v>55.391509026581133</v>
      </c>
      <c r="BA76" s="3">
        <f>BA42/10^3</f>
        <v>55.711740759276736</v>
      </c>
      <c r="BB76" s="3">
        <f>BB42/10^3</f>
        <v>59.259947954539712</v>
      </c>
      <c r="BC76" s="3">
        <f t="shared" ref="BC76:BE76" si="62">BC42/10^3</f>
        <v>52.156305071909721</v>
      </c>
      <c r="BD76" s="3">
        <f t="shared" ref="BD76" si="63">BD42/10^3</f>
        <v>53.361394176584852</v>
      </c>
      <c r="BE76" s="11">
        <f t="shared" si="62"/>
        <v>0</v>
      </c>
      <c r="BF76" s="11"/>
      <c r="BG76" s="11"/>
      <c r="BH76" s="1439"/>
    </row>
    <row r="77" spans="1:88">
      <c r="A77" s="244"/>
      <c r="B77" s="83"/>
      <c r="C77" s="83"/>
      <c r="D77" s="83"/>
      <c r="E77" s="83"/>
      <c r="F77" s="83"/>
      <c r="G77" s="83"/>
      <c r="H77" s="83"/>
      <c r="I77" s="83"/>
      <c r="J77" s="83"/>
      <c r="K77" s="83"/>
      <c r="L77" s="83"/>
      <c r="M77" s="83"/>
      <c r="N77" s="83"/>
      <c r="O77" s="83"/>
      <c r="P77" s="416"/>
      <c r="Q77" s="83"/>
      <c r="T77" s="1404" t="s">
        <v>1006</v>
      </c>
      <c r="Y77" s="594" t="s">
        <v>1181</v>
      </c>
      <c r="Z77" s="594"/>
      <c r="AA77" s="3">
        <f t="shared" ref="AA77:AZ77" si="64">AA44/10^3</f>
        <v>65.61989205067637</v>
      </c>
      <c r="AB77" s="3">
        <f t="shared" si="64"/>
        <v>66.852105620560891</v>
      </c>
      <c r="AC77" s="3">
        <f t="shared" si="64"/>
        <v>66.760230390060912</v>
      </c>
      <c r="AD77" s="3">
        <f t="shared" si="64"/>
        <v>65.446656589895767</v>
      </c>
      <c r="AE77" s="3">
        <f t="shared" si="64"/>
        <v>67.121544829979868</v>
      </c>
      <c r="AF77" s="3">
        <f t="shared" si="64"/>
        <v>67.457726638509499</v>
      </c>
      <c r="AG77" s="3">
        <f t="shared" si="64"/>
        <v>68.041728604769972</v>
      </c>
      <c r="AH77" s="3">
        <f t="shared" si="64"/>
        <v>65.44787246686613</v>
      </c>
      <c r="AI77" s="3">
        <f t="shared" si="64"/>
        <v>59.375007925752406</v>
      </c>
      <c r="AJ77" s="3">
        <f t="shared" si="64"/>
        <v>59.694334112925866</v>
      </c>
      <c r="AK77" s="3">
        <f t="shared" si="64"/>
        <v>60.213856436884704</v>
      </c>
      <c r="AL77" s="3">
        <f t="shared" si="64"/>
        <v>58.885842313326258</v>
      </c>
      <c r="AM77" s="3">
        <f t="shared" si="64"/>
        <v>56.263541319362453</v>
      </c>
      <c r="AN77" s="3">
        <f t="shared" si="64"/>
        <v>55.430505778252815</v>
      </c>
      <c r="AO77" s="3">
        <f t="shared" si="64"/>
        <v>55.398394278224259</v>
      </c>
      <c r="AP77" s="3">
        <f t="shared" si="64"/>
        <v>56.476435570577493</v>
      </c>
      <c r="AQ77" s="3">
        <f t="shared" si="64"/>
        <v>56.805863508508153</v>
      </c>
      <c r="AR77" s="3">
        <f t="shared" si="64"/>
        <v>55.999235549671205</v>
      </c>
      <c r="AS77" s="3">
        <f t="shared" si="64"/>
        <v>51.630051606085132</v>
      </c>
      <c r="AT77" s="3">
        <f t="shared" si="64"/>
        <v>46.056390246728952</v>
      </c>
      <c r="AU77" s="3">
        <f t="shared" si="64"/>
        <v>47.105232815282129</v>
      </c>
      <c r="AV77" s="3">
        <f t="shared" si="64"/>
        <v>46.946307722450491</v>
      </c>
      <c r="AW77" s="3">
        <f t="shared" si="64"/>
        <v>46.995349238257326</v>
      </c>
      <c r="AX77" s="3">
        <f t="shared" si="64"/>
        <v>48.758233130897075</v>
      </c>
      <c r="AY77" s="3">
        <f t="shared" si="64"/>
        <v>48.153358291601556</v>
      </c>
      <c r="AZ77" s="3">
        <f t="shared" si="64"/>
        <v>46.77253081667839</v>
      </c>
      <c r="BA77" s="3">
        <f t="shared" ref="BA77:BE77" si="65">BA44/10^3</f>
        <v>46.359168687722892</v>
      </c>
      <c r="BB77" s="3">
        <f t="shared" si="65"/>
        <v>47.002577964326299</v>
      </c>
      <c r="BC77" s="3">
        <f t="shared" si="65"/>
        <v>46.286898165939206</v>
      </c>
      <c r="BD77" s="3">
        <f t="shared" ref="BD77" si="66">BD44/10^3</f>
        <v>45.173636837446246</v>
      </c>
      <c r="BE77" s="11">
        <f t="shared" si="65"/>
        <v>0</v>
      </c>
      <c r="BF77" s="25"/>
      <c r="BG77" s="25"/>
      <c r="BH77" s="1439"/>
    </row>
    <row r="78" spans="1:88">
      <c r="A78" s="244"/>
      <c r="B78" s="83"/>
      <c r="C78" s="83"/>
      <c r="D78" s="83"/>
      <c r="E78" s="83"/>
      <c r="F78" s="83"/>
      <c r="G78" s="83"/>
      <c r="H78" s="83"/>
      <c r="I78" s="83"/>
      <c r="J78" s="83"/>
      <c r="K78" s="83"/>
      <c r="L78" s="83"/>
      <c r="M78" s="83"/>
      <c r="N78" s="83"/>
      <c r="O78" s="83"/>
      <c r="P78" s="416"/>
      <c r="Q78" s="83"/>
      <c r="T78" s="594" t="s">
        <v>130</v>
      </c>
      <c r="Y78" s="594" t="s">
        <v>453</v>
      </c>
      <c r="Z78" s="594"/>
      <c r="AA78" s="3">
        <f>AA56/10^3</f>
        <v>23.626015164198591</v>
      </c>
      <c r="AB78" s="3">
        <f t="shared" ref="AB78:AZ78" si="67">AB56/10^3</f>
        <v>23.824559265864021</v>
      </c>
      <c r="AC78" s="3">
        <f t="shared" si="67"/>
        <v>25.658881303305133</v>
      </c>
      <c r="AD78" s="3">
        <f t="shared" si="67"/>
        <v>24.717107578169969</v>
      </c>
      <c r="AE78" s="3">
        <f t="shared" si="67"/>
        <v>28.309739247596312</v>
      </c>
      <c r="AF78" s="3">
        <f t="shared" si="67"/>
        <v>28.836470060019394</v>
      </c>
      <c r="AG78" s="3">
        <f t="shared" si="67"/>
        <v>29.318298506169878</v>
      </c>
      <c r="AH78" s="3">
        <f t="shared" si="67"/>
        <v>30.878028925264307</v>
      </c>
      <c r="AI78" s="3">
        <f t="shared" si="67"/>
        <v>31.028884608439721</v>
      </c>
      <c r="AJ78" s="3">
        <f t="shared" si="67"/>
        <v>30.964164298255742</v>
      </c>
      <c r="AK78" s="3">
        <f t="shared" si="67"/>
        <v>32.388287414789325</v>
      </c>
      <c r="AL78" s="3">
        <f t="shared" si="67"/>
        <v>32.078382940131341</v>
      </c>
      <c r="AM78" s="3">
        <f t="shared" si="67"/>
        <v>32.435313368989171</v>
      </c>
      <c r="AN78" s="3">
        <f t="shared" si="67"/>
        <v>33.341988970445229</v>
      </c>
      <c r="AO78" s="3">
        <f t="shared" si="67"/>
        <v>32.693559726590863</v>
      </c>
      <c r="AP78" s="3">
        <f t="shared" si="67"/>
        <v>32.001161543244855</v>
      </c>
      <c r="AQ78" s="3">
        <f t="shared" si="67"/>
        <v>30.46479458379234</v>
      </c>
      <c r="AR78" s="3">
        <f t="shared" si="67"/>
        <v>31.112710180404495</v>
      </c>
      <c r="AS78" s="3">
        <f t="shared" si="67"/>
        <v>32.274853839164393</v>
      </c>
      <c r="AT78" s="3">
        <f t="shared" si="67"/>
        <v>28.770723440152622</v>
      </c>
      <c r="AU78" s="3">
        <f t="shared" si="67"/>
        <v>29.464852636719137</v>
      </c>
      <c r="AV78" s="3">
        <f t="shared" si="67"/>
        <v>28.747384624503248</v>
      </c>
      <c r="AW78" s="3">
        <f t="shared" si="67"/>
        <v>30.421156212347892</v>
      </c>
      <c r="AX78" s="3">
        <f t="shared" si="67"/>
        <v>29.911484260446777</v>
      </c>
      <c r="AY78" s="3">
        <f t="shared" si="67"/>
        <v>29.186706590101558</v>
      </c>
      <c r="AZ78" s="3">
        <f t="shared" si="67"/>
        <v>29.589021699110177</v>
      </c>
      <c r="BA78" s="3">
        <f>BA56/10^3</f>
        <v>29.79500591084636</v>
      </c>
      <c r="BB78" s="3">
        <f t="shared" ref="BB78" si="68">BB56/10^3</f>
        <v>30.018967199855716</v>
      </c>
      <c r="BC78" s="3">
        <f>BC56/10^3</f>
        <v>30.779579126907912</v>
      </c>
      <c r="BD78" s="3">
        <f>BD56/10^3</f>
        <v>30.878675421170744</v>
      </c>
      <c r="BE78" s="11">
        <f>BE56/10^3</f>
        <v>0</v>
      </c>
      <c r="BF78" s="25"/>
      <c r="BG78" s="25"/>
      <c r="BH78" s="1439"/>
    </row>
    <row r="79" spans="1:88" s="361" customFormat="1" ht="19.5" thickBot="1">
      <c r="A79" s="364"/>
      <c r="B79" s="364"/>
      <c r="C79" s="364"/>
      <c r="D79" s="364"/>
      <c r="E79" s="364"/>
      <c r="F79" s="364"/>
      <c r="G79" s="364"/>
      <c r="H79" s="364"/>
      <c r="I79" s="364"/>
      <c r="J79" s="364"/>
      <c r="K79" s="364"/>
      <c r="L79" s="364"/>
      <c r="M79" s="364"/>
      <c r="N79" s="364"/>
      <c r="O79" s="364"/>
      <c r="P79" s="416"/>
      <c r="Q79" s="244"/>
      <c r="R79" s="193"/>
      <c r="S79" s="193"/>
      <c r="T79" s="1780" t="s">
        <v>1272</v>
      </c>
      <c r="V79" s="1"/>
      <c r="W79" s="1"/>
      <c r="X79" s="1"/>
      <c r="Y79" s="595" t="s">
        <v>1273</v>
      </c>
      <c r="Z79" s="595"/>
      <c r="AA79" s="551">
        <f>AA60/10^3</f>
        <v>6.7258159934187374</v>
      </c>
      <c r="AB79" s="551">
        <f t="shared" ref="AB79:AZ79" si="69">AB60/10^3</f>
        <v>6.521061160553332</v>
      </c>
      <c r="AC79" s="551">
        <f t="shared" si="69"/>
        <v>6.2635295010493746</v>
      </c>
      <c r="AD79" s="551">
        <f t="shared" si="69"/>
        <v>6.0536115733294613</v>
      </c>
      <c r="AE79" s="551">
        <f t="shared" si="69"/>
        <v>5.8446284108843898</v>
      </c>
      <c r="AF79" s="551">
        <f t="shared" si="69"/>
        <v>6.039586513060291</v>
      </c>
      <c r="AG79" s="551">
        <f t="shared" si="69"/>
        <v>6.1620746641170996</v>
      </c>
      <c r="AH79" s="551">
        <f t="shared" si="69"/>
        <v>6.1219049354730108</v>
      </c>
      <c r="AI79" s="551">
        <f t="shared" si="69"/>
        <v>5.6737650654538276</v>
      </c>
      <c r="AJ79" s="551">
        <f t="shared" si="69"/>
        <v>5.7027267481991872</v>
      </c>
      <c r="AK79" s="551">
        <f t="shared" si="69"/>
        <v>5.7705134929717765</v>
      </c>
      <c r="AL79" s="551">
        <f t="shared" si="69"/>
        <v>5.2911562053338566</v>
      </c>
      <c r="AM79" s="551">
        <f t="shared" si="69"/>
        <v>5.0247537608116195</v>
      </c>
      <c r="AN79" s="551">
        <f t="shared" si="69"/>
        <v>4.8440954016303293</v>
      </c>
      <c r="AO79" s="551">
        <f t="shared" si="69"/>
        <v>4.6819494322946698</v>
      </c>
      <c r="AP79" s="551">
        <f t="shared" si="69"/>
        <v>4.6244525161219254</v>
      </c>
      <c r="AQ79" s="551">
        <f t="shared" si="69"/>
        <v>4.5587887211525118</v>
      </c>
      <c r="AR79" s="551">
        <f t="shared" si="69"/>
        <v>4.5639640582240464</v>
      </c>
      <c r="AS79" s="551">
        <f t="shared" si="69"/>
        <v>4.1379583587011437</v>
      </c>
      <c r="AT79" s="551">
        <f t="shared" si="69"/>
        <v>3.7877773397754644</v>
      </c>
      <c r="AU79" s="551">
        <f t="shared" si="69"/>
        <v>3.6784228213795425</v>
      </c>
      <c r="AV79" s="551">
        <f t="shared" si="69"/>
        <v>3.5607476154745132</v>
      </c>
      <c r="AW79" s="551">
        <f t="shared" si="69"/>
        <v>3.5734821357305417</v>
      </c>
      <c r="AX79" s="551">
        <f t="shared" si="69"/>
        <v>3.5854427401550302</v>
      </c>
      <c r="AY79" s="551">
        <f t="shared" si="69"/>
        <v>3.4820125623853055</v>
      </c>
      <c r="AZ79" s="551">
        <f t="shared" si="69"/>
        <v>3.3331134910948439</v>
      </c>
      <c r="BA79" s="551">
        <f>BA60/10^3</f>
        <v>3.260816713647146</v>
      </c>
      <c r="BB79" s="551">
        <f t="shared" ref="BB79" si="70">BB60/10^3</f>
        <v>3.1733490315375508</v>
      </c>
      <c r="BC79" s="551">
        <f>BC60/10^3</f>
        <v>3.1672087989412101</v>
      </c>
      <c r="BD79" s="551">
        <f>BD60/10^3</f>
        <v>3.1095521019879309</v>
      </c>
      <c r="BE79" s="551">
        <f>BE60/10^3</f>
        <v>0</v>
      </c>
      <c r="BF79" s="551"/>
      <c r="BG79" s="551"/>
      <c r="BH79" s="1414"/>
      <c r="BU79" s="364"/>
      <c r="CJ79" s="364"/>
    </row>
    <row r="80" spans="1:88" s="358" customFormat="1" ht="15" thickTop="1">
      <c r="A80" s="364"/>
      <c r="B80" s="604"/>
      <c r="C80" s="604"/>
      <c r="D80" s="604"/>
      <c r="E80" s="604"/>
      <c r="F80" s="604"/>
      <c r="G80" s="604"/>
      <c r="H80" s="604"/>
      <c r="I80" s="604"/>
      <c r="J80" s="604"/>
      <c r="K80" s="604"/>
      <c r="L80" s="604"/>
      <c r="M80" s="604"/>
      <c r="N80" s="604"/>
      <c r="O80" s="604"/>
      <c r="P80" s="416"/>
      <c r="Q80" s="83"/>
      <c r="R80" s="1"/>
      <c r="S80" s="1"/>
      <c r="T80" s="596" t="s">
        <v>55</v>
      </c>
      <c r="V80" s="1"/>
      <c r="W80" s="1"/>
      <c r="X80" s="1"/>
      <c r="Y80" s="596" t="s">
        <v>0</v>
      </c>
      <c r="Z80" s="596"/>
      <c r="AA80" s="13">
        <f t="shared" ref="AA80:AX80" si="71">SUM(AA72:AA79)</f>
        <v>1163.5434033167935</v>
      </c>
      <c r="AB80" s="13">
        <f t="shared" si="71"/>
        <v>1175.033801004414</v>
      </c>
      <c r="AC80" s="13">
        <f t="shared" si="71"/>
        <v>1184.5047630996601</v>
      </c>
      <c r="AD80" s="13">
        <f t="shared" si="71"/>
        <v>1177.2190014844159</v>
      </c>
      <c r="AE80" s="13">
        <f t="shared" si="71"/>
        <v>1232.1215147655034</v>
      </c>
      <c r="AF80" s="13">
        <f t="shared" si="71"/>
        <v>1244.3758442817145</v>
      </c>
      <c r="AG80" s="13">
        <f t="shared" si="71"/>
        <v>1256.3167093227887</v>
      </c>
      <c r="AH80" s="13">
        <f t="shared" si="71"/>
        <v>1249.4048120503207</v>
      </c>
      <c r="AI80" s="13">
        <f t="shared" si="71"/>
        <v>1209.226199694951</v>
      </c>
      <c r="AJ80" s="13">
        <f t="shared" si="71"/>
        <v>1245.8399086532543</v>
      </c>
      <c r="AK80" s="13">
        <f t="shared" si="71"/>
        <v>1268.6728183295631</v>
      </c>
      <c r="AL80" s="13">
        <f t="shared" si="71"/>
        <v>1253.6155222944376</v>
      </c>
      <c r="AM80" s="13">
        <f t="shared" si="71"/>
        <v>1282.7144138681604</v>
      </c>
      <c r="AN80" s="13">
        <f t="shared" si="71"/>
        <v>1290.9148035475491</v>
      </c>
      <c r="AO80" s="13">
        <f t="shared" si="71"/>
        <v>1286.2163144663052</v>
      </c>
      <c r="AP80" s="13">
        <f t="shared" si="71"/>
        <v>1293.6231220281361</v>
      </c>
      <c r="AQ80" s="13">
        <f t="shared" si="71"/>
        <v>1270.5471283935399</v>
      </c>
      <c r="AR80" s="13">
        <f t="shared" si="71"/>
        <v>1306.1652256506695</v>
      </c>
      <c r="AS80" s="13">
        <f t="shared" si="71"/>
        <v>1235.0640518249782</v>
      </c>
      <c r="AT80" s="13">
        <f t="shared" si="71"/>
        <v>1165.7464560153755</v>
      </c>
      <c r="AU80" s="13">
        <f t="shared" si="71"/>
        <v>1217.2781670357031</v>
      </c>
      <c r="AV80" s="13">
        <f t="shared" si="71"/>
        <v>1267.2395174864139</v>
      </c>
      <c r="AW80" s="13">
        <f t="shared" si="71"/>
        <v>1308.3054332279783</v>
      </c>
      <c r="AX80" s="13">
        <f t="shared" si="71"/>
        <v>1317.6452818915989</v>
      </c>
      <c r="AY80" s="13">
        <f t="shared" ref="AY80:BE80" si="72">SUM(AY72:AY79)</f>
        <v>1265.9581971917869</v>
      </c>
      <c r="AZ80" s="13">
        <f t="shared" si="72"/>
        <v>1225.6072768714225</v>
      </c>
      <c r="BA80" s="13">
        <f t="shared" si="72"/>
        <v>1205.8878814591887</v>
      </c>
      <c r="BB80" s="13">
        <f t="shared" ref="BB80" si="73">SUM(BB72:BB79)</f>
        <v>1190.2647134345875</v>
      </c>
      <c r="BC80" s="13">
        <f t="shared" si="72"/>
        <v>1145.5642234894403</v>
      </c>
      <c r="BD80" s="13">
        <f t="shared" ref="BD80" si="74">SUM(BD72:BD79)</f>
        <v>1107.9395213316793</v>
      </c>
      <c r="BE80" s="13">
        <f t="shared" si="72"/>
        <v>0</v>
      </c>
      <c r="BF80" s="28"/>
      <c r="BG80" s="28"/>
      <c r="BH80" s="1439"/>
      <c r="BU80" s="604"/>
      <c r="CJ80" s="604"/>
    </row>
    <row r="81" spans="1:88" s="358" customFormat="1">
      <c r="A81" s="361"/>
      <c r="P81" s="1032"/>
      <c r="Q81" s="83"/>
      <c r="R81" s="1"/>
      <c r="S81" s="1"/>
      <c r="T81" s="1"/>
      <c r="V81" s="1"/>
      <c r="W81" s="1"/>
      <c r="X81" s="1"/>
      <c r="Y81" s="1"/>
      <c r="Z81" s="1"/>
      <c r="AA81" s="35"/>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93"/>
      <c r="BU81" s="604"/>
      <c r="CJ81" s="604"/>
    </row>
    <row r="82" spans="1:88" s="358" customFormat="1">
      <c r="A82" s="361"/>
      <c r="P82" s="244"/>
      <c r="Q82" s="83"/>
      <c r="R82" s="1"/>
      <c r="S82" s="1"/>
      <c r="T82" s="752" t="s">
        <v>261</v>
      </c>
      <c r="V82" s="1"/>
      <c r="W82" s="1"/>
      <c r="X82" s="1"/>
      <c r="Y82" s="1" t="s">
        <v>676</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93"/>
      <c r="BU82" s="604"/>
      <c r="CJ82" s="604"/>
    </row>
    <row r="83" spans="1:88">
      <c r="A83" s="244"/>
      <c r="B83" s="83"/>
      <c r="C83" s="83"/>
      <c r="D83" s="83"/>
      <c r="E83" s="83"/>
      <c r="F83" s="83"/>
      <c r="G83" s="83"/>
      <c r="H83" s="83"/>
      <c r="I83" s="83"/>
      <c r="J83" s="83"/>
      <c r="K83" s="83"/>
      <c r="L83" s="83"/>
      <c r="M83" s="83"/>
      <c r="N83" s="83"/>
      <c r="O83" s="83"/>
      <c r="P83" s="1291"/>
      <c r="Q83" s="83"/>
      <c r="T83" s="728"/>
      <c r="Y83" s="728"/>
      <c r="Z83" s="189"/>
      <c r="AA83" s="10">
        <v>1990</v>
      </c>
      <c r="AB83" s="10">
        <f t="shared" ref="AB83:BE83" si="75">AA83+1</f>
        <v>1991</v>
      </c>
      <c r="AC83" s="10">
        <f t="shared" si="75"/>
        <v>1992</v>
      </c>
      <c r="AD83" s="10">
        <f t="shared" si="75"/>
        <v>1993</v>
      </c>
      <c r="AE83" s="10">
        <f t="shared" si="75"/>
        <v>1994</v>
      </c>
      <c r="AF83" s="10">
        <f t="shared" si="75"/>
        <v>1995</v>
      </c>
      <c r="AG83" s="10">
        <f t="shared" si="75"/>
        <v>1996</v>
      </c>
      <c r="AH83" s="10">
        <f t="shared" si="75"/>
        <v>1997</v>
      </c>
      <c r="AI83" s="10">
        <f t="shared" si="75"/>
        <v>1998</v>
      </c>
      <c r="AJ83" s="10">
        <f t="shared" si="75"/>
        <v>1999</v>
      </c>
      <c r="AK83" s="10">
        <f t="shared" si="75"/>
        <v>2000</v>
      </c>
      <c r="AL83" s="10">
        <f t="shared" si="75"/>
        <v>2001</v>
      </c>
      <c r="AM83" s="10">
        <f t="shared" si="75"/>
        <v>2002</v>
      </c>
      <c r="AN83" s="10">
        <f t="shared" si="75"/>
        <v>2003</v>
      </c>
      <c r="AO83" s="10">
        <f t="shared" si="75"/>
        <v>2004</v>
      </c>
      <c r="AP83" s="10">
        <f t="shared" si="75"/>
        <v>2005</v>
      </c>
      <c r="AQ83" s="10">
        <f t="shared" si="75"/>
        <v>2006</v>
      </c>
      <c r="AR83" s="10">
        <f t="shared" si="75"/>
        <v>2007</v>
      </c>
      <c r="AS83" s="10">
        <f t="shared" si="75"/>
        <v>2008</v>
      </c>
      <c r="AT83" s="10">
        <f t="shared" si="75"/>
        <v>2009</v>
      </c>
      <c r="AU83" s="10">
        <f t="shared" si="75"/>
        <v>2010</v>
      </c>
      <c r="AV83" s="10">
        <f t="shared" si="75"/>
        <v>2011</v>
      </c>
      <c r="AW83" s="10">
        <f t="shared" si="75"/>
        <v>2012</v>
      </c>
      <c r="AX83" s="10">
        <f t="shared" si="75"/>
        <v>2013</v>
      </c>
      <c r="AY83" s="10">
        <f t="shared" si="75"/>
        <v>2014</v>
      </c>
      <c r="AZ83" s="10">
        <f t="shared" si="75"/>
        <v>2015</v>
      </c>
      <c r="BA83" s="10">
        <f t="shared" si="75"/>
        <v>2016</v>
      </c>
      <c r="BB83" s="10">
        <f t="shared" si="75"/>
        <v>2017</v>
      </c>
      <c r="BC83" s="10">
        <f t="shared" si="75"/>
        <v>2018</v>
      </c>
      <c r="BD83" s="10">
        <f t="shared" si="75"/>
        <v>2019</v>
      </c>
      <c r="BE83" s="10">
        <f t="shared" si="75"/>
        <v>2020</v>
      </c>
      <c r="BF83" s="10" t="s">
        <v>22</v>
      </c>
      <c r="BG83" s="10" t="s">
        <v>2</v>
      </c>
      <c r="BH83" s="1419"/>
    </row>
    <row r="84" spans="1:88">
      <c r="A84" s="244"/>
      <c r="B84" s="83"/>
      <c r="C84" s="83"/>
      <c r="D84" s="83"/>
      <c r="E84" s="83"/>
      <c r="F84" s="83"/>
      <c r="G84" s="83"/>
      <c r="H84" s="83"/>
      <c r="I84" s="83"/>
      <c r="J84" s="83"/>
      <c r="K84" s="83"/>
      <c r="L84" s="83"/>
      <c r="M84" s="83"/>
      <c r="N84" s="83"/>
      <c r="O84" s="83"/>
      <c r="P84" s="1028"/>
      <c r="Q84" s="83"/>
      <c r="T84" s="594" t="s">
        <v>125</v>
      </c>
      <c r="Y84" s="594" t="s">
        <v>1378</v>
      </c>
      <c r="Z84" s="29"/>
      <c r="AA84" s="230"/>
      <c r="AB84" s="15">
        <f t="shared" ref="AB84:AX85" si="76">AB72/$AA72-1</f>
        <v>3.8195969836001264E-3</v>
      </c>
      <c r="AC84" s="15">
        <f t="shared" si="76"/>
        <v>1.9271298473602982E-2</v>
      </c>
      <c r="AD84" s="15">
        <f t="shared" si="76"/>
        <v>-2.7802941317864205E-2</v>
      </c>
      <c r="AE84" s="15">
        <f t="shared" si="76"/>
        <v>6.9758620282482475E-2</v>
      </c>
      <c r="AF84" s="15">
        <f t="shared" si="76"/>
        <v>3.4968750918013436E-2</v>
      </c>
      <c r="AG84" s="15">
        <f t="shared" si="76"/>
        <v>4.0346873894424373E-2</v>
      </c>
      <c r="AH84" s="15">
        <f t="shared" si="76"/>
        <v>2.64917782611096E-2</v>
      </c>
      <c r="AI84" s="15">
        <f t="shared" si="76"/>
        <v>-1.117916027633381E-2</v>
      </c>
      <c r="AJ84" s="15">
        <f t="shared" si="76"/>
        <v>5.1129798148235928E-2</v>
      </c>
      <c r="AK84" s="15">
        <f t="shared" si="76"/>
        <v>7.6083665319589322E-2</v>
      </c>
      <c r="AL84" s="15">
        <f t="shared" si="76"/>
        <v>5.0026905060851057E-2</v>
      </c>
      <c r="AM84" s="15">
        <f t="shared" si="76"/>
        <v>0.12345015593936526</v>
      </c>
      <c r="AN84" s="15">
        <f t="shared" si="76"/>
        <v>0.17030098215593714</v>
      </c>
      <c r="AO84" s="15">
        <f t="shared" si="76"/>
        <v>0.15891565457799528</v>
      </c>
      <c r="AP84" s="15">
        <f t="shared" si="76"/>
        <v>0.21674078895626914</v>
      </c>
      <c r="AQ84" s="15">
        <f t="shared" si="76"/>
        <v>0.19074793212543395</v>
      </c>
      <c r="AR84" s="15">
        <f t="shared" si="76"/>
        <v>0.34091049437342402</v>
      </c>
      <c r="AS84" s="15">
        <f t="shared" si="76"/>
        <v>0.25299234717115482</v>
      </c>
      <c r="AT84" s="15">
        <f t="shared" si="76"/>
        <v>0.14141429676336981</v>
      </c>
      <c r="AU84" s="15">
        <f t="shared" si="76"/>
        <v>0.21134588070918503</v>
      </c>
      <c r="AV84" s="15">
        <f t="shared" si="76"/>
        <v>0.37584820741759972</v>
      </c>
      <c r="AW84" s="15">
        <f t="shared" si="76"/>
        <v>0.50657035452076005</v>
      </c>
      <c r="AX84" s="15">
        <f t="shared" si="76"/>
        <v>0.51068154264091925</v>
      </c>
      <c r="AY84" s="15">
        <f t="shared" ref="AY84:BA92" si="77">AY72/$AA72-1</f>
        <v>0.43066151257227059</v>
      </c>
      <c r="AZ84" s="15">
        <f t="shared" si="77"/>
        <v>0.35912063426645835</v>
      </c>
      <c r="BA84" s="15">
        <f t="shared" si="77"/>
        <v>0.45319124211012229</v>
      </c>
      <c r="BB84" s="15">
        <f t="shared" ref="BB84:BE92" si="78">BB72/$AA72-1</f>
        <v>0.41398280187986658</v>
      </c>
      <c r="BC84" s="15">
        <f t="shared" si="78"/>
        <v>0.30620882998964771</v>
      </c>
      <c r="BD84" s="15">
        <f t="shared" ref="BD84" si="79">BD72/$AA72-1</f>
        <v>0.24257456315868464</v>
      </c>
      <c r="BE84" s="15">
        <f t="shared" si="78"/>
        <v>-1</v>
      </c>
      <c r="BF84" s="25"/>
      <c r="BG84" s="25"/>
      <c r="BH84" s="1439"/>
    </row>
    <row r="85" spans="1:88" s="26" customFormat="1">
      <c r="A85" s="244"/>
      <c r="B85" s="83"/>
      <c r="C85" s="83"/>
      <c r="D85" s="83"/>
      <c r="E85" s="83"/>
      <c r="F85" s="83"/>
      <c r="G85" s="83"/>
      <c r="H85" s="83"/>
      <c r="I85" s="83"/>
      <c r="J85" s="83"/>
      <c r="K85" s="83"/>
      <c r="L85" s="83"/>
      <c r="M85" s="83"/>
      <c r="N85" s="83"/>
      <c r="O85" s="83"/>
      <c r="P85" s="1028"/>
      <c r="Q85" s="83"/>
      <c r="R85" s="1"/>
      <c r="S85" s="1"/>
      <c r="T85" s="594" t="s">
        <v>126</v>
      </c>
      <c r="U85" s="1"/>
      <c r="V85" s="1"/>
      <c r="W85" s="1"/>
      <c r="X85" s="1"/>
      <c r="Y85" s="594" t="s">
        <v>451</v>
      </c>
      <c r="Z85" s="29"/>
      <c r="AA85" s="1761"/>
      <c r="AB85" s="15">
        <f t="shared" ref="AB85:AB92" si="80">AB73/$AA73-1</f>
        <v>-6.6728086030146683E-3</v>
      </c>
      <c r="AC85" s="15">
        <f t="shared" ref="AC85:AX85" si="81">AC73/$AA73-1</f>
        <v>-2.1226051299315318E-2</v>
      </c>
      <c r="AD85" s="15">
        <f t="shared" si="81"/>
        <v>-1.6256932068839047E-2</v>
      </c>
      <c r="AE85" s="15">
        <f t="shared" si="76"/>
        <v>1.6685385034493905E-3</v>
      </c>
      <c r="AF85" s="15">
        <f t="shared" si="81"/>
        <v>2.0411569624961157E-2</v>
      </c>
      <c r="AG85" s="15">
        <f t="shared" si="81"/>
        <v>3.2941486865113445E-2</v>
      </c>
      <c r="AH85" s="15">
        <f t="shared" si="81"/>
        <v>2.1748318429685831E-2</v>
      </c>
      <c r="AI85" s="15">
        <f t="shared" si="81"/>
        <v>-4.0970362451403952E-2</v>
      </c>
      <c r="AJ85" s="15">
        <f t="shared" si="81"/>
        <v>-2.8726143876229071E-2</v>
      </c>
      <c r="AK85" s="15">
        <f t="shared" si="76"/>
        <v>-2.2256788022416707E-3</v>
      </c>
      <c r="AL85" s="15">
        <f t="shared" si="81"/>
        <v>-1.822175367467993E-2</v>
      </c>
      <c r="AM85" s="15">
        <f t="shared" si="76"/>
        <v>-4.1467934623120595E-3</v>
      </c>
      <c r="AN85" s="15">
        <f t="shared" si="76"/>
        <v>-5.0796030056311503E-3</v>
      </c>
      <c r="AO85" s="15">
        <f t="shared" si="76"/>
        <v>-3.010596475583549E-3</v>
      </c>
      <c r="AP85" s="15">
        <f t="shared" si="81"/>
        <v>-3.1485317308197147E-2</v>
      </c>
      <c r="AQ85" s="15">
        <f t="shared" si="81"/>
        <v>-4.0635590082501505E-2</v>
      </c>
      <c r="AR85" s="15">
        <f t="shared" si="81"/>
        <v>-5.0217958815473085E-2</v>
      </c>
      <c r="AS85" s="15">
        <f t="shared" si="81"/>
        <v>-0.13137261029286706</v>
      </c>
      <c r="AT85" s="15">
        <f t="shared" si="81"/>
        <v>-0.16786581299083814</v>
      </c>
      <c r="AU85" s="15">
        <f t="shared" si="81"/>
        <v>-0.12973420765244648</v>
      </c>
      <c r="AV85" s="15">
        <f t="shared" si="81"/>
        <v>-0.1361153356800705</v>
      </c>
      <c r="AW85" s="15">
        <f t="shared" si="81"/>
        <v>-0.14134183965175595</v>
      </c>
      <c r="AX85" s="15">
        <f t="shared" si="81"/>
        <v>-0.12852350278210478</v>
      </c>
      <c r="AY85" s="15">
        <f t="shared" si="77"/>
        <v>-0.15375304464843798</v>
      </c>
      <c r="AZ85" s="15">
        <f t="shared" si="77"/>
        <v>-0.17663682808343717</v>
      </c>
      <c r="BA85" s="15">
        <f t="shared" si="77"/>
        <v>-0.21388752765632835</v>
      </c>
      <c r="BB85" s="15">
        <f t="shared" si="78"/>
        <v>-0.22609145438469147</v>
      </c>
      <c r="BC85" s="15">
        <f t="shared" si="78"/>
        <v>-0.24107207582482704</v>
      </c>
      <c r="BD85" s="15">
        <f t="shared" ref="BD85" si="82">BD73/$AA73-1</f>
        <v>-0.26179437613651224</v>
      </c>
      <c r="BE85" s="15">
        <f t="shared" si="78"/>
        <v>-1</v>
      </c>
      <c r="BF85" s="25"/>
      <c r="BG85" s="25"/>
      <c r="BH85" s="1439"/>
      <c r="BU85" s="86"/>
      <c r="CJ85" s="86"/>
    </row>
    <row r="86" spans="1:88" s="26" customFormat="1">
      <c r="A86" s="244"/>
      <c r="B86" s="83"/>
      <c r="C86" s="83"/>
      <c r="D86" s="83"/>
      <c r="E86" s="83"/>
      <c r="F86" s="83"/>
      <c r="G86" s="83"/>
      <c r="H86" s="83"/>
      <c r="I86" s="83"/>
      <c r="J86" s="83"/>
      <c r="K86" s="83"/>
      <c r="L86" s="83"/>
      <c r="M86" s="83"/>
      <c r="N86" s="83"/>
      <c r="O86" s="83"/>
      <c r="P86" s="1028"/>
      <c r="Q86" s="83"/>
      <c r="R86" s="1"/>
      <c r="S86" s="1"/>
      <c r="T86" s="594" t="s">
        <v>127</v>
      </c>
      <c r="U86" s="1"/>
      <c r="V86" s="1"/>
      <c r="W86" s="1"/>
      <c r="X86" s="1"/>
      <c r="Y86" s="594" t="s">
        <v>429</v>
      </c>
      <c r="Z86" s="29"/>
      <c r="AA86" s="1761"/>
      <c r="AB86" s="15">
        <f t="shared" si="80"/>
        <v>5.8324258931362394E-2</v>
      </c>
      <c r="AC86" s="15">
        <f t="shared" ref="AC86:AX87" si="83">AC74/$AA74-1</f>
        <v>9.0814032349019191E-2</v>
      </c>
      <c r="AD86" s="15">
        <f t="shared" si="83"/>
        <v>0.10952423440938186</v>
      </c>
      <c r="AE86" s="15">
        <f t="shared" si="83"/>
        <v>0.15522809833907569</v>
      </c>
      <c r="AF86" s="15">
        <f t="shared" si="83"/>
        <v>0.20145286943181717</v>
      </c>
      <c r="AG86" s="15">
        <f t="shared" si="83"/>
        <v>0.23471645313049816</v>
      </c>
      <c r="AH86" s="15">
        <f t="shared" si="83"/>
        <v>0.24307579993998329</v>
      </c>
      <c r="AI86" s="15">
        <f t="shared" si="83"/>
        <v>0.23367652731651889</v>
      </c>
      <c r="AJ86" s="15">
        <f t="shared" si="83"/>
        <v>0.25399246571147382</v>
      </c>
      <c r="AK86" s="15">
        <f t="shared" si="83"/>
        <v>0.25190288064307853</v>
      </c>
      <c r="AL86" s="15">
        <f t="shared" si="83"/>
        <v>0.27242932312283741</v>
      </c>
      <c r="AM86" s="15">
        <f t="shared" si="83"/>
        <v>0.25439670905916989</v>
      </c>
      <c r="AN86" s="15">
        <f t="shared" si="83"/>
        <v>0.2345536960249055</v>
      </c>
      <c r="AO86" s="15">
        <f t="shared" si="83"/>
        <v>0.20512394084916608</v>
      </c>
      <c r="AP86" s="15">
        <f t="shared" si="83"/>
        <v>0.17774524716287976</v>
      </c>
      <c r="AQ86" s="15">
        <f t="shared" si="83"/>
        <v>0.16431197018934518</v>
      </c>
      <c r="AR86" s="15">
        <f t="shared" si="83"/>
        <v>0.15054573495997947</v>
      </c>
      <c r="AS86" s="15">
        <f t="shared" si="83"/>
        <v>0.11267152663876412</v>
      </c>
      <c r="AT86" s="15">
        <f t="shared" si="83"/>
        <v>9.6379996739417662E-2</v>
      </c>
      <c r="AU86" s="15">
        <f t="shared" si="83"/>
        <v>9.8531876225381287E-2</v>
      </c>
      <c r="AV86" s="15">
        <f t="shared" si="83"/>
        <v>7.4805160022075379E-2</v>
      </c>
      <c r="AW86" s="15">
        <f t="shared" si="83"/>
        <v>7.9236057107738178E-2</v>
      </c>
      <c r="AX86" s="15">
        <f t="shared" si="83"/>
        <v>6.4917492572465596E-2</v>
      </c>
      <c r="AY86" s="15">
        <f t="shared" si="77"/>
        <v>4.0385443121694786E-2</v>
      </c>
      <c r="AZ86" s="15">
        <f t="shared" si="77"/>
        <v>3.4021786922359798E-2</v>
      </c>
      <c r="BA86" s="15">
        <f t="shared" si="77"/>
        <v>2.4777649920946221E-2</v>
      </c>
      <c r="BB86" s="15">
        <f t="shared" si="78"/>
        <v>1.5942979382767897E-2</v>
      </c>
      <c r="BC86" s="15">
        <f t="shared" si="78"/>
        <v>5.1769002792751984E-3</v>
      </c>
      <c r="BD86" s="15">
        <f t="shared" ref="BD86" si="84">BD74/$AA74-1</f>
        <v>-1.5722126522883406E-2</v>
      </c>
      <c r="BE86" s="15">
        <f t="shared" si="78"/>
        <v>-1</v>
      </c>
      <c r="BF86" s="25"/>
      <c r="BG86" s="25"/>
      <c r="BH86" s="1439"/>
      <c r="BU86" s="86"/>
      <c r="CJ86" s="86"/>
    </row>
    <row r="87" spans="1:88" s="26" customFormat="1">
      <c r="A87" s="244"/>
      <c r="B87" s="83"/>
      <c r="C87" s="83"/>
      <c r="D87" s="83"/>
      <c r="E87" s="83"/>
      <c r="F87" s="83"/>
      <c r="G87" s="83"/>
      <c r="H87" s="83"/>
      <c r="I87" s="83"/>
      <c r="J87" s="83"/>
      <c r="K87" s="83"/>
      <c r="L87" s="83"/>
      <c r="M87" s="83"/>
      <c r="N87" s="83"/>
      <c r="O87" s="83"/>
      <c r="P87" s="1028"/>
      <c r="Q87" s="83"/>
      <c r="R87" s="1"/>
      <c r="S87" s="1"/>
      <c r="T87" s="594" t="s">
        <v>128</v>
      </c>
      <c r="U87" s="1"/>
      <c r="V87" s="1"/>
      <c r="W87" s="1"/>
      <c r="X87" s="1"/>
      <c r="Y87" s="40" t="s">
        <v>426</v>
      </c>
      <c r="Z87" s="29"/>
      <c r="AA87" s="1761"/>
      <c r="AB87" s="15">
        <f t="shared" si="80"/>
        <v>-1.7818486471017803E-2</v>
      </c>
      <c r="AC87" s="15">
        <f t="shared" ref="AC87:AX87" si="85">AC75/$AA75-1</f>
        <v>-3.4662412681332522E-2</v>
      </c>
      <c r="AD87" s="15">
        <f t="shared" si="83"/>
        <v>-3.7917677282380824E-3</v>
      </c>
      <c r="AE87" s="15">
        <f t="shared" si="85"/>
        <v>1.6716780140066057E-2</v>
      </c>
      <c r="AF87" s="15">
        <f t="shared" si="85"/>
        <v>5.6938990773530485E-2</v>
      </c>
      <c r="AG87" s="15">
        <f t="shared" si="85"/>
        <v>-4.4529915549714749E-3</v>
      </c>
      <c r="AH87" s="15">
        <f t="shared" si="85"/>
        <v>5.3389615127164891E-2</v>
      </c>
      <c r="AI87" s="15">
        <f t="shared" si="85"/>
        <v>0.11372787723645983</v>
      </c>
      <c r="AJ87" s="15">
        <f t="shared" si="85"/>
        <v>0.1640533561850186</v>
      </c>
      <c r="AK87" s="15">
        <f t="shared" si="85"/>
        <v>0.15033594705167519</v>
      </c>
      <c r="AL87" s="15">
        <f t="shared" si="85"/>
        <v>0.17156748735309368</v>
      </c>
      <c r="AM87" s="15">
        <f t="shared" si="85"/>
        <v>0.19109329589873614</v>
      </c>
      <c r="AN87" s="15">
        <f t="shared" si="85"/>
        <v>0.18813381703178478</v>
      </c>
      <c r="AO87" s="15">
        <f t="shared" si="85"/>
        <v>0.25199434980514912</v>
      </c>
      <c r="AP87" s="15">
        <f t="shared" si="85"/>
        <v>0.2623106917182112</v>
      </c>
      <c r="AQ87" s="15">
        <f t="shared" si="85"/>
        <v>0.23387774823885832</v>
      </c>
      <c r="AR87" s="15">
        <f t="shared" si="85"/>
        <v>0.11754434762331889</v>
      </c>
      <c r="AS87" s="15">
        <f t="shared" si="85"/>
        <v>0.18170234795638218</v>
      </c>
      <c r="AT87" s="15">
        <f t="shared" si="85"/>
        <v>0.13761604169043662</v>
      </c>
      <c r="AU87" s="15">
        <f t="shared" si="85"/>
        <v>0.23401624807708776</v>
      </c>
      <c r="AV87" s="15">
        <f t="shared" si="85"/>
        <v>0.26508283009230005</v>
      </c>
      <c r="AW87" s="15">
        <f t="shared" si="85"/>
        <v>0.20069045287112131</v>
      </c>
      <c r="AX87" s="15">
        <f t="shared" si="85"/>
        <v>0.28696053636021657</v>
      </c>
      <c r="AY87" s="15">
        <f t="shared" si="77"/>
        <v>0.21813106375338198</v>
      </c>
      <c r="AZ87" s="15">
        <f t="shared" si="77"/>
        <v>0.19669729940540659</v>
      </c>
      <c r="BA87" s="15">
        <f t="shared" si="77"/>
        <v>-0.25477945470052343</v>
      </c>
      <c r="BB87" s="15">
        <f t="shared" si="78"/>
        <v>-0.25345243011327578</v>
      </c>
      <c r="BC87" s="15">
        <f t="shared" si="78"/>
        <v>-0.15777899240763549</v>
      </c>
      <c r="BD87" s="15">
        <f t="shared" ref="BD87" si="86">BD75/$AA75-1</f>
        <v>-0.20138396507979472</v>
      </c>
      <c r="BE87" s="15">
        <f t="shared" si="78"/>
        <v>-1</v>
      </c>
      <c r="BF87" s="25"/>
      <c r="BG87" s="25"/>
      <c r="BH87" s="1439"/>
      <c r="BU87" s="86"/>
      <c r="CJ87" s="86"/>
    </row>
    <row r="88" spans="1:88" s="26" customFormat="1">
      <c r="A88" s="244"/>
      <c r="B88" s="83"/>
      <c r="C88" s="83"/>
      <c r="D88" s="83"/>
      <c r="E88" s="83"/>
      <c r="F88" s="83"/>
      <c r="G88" s="83"/>
      <c r="H88" s="83"/>
      <c r="I88" s="83"/>
      <c r="J88" s="83"/>
      <c r="K88" s="83"/>
      <c r="L88" s="83"/>
      <c r="M88" s="83"/>
      <c r="N88" s="83"/>
      <c r="O88" s="83"/>
      <c r="P88" s="1028"/>
      <c r="Q88" s="83"/>
      <c r="R88" s="1"/>
      <c r="S88" s="1"/>
      <c r="T88" s="594" t="s">
        <v>129</v>
      </c>
      <c r="U88" s="1"/>
      <c r="V88" s="1"/>
      <c r="W88" s="1"/>
      <c r="X88" s="1"/>
      <c r="Y88" s="594" t="s">
        <v>452</v>
      </c>
      <c r="Z88" s="29"/>
      <c r="AA88" s="1761"/>
      <c r="AB88" s="15">
        <f t="shared" si="80"/>
        <v>1.9498368962505008E-2</v>
      </c>
      <c r="AC88" s="15">
        <f t="shared" ref="AC88:AX89" si="87">AC76/$AA76-1</f>
        <v>6.9642136134565158E-2</v>
      </c>
      <c r="AD88" s="15">
        <f t="shared" si="87"/>
        <v>0.12852752758502994</v>
      </c>
      <c r="AE88" s="15">
        <f t="shared" si="87"/>
        <v>9.7413129374672502E-2</v>
      </c>
      <c r="AF88" s="15">
        <f t="shared" si="87"/>
        <v>0.16005696385055024</v>
      </c>
      <c r="AG88" s="15">
        <f t="shared" si="87"/>
        <v>0.20137132253538592</v>
      </c>
      <c r="AH88" s="15">
        <f t="shared" si="87"/>
        <v>0.14721427876004656</v>
      </c>
      <c r="AI88" s="15">
        <f t="shared" si="87"/>
        <v>0.14798892781748374</v>
      </c>
      <c r="AJ88" s="15">
        <f t="shared" si="87"/>
        <v>0.1791675214943933</v>
      </c>
      <c r="AK88" s="15">
        <f t="shared" si="87"/>
        <v>0.24170120533549699</v>
      </c>
      <c r="AL88" s="15">
        <f t="shared" si="87"/>
        <v>0.17855379031177909</v>
      </c>
      <c r="AM88" s="15">
        <f t="shared" si="87"/>
        <v>0.22637728886502551</v>
      </c>
      <c r="AN88" s="15">
        <f t="shared" si="87"/>
        <v>0.16758069963745736</v>
      </c>
      <c r="AO88" s="15">
        <f t="shared" si="87"/>
        <v>0.16915457201960682</v>
      </c>
      <c r="AP88" s="15">
        <f t="shared" si="87"/>
        <v>0.21022703296997625</v>
      </c>
      <c r="AQ88" s="15">
        <f t="shared" si="87"/>
        <v>0.13677652001381868</v>
      </c>
      <c r="AR88" s="15">
        <f t="shared" si="87"/>
        <v>0.12441270269995175</v>
      </c>
      <c r="AS88" s="15">
        <f t="shared" si="87"/>
        <v>6.0806897688781003E-2</v>
      </c>
      <c r="AT88" s="15">
        <f t="shared" si="87"/>
        <v>5.4734136604315919E-2</v>
      </c>
      <c r="AU88" s="15">
        <f t="shared" si="87"/>
        <v>0.10400668732725538</v>
      </c>
      <c r="AV88" s="15">
        <f t="shared" si="87"/>
        <v>7.5192952442674876E-2</v>
      </c>
      <c r="AW88" s="15">
        <f t="shared" si="87"/>
        <v>7.6663019707518654E-2</v>
      </c>
      <c r="AX88" s="15">
        <f t="shared" si="87"/>
        <v>3.6998654984626844E-2</v>
      </c>
      <c r="AY88" s="15">
        <f t="shared" si="77"/>
        <v>-2.6374324594508058E-3</v>
      </c>
      <c r="AZ88" s="15">
        <f t="shared" si="77"/>
        <v>-4.7718646116250096E-2</v>
      </c>
      <c r="BA88" s="15">
        <f t="shared" si="77"/>
        <v>-4.2213276912071662E-2</v>
      </c>
      <c r="BB88" s="15">
        <f t="shared" si="78"/>
        <v>1.8786894615005378E-2</v>
      </c>
      <c r="BC88" s="15">
        <f t="shared" si="78"/>
        <v>-0.10333771943967474</v>
      </c>
      <c r="BD88" s="15">
        <f t="shared" ref="BD88" si="88">BD76/$AA76-1</f>
        <v>-8.2620033564753115E-2</v>
      </c>
      <c r="BE88" s="15">
        <f t="shared" si="78"/>
        <v>-1</v>
      </c>
      <c r="BF88" s="25"/>
      <c r="BG88" s="25"/>
      <c r="BH88" s="1439"/>
      <c r="BU88" s="86"/>
      <c r="CJ88" s="86"/>
    </row>
    <row r="89" spans="1:88" s="26" customFormat="1">
      <c r="A89" s="244"/>
      <c r="B89" s="83"/>
      <c r="C89" s="83"/>
      <c r="D89" s="83"/>
      <c r="E89" s="83"/>
      <c r="F89" s="83"/>
      <c r="G89" s="83"/>
      <c r="H89" s="83"/>
      <c r="I89" s="83"/>
      <c r="J89" s="83"/>
      <c r="K89" s="83"/>
      <c r="L89" s="83"/>
      <c r="M89" s="83"/>
      <c r="N89" s="83"/>
      <c r="O89" s="83"/>
      <c r="P89" s="1028"/>
      <c r="Q89" s="83"/>
      <c r="R89" s="1"/>
      <c r="S89" s="1"/>
      <c r="T89" s="1404" t="s">
        <v>1006</v>
      </c>
      <c r="U89" s="1"/>
      <c r="V89" s="1"/>
      <c r="W89" s="1"/>
      <c r="X89" s="1"/>
      <c r="Y89" s="594" t="s">
        <v>1181</v>
      </c>
      <c r="Z89" s="29"/>
      <c r="AA89" s="1761"/>
      <c r="AB89" s="15">
        <f t="shared" si="80"/>
        <v>1.8778049328897373E-2</v>
      </c>
      <c r="AC89" s="15">
        <f t="shared" ref="AC89:AX89" si="89">AC77/$AA77-1</f>
        <v>1.7377936838175456E-2</v>
      </c>
      <c r="AD89" s="15">
        <f t="shared" si="87"/>
        <v>-2.6399839342439169E-3</v>
      </c>
      <c r="AE89" s="15">
        <f t="shared" si="89"/>
        <v>2.2884109259792895E-2</v>
      </c>
      <c r="AF89" s="15">
        <f t="shared" si="89"/>
        <v>2.8007278439498462E-2</v>
      </c>
      <c r="AG89" s="15">
        <f t="shared" si="89"/>
        <v>3.690704873795414E-2</v>
      </c>
      <c r="AH89" s="15">
        <f t="shared" si="87"/>
        <v>-2.6214548429520645E-3</v>
      </c>
      <c r="AI89" s="15">
        <f t="shared" si="89"/>
        <v>-9.516754645224379E-2</v>
      </c>
      <c r="AJ89" s="15">
        <f t="shared" si="89"/>
        <v>-9.0301244829454563E-2</v>
      </c>
      <c r="AK89" s="15">
        <f t="shared" si="89"/>
        <v>-8.2384097944213863E-2</v>
      </c>
      <c r="AL89" s="15">
        <f t="shared" si="89"/>
        <v>-0.10262207886824315</v>
      </c>
      <c r="AM89" s="15">
        <f t="shared" si="89"/>
        <v>-0.14258406161485715</v>
      </c>
      <c r="AN89" s="15">
        <f t="shared" si="89"/>
        <v>-0.15527892463697723</v>
      </c>
      <c r="AO89" s="15">
        <f t="shared" si="89"/>
        <v>-0.15576828082189376</v>
      </c>
      <c r="AP89" s="15">
        <f t="shared" si="89"/>
        <v>-0.13933970621343972</v>
      </c>
      <c r="AQ89" s="15">
        <f t="shared" si="89"/>
        <v>-0.13431946116829019</v>
      </c>
      <c r="AR89" s="15">
        <f t="shared" si="89"/>
        <v>-0.14661189161322308</v>
      </c>
      <c r="AS89" s="15">
        <f t="shared" si="89"/>
        <v>-0.21319511519140089</v>
      </c>
      <c r="AT89" s="15">
        <f t="shared" si="89"/>
        <v>-0.29813370904114078</v>
      </c>
      <c r="AU89" s="15">
        <f t="shared" si="89"/>
        <v>-0.28215010200101975</v>
      </c>
      <c r="AV89" s="15">
        <f t="shared" si="89"/>
        <v>-0.28457200621123857</v>
      </c>
      <c r="AW89" s="15">
        <f t="shared" si="89"/>
        <v>-0.28382464875187297</v>
      </c>
      <c r="AX89" s="15">
        <f t="shared" si="89"/>
        <v>-0.2569595650470976</v>
      </c>
      <c r="AY89" s="15">
        <f t="shared" si="77"/>
        <v>-0.26617742293123414</v>
      </c>
      <c r="AZ89" s="15">
        <f t="shared" si="77"/>
        <v>-0.28722024137806723</v>
      </c>
      <c r="BA89" s="15">
        <f t="shared" si="77"/>
        <v>-0.29351958317881677</v>
      </c>
      <c r="BB89" s="15">
        <f t="shared" si="78"/>
        <v>-0.28371448816118827</v>
      </c>
      <c r="BC89" s="15">
        <f t="shared" si="78"/>
        <v>-0.29462093399676492</v>
      </c>
      <c r="BD89" s="15">
        <f t="shared" ref="BD89" si="90">BD77/$AA77-1</f>
        <v>-0.31158623664665686</v>
      </c>
      <c r="BE89" s="15">
        <f t="shared" si="78"/>
        <v>-1</v>
      </c>
      <c r="BF89" s="25"/>
      <c r="BG89" s="25"/>
      <c r="BH89" s="1439"/>
      <c r="BU89" s="86"/>
      <c r="CJ89" s="86"/>
    </row>
    <row r="90" spans="1:88" s="26" customFormat="1">
      <c r="A90" s="244"/>
      <c r="B90" s="83"/>
      <c r="C90" s="83"/>
      <c r="D90" s="83"/>
      <c r="E90" s="83"/>
      <c r="F90" s="83"/>
      <c r="G90" s="83"/>
      <c r="H90" s="83"/>
      <c r="I90" s="83"/>
      <c r="J90" s="83"/>
      <c r="K90" s="83"/>
      <c r="L90" s="83"/>
      <c r="M90" s="83"/>
      <c r="N90" s="83"/>
      <c r="O90" s="83"/>
      <c r="P90" s="1028"/>
      <c r="Q90" s="83"/>
      <c r="R90" s="1"/>
      <c r="S90" s="1"/>
      <c r="T90" s="594" t="s">
        <v>130</v>
      </c>
      <c r="U90" s="1"/>
      <c r="V90" s="1"/>
      <c r="W90" s="1"/>
      <c r="X90" s="1"/>
      <c r="Y90" s="594" t="s">
        <v>453</v>
      </c>
      <c r="Z90" s="29"/>
      <c r="AA90" s="1761"/>
      <c r="AB90" s="15">
        <f t="shared" si="80"/>
        <v>8.4036220363683523E-3</v>
      </c>
      <c r="AC90" s="15">
        <f t="shared" ref="AC90:AX90" si="91">AC78/$AA78-1</f>
        <v>8.6043546699615447E-2</v>
      </c>
      <c r="AD90" s="15">
        <f t="shared" si="91"/>
        <v>4.618182145352856E-2</v>
      </c>
      <c r="AE90" s="15">
        <f t="shared" si="91"/>
        <v>0.19824435271230789</v>
      </c>
      <c r="AF90" s="15">
        <f t="shared" si="91"/>
        <v>0.22053887884218426</v>
      </c>
      <c r="AG90" s="15">
        <f t="shared" si="91"/>
        <v>0.24093285737821013</v>
      </c>
      <c r="AH90" s="15">
        <f t="shared" si="91"/>
        <v>0.30695035581179897</v>
      </c>
      <c r="AI90" s="15">
        <f t="shared" si="91"/>
        <v>0.31333550718527348</v>
      </c>
      <c r="AJ90" s="15">
        <f t="shared" si="91"/>
        <v>0.31059614086665488</v>
      </c>
      <c r="AK90" s="15">
        <f t="shared" si="91"/>
        <v>0.37087389429380124</v>
      </c>
      <c r="AL90" s="15">
        <f t="shared" si="91"/>
        <v>0.35775680821287836</v>
      </c>
      <c r="AM90" s="15">
        <f t="shared" si="91"/>
        <v>0.37286432534503944</v>
      </c>
      <c r="AN90" s="15">
        <f t="shared" si="91"/>
        <v>0.41124047956126031</v>
      </c>
      <c r="AO90" s="15">
        <f t="shared" si="91"/>
        <v>0.38379491841403168</v>
      </c>
      <c r="AP90" s="15">
        <f t="shared" si="91"/>
        <v>0.35448831810357273</v>
      </c>
      <c r="AQ90" s="15">
        <f t="shared" si="91"/>
        <v>0.28945970668624699</v>
      </c>
      <c r="AR90" s="15">
        <f t="shared" si="91"/>
        <v>0.31688352708546375</v>
      </c>
      <c r="AS90" s="15">
        <f t="shared" si="91"/>
        <v>0.36607267941111465</v>
      </c>
      <c r="AT90" s="15">
        <f t="shared" si="91"/>
        <v>0.2177560727104757</v>
      </c>
      <c r="AU90" s="15">
        <f t="shared" si="91"/>
        <v>0.24713594027351515</v>
      </c>
      <c r="AV90" s="15">
        <f t="shared" si="91"/>
        <v>0.21676822878135038</v>
      </c>
      <c r="AW90" s="15">
        <f t="shared" si="91"/>
        <v>0.28761265922008894</v>
      </c>
      <c r="AX90" s="15">
        <f t="shared" si="91"/>
        <v>0.26604017023458093</v>
      </c>
      <c r="AY90" s="15">
        <f t="shared" si="77"/>
        <v>0.23536306851818556</v>
      </c>
      <c r="AZ90" s="15">
        <f t="shared" si="77"/>
        <v>0.25239154776923867</v>
      </c>
      <c r="BA90" s="15">
        <f t="shared" si="77"/>
        <v>0.26111008156787596</v>
      </c>
      <c r="BB90" s="15">
        <f t="shared" si="78"/>
        <v>0.27058951715838275</v>
      </c>
      <c r="BC90" s="15">
        <f t="shared" si="78"/>
        <v>0.30278334763576176</v>
      </c>
      <c r="BD90" s="15">
        <f t="shared" ref="BD90" si="92">BD78/$AA78-1</f>
        <v>0.30697771954207442</v>
      </c>
      <c r="BE90" s="15">
        <f t="shared" si="78"/>
        <v>-1</v>
      </c>
      <c r="BF90" s="25"/>
      <c r="BG90" s="25"/>
      <c r="BH90" s="1439"/>
      <c r="BU90" s="86"/>
      <c r="CJ90" s="86"/>
    </row>
    <row r="91" spans="1:88" s="26" customFormat="1" ht="19.5" thickBot="1">
      <c r="A91" s="244"/>
      <c r="B91" s="83"/>
      <c r="C91" s="83"/>
      <c r="D91" s="83"/>
      <c r="E91" s="83"/>
      <c r="F91" s="83"/>
      <c r="G91" s="83"/>
      <c r="H91" s="83"/>
      <c r="I91" s="83"/>
      <c r="J91" s="83"/>
      <c r="K91" s="83"/>
      <c r="L91" s="83"/>
      <c r="M91" s="83"/>
      <c r="N91" s="83"/>
      <c r="O91" s="83"/>
      <c r="P91" s="1028"/>
      <c r="Q91" s="83"/>
      <c r="R91" s="1"/>
      <c r="S91" s="1"/>
      <c r="T91" s="1781" t="s">
        <v>1272</v>
      </c>
      <c r="U91" s="1"/>
      <c r="V91" s="1"/>
      <c r="W91" s="1"/>
      <c r="X91" s="1"/>
      <c r="Y91" s="595" t="s">
        <v>1273</v>
      </c>
      <c r="Z91" s="30"/>
      <c r="AA91" s="1821"/>
      <c r="AB91" s="16">
        <f>AB79/$AA79-1</f>
        <v>-3.0443121409470586E-2</v>
      </c>
      <c r="AC91" s="16">
        <f>AC79/$AA79-1</f>
        <v>-6.8733145959050002E-2</v>
      </c>
      <c r="AD91" s="16">
        <f>AD79/$AA79-1</f>
        <v>-9.994392067029978E-2</v>
      </c>
      <c r="AE91" s="16">
        <f t="shared" ref="AE91:AX91" si="93">AE79/$AA79-1</f>
        <v>-0.13101571369133447</v>
      </c>
      <c r="AF91" s="16">
        <f t="shared" si="93"/>
        <v>-0.10202917847141924</v>
      </c>
      <c r="AG91" s="16">
        <f t="shared" si="93"/>
        <v>-8.3817536764797418E-2</v>
      </c>
      <c r="AH91" s="16">
        <f t="shared" si="93"/>
        <v>-8.979000593186881E-2</v>
      </c>
      <c r="AI91" s="16">
        <f t="shared" si="93"/>
        <v>-0.1564198201369692</v>
      </c>
      <c r="AJ91" s="16">
        <f t="shared" si="93"/>
        <v>-0.15211377269622761</v>
      </c>
      <c r="AK91" s="16">
        <f t="shared" si="93"/>
        <v>-0.14203518225620981</v>
      </c>
      <c r="AL91" s="16">
        <f t="shared" si="93"/>
        <v>-0.21330642846737202</v>
      </c>
      <c r="AM91" s="16">
        <f t="shared" si="93"/>
        <v>-0.25291536882240317</v>
      </c>
      <c r="AN91" s="16">
        <f t="shared" si="93"/>
        <v>-0.27977580618168651</v>
      </c>
      <c r="AO91" s="16">
        <f t="shared" si="93"/>
        <v>-0.30388380579010887</v>
      </c>
      <c r="AP91" s="16">
        <f t="shared" si="93"/>
        <v>-0.31243249582697652</v>
      </c>
      <c r="AQ91" s="16">
        <f t="shared" si="93"/>
        <v>-0.32219544429801206</v>
      </c>
      <c r="AR91" s="16">
        <f t="shared" si="93"/>
        <v>-0.32142597081307012</v>
      </c>
      <c r="AS91" s="16">
        <f t="shared" si="93"/>
        <v>-0.38476485786257497</v>
      </c>
      <c r="AT91" s="16">
        <f t="shared" si="93"/>
        <v>-0.43683006738783314</v>
      </c>
      <c r="AU91" s="16">
        <f t="shared" si="93"/>
        <v>-0.45308898950270016</v>
      </c>
      <c r="AV91" s="16">
        <f t="shared" si="93"/>
        <v>-0.47058503846094923</v>
      </c>
      <c r="AW91" s="16">
        <f t="shared" si="93"/>
        <v>-0.46869165923848921</v>
      </c>
      <c r="AX91" s="16">
        <f t="shared" si="93"/>
        <v>-0.4669133464752212</v>
      </c>
      <c r="AY91" s="16">
        <f t="shared" si="77"/>
        <v>-0.48229143262431184</v>
      </c>
      <c r="AZ91" s="16">
        <f t="shared" si="77"/>
        <v>-0.5044298722480185</v>
      </c>
      <c r="BA91" s="16">
        <f t="shared" si="77"/>
        <v>-0.51517901815365152</v>
      </c>
      <c r="BB91" s="16">
        <f t="shared" si="78"/>
        <v>-0.52818378697206447</v>
      </c>
      <c r="BC91" s="16">
        <f t="shared" si="78"/>
        <v>-0.52909672193822299</v>
      </c>
      <c r="BD91" s="16">
        <f t="shared" ref="BD91" si="94">BD79/$AA79-1</f>
        <v>-0.53766916831643163</v>
      </c>
      <c r="BE91" s="16">
        <f t="shared" si="78"/>
        <v>-1</v>
      </c>
      <c r="BF91" s="27"/>
      <c r="BG91" s="27"/>
      <c r="BH91" s="1439"/>
      <c r="BU91" s="86"/>
      <c r="CJ91" s="86"/>
    </row>
    <row r="92" spans="1:88" s="26" customFormat="1" ht="15" thickTop="1">
      <c r="A92" s="244"/>
      <c r="B92" s="83"/>
      <c r="C92" s="83"/>
      <c r="D92" s="83"/>
      <c r="E92" s="83"/>
      <c r="F92" s="83"/>
      <c r="G92" s="83"/>
      <c r="H92" s="83"/>
      <c r="I92" s="83"/>
      <c r="J92" s="83"/>
      <c r="K92" s="83"/>
      <c r="L92" s="83"/>
      <c r="M92" s="83"/>
      <c r="N92" s="83"/>
      <c r="O92" s="83"/>
      <c r="P92" s="1028"/>
      <c r="Q92" s="83"/>
      <c r="R92" s="1"/>
      <c r="S92" s="1"/>
      <c r="T92" s="596" t="s">
        <v>55</v>
      </c>
      <c r="U92" s="1"/>
      <c r="V92" s="1"/>
      <c r="W92" s="1"/>
      <c r="X92" s="1"/>
      <c r="Y92" s="596" t="s">
        <v>0</v>
      </c>
      <c r="Z92" s="31"/>
      <c r="AA92" s="1764"/>
      <c r="AB92" s="17">
        <f t="shared" si="80"/>
        <v>9.8753494324888003E-3</v>
      </c>
      <c r="AC92" s="17">
        <f t="shared" ref="AC92:AX92" si="95">AC80/$AA80-1</f>
        <v>1.8015107750268822E-2</v>
      </c>
      <c r="AD92" s="17">
        <f t="shared" si="95"/>
        <v>1.1753406128760524E-2</v>
      </c>
      <c r="AE92" s="17">
        <f t="shared" si="95"/>
        <v>5.8939023033624194E-2</v>
      </c>
      <c r="AF92" s="17">
        <f t="shared" si="95"/>
        <v>6.9470928832134904E-2</v>
      </c>
      <c r="AG92" s="17">
        <f t="shared" si="95"/>
        <v>7.9733429575154613E-2</v>
      </c>
      <c r="AH92" s="17">
        <f t="shared" si="95"/>
        <v>7.3793043292386784E-2</v>
      </c>
      <c r="AI92" s="17">
        <f t="shared" si="95"/>
        <v>3.9261789674484238E-2</v>
      </c>
      <c r="AJ92" s="17">
        <f t="shared" si="95"/>
        <v>7.0729209672683035E-2</v>
      </c>
      <c r="AK92" s="17">
        <f t="shared" si="95"/>
        <v>9.0352809111450494E-2</v>
      </c>
      <c r="AL92" s="17">
        <f t="shared" si="95"/>
        <v>7.7411911511753528E-2</v>
      </c>
      <c r="AM92" s="17">
        <f t="shared" si="95"/>
        <v>0.10242076935992106</v>
      </c>
      <c r="AN92" s="17">
        <f t="shared" si="95"/>
        <v>0.10946854227153979</v>
      </c>
      <c r="AO92" s="17">
        <f t="shared" si="95"/>
        <v>0.10543045562358966</v>
      </c>
      <c r="AP92" s="17">
        <f t="shared" si="95"/>
        <v>0.11179618941634462</v>
      </c>
      <c r="AQ92" s="17">
        <f t="shared" si="95"/>
        <v>9.1963673011012714E-2</v>
      </c>
      <c r="AR92" s="17">
        <f t="shared" si="95"/>
        <v>0.12257542084577056</v>
      </c>
      <c r="AS92" s="17">
        <f t="shared" si="95"/>
        <v>6.146796785088382E-2</v>
      </c>
      <c r="AT92" s="1565">
        <f t="shared" si="95"/>
        <v>1.8933996723302648E-3</v>
      </c>
      <c r="AU92" s="17">
        <f t="shared" si="95"/>
        <v>4.6182001948301465E-2</v>
      </c>
      <c r="AV92" s="17">
        <f t="shared" si="95"/>
        <v>8.9120967790307315E-2</v>
      </c>
      <c r="AW92" s="17">
        <f t="shared" si="95"/>
        <v>0.12441480867712063</v>
      </c>
      <c r="AX92" s="17">
        <f t="shared" si="95"/>
        <v>0.13244188238747512</v>
      </c>
      <c r="AY92" s="17">
        <f t="shared" si="77"/>
        <v>8.801974518788902E-2</v>
      </c>
      <c r="AZ92" s="17">
        <f t="shared" si="77"/>
        <v>5.3340402582069402E-2</v>
      </c>
      <c r="BA92" s="17">
        <f t="shared" si="77"/>
        <v>3.6392693234896356E-2</v>
      </c>
      <c r="BB92" s="17">
        <f t="shared" si="78"/>
        <v>2.2965460542015315E-2</v>
      </c>
      <c r="BC92" s="17">
        <f t="shared" si="78"/>
        <v>-1.545209209738263E-2</v>
      </c>
      <c r="BD92" s="17">
        <f t="shared" ref="BD92" si="96">BD80/$AA80-1</f>
        <v>-4.7788403790189449E-2</v>
      </c>
      <c r="BE92" s="17">
        <f t="shared" si="78"/>
        <v>-1</v>
      </c>
      <c r="BF92" s="28"/>
      <c r="BG92" s="28"/>
      <c r="BH92" s="1439"/>
      <c r="BU92" s="86"/>
      <c r="CJ92" s="86"/>
    </row>
    <row r="93" spans="1:88" s="26" customFormat="1">
      <c r="A93" s="244"/>
      <c r="B93" s="83"/>
      <c r="C93" s="83"/>
      <c r="D93" s="83"/>
      <c r="E93" s="83"/>
      <c r="F93" s="83"/>
      <c r="G93" s="83"/>
      <c r="H93" s="83"/>
      <c r="I93" s="83"/>
      <c r="J93" s="83"/>
      <c r="K93" s="83"/>
      <c r="L93" s="83"/>
      <c r="M93" s="83"/>
      <c r="N93" s="83"/>
      <c r="O93" s="83"/>
      <c r="P93" s="244"/>
      <c r="Q93" s="83"/>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93"/>
      <c r="BU93" s="86"/>
      <c r="CJ93" s="86"/>
    </row>
    <row r="94" spans="1:88">
      <c r="A94" s="244"/>
      <c r="B94" s="83"/>
      <c r="C94" s="83"/>
      <c r="D94" s="83"/>
      <c r="E94" s="83"/>
      <c r="F94" s="83"/>
      <c r="G94" s="83"/>
      <c r="H94" s="83"/>
      <c r="I94" s="83"/>
      <c r="J94" s="83"/>
      <c r="K94" s="83"/>
      <c r="L94" s="83"/>
      <c r="M94" s="83"/>
      <c r="N94" s="83"/>
      <c r="O94" s="83"/>
      <c r="P94" s="244"/>
      <c r="Q94" s="83"/>
      <c r="T94" s="752" t="s">
        <v>262</v>
      </c>
      <c r="Y94" s="1" t="s">
        <v>724</v>
      </c>
    </row>
    <row r="95" spans="1:88">
      <c r="A95" s="244"/>
      <c r="B95" s="83"/>
      <c r="C95" s="83"/>
      <c r="D95" s="83"/>
      <c r="E95" s="83"/>
      <c r="F95" s="83"/>
      <c r="G95" s="83"/>
      <c r="H95" s="83"/>
      <c r="I95" s="83"/>
      <c r="J95" s="83"/>
      <c r="K95" s="83"/>
      <c r="L95" s="83"/>
      <c r="M95" s="83"/>
      <c r="N95" s="83"/>
      <c r="O95" s="83"/>
      <c r="P95" s="1291"/>
      <c r="Q95" s="83"/>
      <c r="T95" s="728"/>
      <c r="Y95" s="728"/>
      <c r="Z95" s="189"/>
      <c r="AA95" s="10">
        <v>1990</v>
      </c>
      <c r="AB95" s="10">
        <f t="shared" ref="AB95:BE95" si="97">AA95+1</f>
        <v>1991</v>
      </c>
      <c r="AC95" s="10">
        <f t="shared" si="97"/>
        <v>1992</v>
      </c>
      <c r="AD95" s="10">
        <f t="shared" si="97"/>
        <v>1993</v>
      </c>
      <c r="AE95" s="10">
        <f t="shared" si="97"/>
        <v>1994</v>
      </c>
      <c r="AF95" s="10">
        <f t="shared" si="97"/>
        <v>1995</v>
      </c>
      <c r="AG95" s="10">
        <f t="shared" si="97"/>
        <v>1996</v>
      </c>
      <c r="AH95" s="10">
        <f t="shared" si="97"/>
        <v>1997</v>
      </c>
      <c r="AI95" s="10">
        <f t="shared" si="97"/>
        <v>1998</v>
      </c>
      <c r="AJ95" s="10">
        <f t="shared" si="97"/>
        <v>1999</v>
      </c>
      <c r="AK95" s="10">
        <f t="shared" si="97"/>
        <v>2000</v>
      </c>
      <c r="AL95" s="10">
        <f t="shared" si="97"/>
        <v>2001</v>
      </c>
      <c r="AM95" s="10">
        <f t="shared" si="97"/>
        <v>2002</v>
      </c>
      <c r="AN95" s="10">
        <f t="shared" si="97"/>
        <v>2003</v>
      </c>
      <c r="AO95" s="10">
        <f t="shared" si="97"/>
        <v>2004</v>
      </c>
      <c r="AP95" s="10">
        <f t="shared" si="97"/>
        <v>2005</v>
      </c>
      <c r="AQ95" s="10">
        <f t="shared" si="97"/>
        <v>2006</v>
      </c>
      <c r="AR95" s="10">
        <f t="shared" si="97"/>
        <v>2007</v>
      </c>
      <c r="AS95" s="10">
        <f t="shared" si="97"/>
        <v>2008</v>
      </c>
      <c r="AT95" s="10">
        <f t="shared" si="97"/>
        <v>2009</v>
      </c>
      <c r="AU95" s="10">
        <f t="shared" si="97"/>
        <v>2010</v>
      </c>
      <c r="AV95" s="10">
        <f t="shared" si="97"/>
        <v>2011</v>
      </c>
      <c r="AW95" s="10">
        <f t="shared" si="97"/>
        <v>2012</v>
      </c>
      <c r="AX95" s="10">
        <f t="shared" si="97"/>
        <v>2013</v>
      </c>
      <c r="AY95" s="10">
        <f t="shared" si="97"/>
        <v>2014</v>
      </c>
      <c r="AZ95" s="10">
        <f t="shared" si="97"/>
        <v>2015</v>
      </c>
      <c r="BA95" s="10">
        <f t="shared" si="97"/>
        <v>2016</v>
      </c>
      <c r="BB95" s="10">
        <f t="shared" si="97"/>
        <v>2017</v>
      </c>
      <c r="BC95" s="10">
        <f t="shared" si="97"/>
        <v>2018</v>
      </c>
      <c r="BD95" s="10">
        <f t="shared" si="97"/>
        <v>2019</v>
      </c>
      <c r="BE95" s="10">
        <f t="shared" si="97"/>
        <v>2020</v>
      </c>
      <c r="BF95" s="10" t="s">
        <v>22</v>
      </c>
      <c r="BG95" s="10" t="s">
        <v>2</v>
      </c>
      <c r="BH95" s="1419"/>
    </row>
    <row r="96" spans="1:88">
      <c r="A96" s="244"/>
      <c r="B96" s="83"/>
      <c r="C96" s="83"/>
      <c r="D96" s="83"/>
      <c r="E96" s="83"/>
      <c r="F96" s="83"/>
      <c r="G96" s="83"/>
      <c r="H96" s="83"/>
      <c r="I96" s="83"/>
      <c r="J96" s="83"/>
      <c r="K96" s="83"/>
      <c r="L96" s="83"/>
      <c r="M96" s="83"/>
      <c r="N96" s="83"/>
      <c r="O96" s="83"/>
      <c r="P96" s="1028"/>
      <c r="Q96" s="83"/>
      <c r="T96" s="594" t="s">
        <v>125</v>
      </c>
      <c r="Y96" s="594" t="s">
        <v>1378</v>
      </c>
      <c r="Z96" s="29"/>
      <c r="AA96" s="1815"/>
      <c r="AB96" s="230"/>
      <c r="AC96" s="230"/>
      <c r="AD96" s="230"/>
      <c r="AE96" s="230"/>
      <c r="AF96" s="230"/>
      <c r="AG96" s="230"/>
      <c r="AH96" s="230"/>
      <c r="AI96" s="230"/>
      <c r="AJ96" s="230"/>
      <c r="AK96" s="230"/>
      <c r="AL96" s="230"/>
      <c r="AM96" s="230"/>
      <c r="AN96" s="230"/>
      <c r="AO96" s="230"/>
      <c r="AP96" s="230"/>
      <c r="AQ96" s="15">
        <f t="shared" ref="AQ96:BE97" si="98">AQ72/$AP72-1</f>
        <v>-2.1362690448745614E-2</v>
      </c>
      <c r="AR96" s="15">
        <f t="shared" si="98"/>
        <v>0.10205107492423982</v>
      </c>
      <c r="AS96" s="15">
        <f t="shared" si="98"/>
        <v>2.9793986150478791E-2</v>
      </c>
      <c r="AT96" s="15">
        <f t="shared" si="98"/>
        <v>-6.1908413753035463E-2</v>
      </c>
      <c r="AU96" s="15">
        <f t="shared" si="98"/>
        <v>-4.4339010379622623E-3</v>
      </c>
      <c r="AV96" s="15">
        <f t="shared" si="98"/>
        <v>0.13076525411613282</v>
      </c>
      <c r="AW96" s="15">
        <f t="shared" si="98"/>
        <v>0.23820156946748638</v>
      </c>
      <c r="AX96" s="15">
        <f>AX72/$AP72-1</f>
        <v>0.24158042234845678</v>
      </c>
      <c r="AY96" s="15">
        <f>AY72/$AP72-1</f>
        <v>0.17581454123807627</v>
      </c>
      <c r="AZ96" s="15">
        <f>AZ72/$AP72-1</f>
        <v>0.11701740140751249</v>
      </c>
      <c r="BA96" s="15">
        <f t="shared" si="98"/>
        <v>0.19433099909199436</v>
      </c>
      <c r="BB96" s="15">
        <f t="shared" si="98"/>
        <v>0.16210684700789324</v>
      </c>
      <c r="BC96" s="15">
        <f t="shared" si="98"/>
        <v>7.353089651093625E-2</v>
      </c>
      <c r="BD96" s="15">
        <f t="shared" ref="BD96" si="99">BD72/$AP72-1</f>
        <v>2.1231945568764621E-2</v>
      </c>
      <c r="BE96" s="15">
        <f t="shared" si="98"/>
        <v>-1</v>
      </c>
      <c r="BF96" s="25"/>
      <c r="BG96" s="25"/>
      <c r="BH96" s="1439"/>
    </row>
    <row r="97" spans="1:88" s="26" customFormat="1">
      <c r="A97" s="244"/>
      <c r="B97" s="83"/>
      <c r="C97" s="83"/>
      <c r="D97" s="83"/>
      <c r="E97" s="83"/>
      <c r="F97" s="83"/>
      <c r="G97" s="83"/>
      <c r="H97" s="83"/>
      <c r="I97" s="83"/>
      <c r="J97" s="83"/>
      <c r="K97" s="83"/>
      <c r="L97" s="83"/>
      <c r="M97" s="83"/>
      <c r="N97" s="83"/>
      <c r="O97" s="83"/>
      <c r="P97" s="1028"/>
      <c r="Q97" s="83"/>
      <c r="R97" s="1"/>
      <c r="S97" s="1"/>
      <c r="T97" s="594" t="s">
        <v>126</v>
      </c>
      <c r="U97" s="1"/>
      <c r="V97" s="1"/>
      <c r="W97" s="1"/>
      <c r="X97" s="1"/>
      <c r="Y97" s="594" t="s">
        <v>451</v>
      </c>
      <c r="Z97" s="29"/>
      <c r="AA97" s="1815"/>
      <c r="AB97" s="230"/>
      <c r="AC97" s="230"/>
      <c r="AD97" s="230"/>
      <c r="AE97" s="230"/>
      <c r="AF97" s="230"/>
      <c r="AG97" s="230"/>
      <c r="AH97" s="230"/>
      <c r="AI97" s="230"/>
      <c r="AJ97" s="230"/>
      <c r="AK97" s="230"/>
      <c r="AL97" s="230"/>
      <c r="AM97" s="230"/>
      <c r="AN97" s="230"/>
      <c r="AO97" s="230"/>
      <c r="AP97" s="230"/>
      <c r="AQ97" s="15">
        <f t="shared" si="98"/>
        <v>-9.4477377966774023E-3</v>
      </c>
      <c r="AR97" s="15">
        <f t="shared" ref="AQ97:BE104" si="100">AR73/$AP73-1</f>
        <v>-1.9341618503100233E-2</v>
      </c>
      <c r="AS97" s="15">
        <f t="shared" si="100"/>
        <v>-0.10313451594461343</v>
      </c>
      <c r="AT97" s="15">
        <f t="shared" si="100"/>
        <v>-0.14081407140219837</v>
      </c>
      <c r="AU97" s="15">
        <f t="shared" si="100"/>
        <v>-0.10144285068677039</v>
      </c>
      <c r="AV97" s="15">
        <f t="shared" si="100"/>
        <v>-0.10803142197191484</v>
      </c>
      <c r="AW97" s="15">
        <f t="shared" si="100"/>
        <v>-0.11342783367850806</v>
      </c>
      <c r="AX97" s="15">
        <f t="shared" si="100"/>
        <v>-0.10019278716994606</v>
      </c>
      <c r="AY97" s="15">
        <f t="shared" ref="AY97:AZ104" si="101">AY73/$AP73-1</f>
        <v>-0.12624251291722377</v>
      </c>
      <c r="AZ97" s="15">
        <f t="shared" si="101"/>
        <v>-0.14987022227873614</v>
      </c>
      <c r="BA97" s="15">
        <f t="shared" si="100"/>
        <v>-0.18833189997820043</v>
      </c>
      <c r="BB97" s="15">
        <f>BB73/$AP73-1</f>
        <v>-0.2009325625664482</v>
      </c>
      <c r="BC97" s="15">
        <f t="shared" si="100"/>
        <v>-0.21640018707214981</v>
      </c>
      <c r="BD97" s="15">
        <f t="shared" ref="BD97" si="102">BD73/$AP73-1</f>
        <v>-0.23779614593783427</v>
      </c>
      <c r="BE97" s="15">
        <f t="shared" si="100"/>
        <v>-1</v>
      </c>
      <c r="BF97" s="25"/>
      <c r="BG97" s="25"/>
      <c r="BH97" s="1439"/>
      <c r="BU97" s="86"/>
      <c r="CJ97" s="86"/>
    </row>
    <row r="98" spans="1:88" s="26" customFormat="1">
      <c r="A98" s="244"/>
      <c r="B98" s="83"/>
      <c r="C98" s="83"/>
      <c r="D98" s="83"/>
      <c r="E98" s="83"/>
      <c r="F98" s="83"/>
      <c r="G98" s="83"/>
      <c r="H98" s="83"/>
      <c r="I98" s="83"/>
      <c r="J98" s="83"/>
      <c r="K98" s="83"/>
      <c r="L98" s="83"/>
      <c r="M98" s="83"/>
      <c r="N98" s="83"/>
      <c r="O98" s="83"/>
      <c r="P98" s="1028"/>
      <c r="Q98" s="83"/>
      <c r="R98" s="1"/>
      <c r="S98" s="1"/>
      <c r="T98" s="594" t="s">
        <v>127</v>
      </c>
      <c r="U98" s="1"/>
      <c r="V98" s="1"/>
      <c r="W98" s="1"/>
      <c r="X98" s="1"/>
      <c r="Y98" s="594" t="s">
        <v>429</v>
      </c>
      <c r="Z98" s="29"/>
      <c r="AA98" s="1815"/>
      <c r="AB98" s="230"/>
      <c r="AC98" s="230"/>
      <c r="AD98" s="230"/>
      <c r="AE98" s="230"/>
      <c r="AF98" s="230"/>
      <c r="AG98" s="230"/>
      <c r="AH98" s="230"/>
      <c r="AI98" s="230"/>
      <c r="AJ98" s="230"/>
      <c r="AK98" s="230"/>
      <c r="AL98" s="230"/>
      <c r="AM98" s="230"/>
      <c r="AN98" s="230"/>
      <c r="AO98" s="230"/>
      <c r="AP98" s="230"/>
      <c r="AQ98" s="15">
        <f t="shared" si="100"/>
        <v>-1.1405927560221185E-2</v>
      </c>
      <c r="AR98" s="15">
        <f t="shared" si="100"/>
        <v>-2.3094563334831841E-2</v>
      </c>
      <c r="AS98" s="15">
        <f t="shared" si="100"/>
        <v>-5.5252798243826007E-2</v>
      </c>
      <c r="AT98" s="15">
        <f t="shared" si="100"/>
        <v>-6.9085611357350918E-2</v>
      </c>
      <c r="AU98" s="15">
        <f t="shared" si="100"/>
        <v>-6.7258493403661634E-2</v>
      </c>
      <c r="AV98" s="15">
        <f t="shared" si="100"/>
        <v>-8.7404374917904426E-2</v>
      </c>
      <c r="AW98" s="15">
        <f t="shared" si="100"/>
        <v>-8.3642188573840093E-2</v>
      </c>
      <c r="AX98" s="15">
        <f t="shared" si="100"/>
        <v>-9.5799796146246008E-2</v>
      </c>
      <c r="AY98" s="15">
        <f t="shared" si="101"/>
        <v>-0.11662947005906132</v>
      </c>
      <c r="AZ98" s="15">
        <f t="shared" si="101"/>
        <v>-0.12203272361891615</v>
      </c>
      <c r="BA98" s="15">
        <f t="shared" si="100"/>
        <v>-0.1298817359784924</v>
      </c>
      <c r="BB98" s="15">
        <f t="shared" si="100"/>
        <v>-0.13738307853067888</v>
      </c>
      <c r="BC98" s="15">
        <f t="shared" si="100"/>
        <v>-0.14652434157498129</v>
      </c>
      <c r="BD98" s="15">
        <f t="shared" ref="BD98" si="103">BD74/$AP74-1</f>
        <v>-0.1642692884151431</v>
      </c>
      <c r="BE98" s="15">
        <f t="shared" si="100"/>
        <v>-1</v>
      </c>
      <c r="BF98" s="25"/>
      <c r="BG98" s="25"/>
      <c r="BH98" s="1439"/>
      <c r="BU98" s="86"/>
      <c r="CJ98" s="86"/>
    </row>
    <row r="99" spans="1:88" s="26" customFormat="1">
      <c r="A99" s="244"/>
      <c r="B99" s="83"/>
      <c r="C99" s="83"/>
      <c r="D99" s="83"/>
      <c r="E99" s="83"/>
      <c r="F99" s="83"/>
      <c r="G99" s="83"/>
      <c r="H99" s="83"/>
      <c r="I99" s="83"/>
      <c r="J99" s="83"/>
      <c r="K99" s="83"/>
      <c r="L99" s="83"/>
      <c r="M99" s="83"/>
      <c r="N99" s="83"/>
      <c r="O99" s="83"/>
      <c r="P99" s="1028"/>
      <c r="Q99" s="83"/>
      <c r="R99" s="1"/>
      <c r="S99" s="1"/>
      <c r="T99" s="594" t="s">
        <v>128</v>
      </c>
      <c r="U99" s="1"/>
      <c r="V99" s="1"/>
      <c r="W99" s="1"/>
      <c r="X99" s="1"/>
      <c r="Y99" s="40" t="s">
        <v>426</v>
      </c>
      <c r="Z99" s="29"/>
      <c r="AA99" s="1815"/>
      <c r="AB99" s="230"/>
      <c r="AC99" s="230"/>
      <c r="AD99" s="230"/>
      <c r="AE99" s="230"/>
      <c r="AF99" s="230"/>
      <c r="AG99" s="230"/>
      <c r="AH99" s="230"/>
      <c r="AI99" s="230"/>
      <c r="AJ99" s="230"/>
      <c r="AK99" s="230"/>
      <c r="AL99" s="230"/>
      <c r="AM99" s="230"/>
      <c r="AN99" s="230"/>
      <c r="AO99" s="230"/>
      <c r="AP99" s="230"/>
      <c r="AQ99" s="15">
        <f t="shared" si="100"/>
        <v>-2.2524520837774897E-2</v>
      </c>
      <c r="AR99" s="15">
        <f t="shared" si="100"/>
        <v>-0.11468360764483554</v>
      </c>
      <c r="AS99" s="15">
        <f t="shared" si="100"/>
        <v>-6.3857768369297241E-2</v>
      </c>
      <c r="AT99" s="15">
        <f t="shared" si="100"/>
        <v>-9.8782851833445817E-2</v>
      </c>
      <c r="AU99" s="15">
        <f t="shared" si="100"/>
        <v>-2.2414801543516938E-2</v>
      </c>
      <c r="AV99" s="15">
        <f t="shared" si="100"/>
        <v>2.1960824639104537E-3</v>
      </c>
      <c r="AW99" s="15">
        <f t="shared" si="100"/>
        <v>-4.8815429712644409E-2</v>
      </c>
      <c r="AX99" s="15">
        <f t="shared" si="100"/>
        <v>1.9527557521082928E-2</v>
      </c>
      <c r="AY99" s="15">
        <f t="shared" si="101"/>
        <v>-3.4999012726964596E-2</v>
      </c>
      <c r="AZ99" s="15">
        <f t="shared" si="101"/>
        <v>-5.1978797884928096E-2</v>
      </c>
      <c r="BA99" s="15">
        <f t="shared" si="100"/>
        <v>-0.40963777761787823</v>
      </c>
      <c r="BB99" s="15">
        <f t="shared" si="100"/>
        <v>-0.40858651139954227</v>
      </c>
      <c r="BC99" s="15">
        <f t="shared" si="100"/>
        <v>-0.33279420580208818</v>
      </c>
      <c r="BD99" s="15">
        <f t="shared" ref="BD99" si="104">BD75/$AP75-1</f>
        <v>-0.36733797775794941</v>
      </c>
      <c r="BE99" s="15">
        <f t="shared" si="100"/>
        <v>-1</v>
      </c>
      <c r="BF99" s="25"/>
      <c r="BG99" s="25"/>
      <c r="BH99" s="1439"/>
      <c r="BU99" s="86"/>
      <c r="CJ99" s="86"/>
    </row>
    <row r="100" spans="1:88" s="26" customFormat="1">
      <c r="A100" s="244"/>
      <c r="B100" s="83"/>
      <c r="C100" s="83"/>
      <c r="D100" s="83"/>
      <c r="E100" s="83"/>
      <c r="F100" s="83"/>
      <c r="G100" s="83"/>
      <c r="H100" s="83"/>
      <c r="I100" s="83"/>
      <c r="J100" s="83"/>
      <c r="K100" s="83"/>
      <c r="L100" s="83"/>
      <c r="M100" s="83"/>
      <c r="N100" s="83"/>
      <c r="O100" s="83"/>
      <c r="P100" s="1028"/>
      <c r="Q100" s="83"/>
      <c r="R100" s="1"/>
      <c r="S100" s="1"/>
      <c r="T100" s="594" t="s">
        <v>129</v>
      </c>
      <c r="U100" s="1"/>
      <c r="V100" s="1"/>
      <c r="W100" s="1"/>
      <c r="X100" s="1"/>
      <c r="Y100" s="594" t="s">
        <v>452</v>
      </c>
      <c r="Z100" s="29"/>
      <c r="AA100" s="1815"/>
      <c r="AB100" s="230"/>
      <c r="AC100" s="230"/>
      <c r="AD100" s="230"/>
      <c r="AE100" s="230"/>
      <c r="AF100" s="230"/>
      <c r="AG100" s="230"/>
      <c r="AH100" s="230"/>
      <c r="AI100" s="230"/>
      <c r="AJ100" s="230"/>
      <c r="AK100" s="230"/>
      <c r="AL100" s="230"/>
      <c r="AM100" s="230"/>
      <c r="AN100" s="230"/>
      <c r="AO100" s="230"/>
      <c r="AP100" s="230"/>
      <c r="AQ100" s="15">
        <f t="shared" si="100"/>
        <v>-6.0691515686858488E-2</v>
      </c>
      <c r="AR100" s="15">
        <f t="shared" si="100"/>
        <v>-7.0907629669641703E-2</v>
      </c>
      <c r="AS100" s="15">
        <f t="shared" si="100"/>
        <v>-0.12346454938666207</v>
      </c>
      <c r="AT100" s="15">
        <f t="shared" si="100"/>
        <v>-0.12848241869467292</v>
      </c>
      <c r="AU100" s="15">
        <f t="shared" si="100"/>
        <v>-8.7768941486994434E-2</v>
      </c>
      <c r="AV100" s="15">
        <f t="shared" si="100"/>
        <v>-0.11157747831489007</v>
      </c>
      <c r="AW100" s="15">
        <f t="shared" si="100"/>
        <v>-0.11036277460658162</v>
      </c>
      <c r="AX100" s="15">
        <f t="shared" si="100"/>
        <v>-0.14313709185642265</v>
      </c>
      <c r="AY100" s="15">
        <f t="shared" si="101"/>
        <v>-0.1758880438383893</v>
      </c>
      <c r="AZ100" s="15">
        <f t="shared" si="101"/>
        <v>-0.2131382559297248</v>
      </c>
      <c r="BA100" s="15">
        <f t="shared" si="100"/>
        <v>-0.20858921756403248</v>
      </c>
      <c r="BB100" s="15">
        <f t="shared" si="100"/>
        <v>-0.1581853099787105</v>
      </c>
      <c r="BC100" s="15">
        <f t="shared" si="100"/>
        <v>-0.25909580918891106</v>
      </c>
      <c r="BD100" s="15">
        <f t="shared" ref="BD100" si="105">BD76/$AP76-1</f>
        <v>-0.24197696676470981</v>
      </c>
      <c r="BE100" s="15">
        <f t="shared" si="100"/>
        <v>-1</v>
      </c>
      <c r="BF100" s="25"/>
      <c r="BG100" s="25"/>
      <c r="BH100" s="1439"/>
      <c r="BU100" s="86"/>
      <c r="CJ100" s="86"/>
    </row>
    <row r="101" spans="1:88" s="26" customFormat="1">
      <c r="A101" s="244"/>
      <c r="B101" s="83"/>
      <c r="C101" s="83"/>
      <c r="D101" s="83"/>
      <c r="E101" s="83"/>
      <c r="F101" s="83"/>
      <c r="G101" s="83"/>
      <c r="H101" s="83"/>
      <c r="I101" s="83"/>
      <c r="J101" s="83"/>
      <c r="K101" s="83"/>
      <c r="L101" s="83"/>
      <c r="M101" s="83"/>
      <c r="N101" s="83"/>
      <c r="O101" s="83"/>
      <c r="P101" s="1028"/>
      <c r="Q101" s="83"/>
      <c r="R101" s="1"/>
      <c r="S101" s="1"/>
      <c r="T101" s="1404" t="s">
        <v>1006</v>
      </c>
      <c r="U101" s="1"/>
      <c r="V101" s="1"/>
      <c r="W101" s="1"/>
      <c r="X101" s="1"/>
      <c r="Y101" s="594" t="s">
        <v>1181</v>
      </c>
      <c r="Z101" s="29"/>
      <c r="AA101" s="1815"/>
      <c r="AB101" s="230"/>
      <c r="AC101" s="230"/>
      <c r="AD101" s="230"/>
      <c r="AE101" s="230"/>
      <c r="AF101" s="230"/>
      <c r="AG101" s="230"/>
      <c r="AH101" s="230"/>
      <c r="AI101" s="230"/>
      <c r="AJ101" s="230"/>
      <c r="AK101" s="230"/>
      <c r="AL101" s="230"/>
      <c r="AM101" s="230"/>
      <c r="AN101" s="230"/>
      <c r="AO101" s="230"/>
      <c r="AP101" s="230"/>
      <c r="AQ101" s="15">
        <f t="shared" si="100"/>
        <v>5.8330157454604681E-3</v>
      </c>
      <c r="AR101" s="15">
        <f t="shared" si="100"/>
        <v>-8.4495421158430339E-3</v>
      </c>
      <c r="AS101" s="15">
        <f t="shared" si="100"/>
        <v>-8.5812497115472675E-2</v>
      </c>
      <c r="AT101" s="15">
        <f t="shared" si="100"/>
        <v>-0.18450253134029349</v>
      </c>
      <c r="AU101" s="15">
        <f t="shared" si="100"/>
        <v>-0.16593120051962829</v>
      </c>
      <c r="AV101" s="15">
        <f t="shared" si="100"/>
        <v>-0.16874520765775647</v>
      </c>
      <c r="AW101" s="15">
        <f t="shared" si="100"/>
        <v>-0.16787685406370667</v>
      </c>
      <c r="AX101" s="15">
        <f t="shared" si="100"/>
        <v>-0.13666235061940357</v>
      </c>
      <c r="AY101" s="15">
        <f t="shared" si="101"/>
        <v>-0.14737256689251843</v>
      </c>
      <c r="AZ101" s="15">
        <f t="shared" si="101"/>
        <v>-0.17182218842002384</v>
      </c>
      <c r="BA101" s="15">
        <f t="shared" si="100"/>
        <v>-0.17914138490930875</v>
      </c>
      <c r="BB101" s="15">
        <f t="shared" si="100"/>
        <v>-0.16774885862638944</v>
      </c>
      <c r="BC101" s="15">
        <f t="shared" si="100"/>
        <v>-0.1804210428950429</v>
      </c>
      <c r="BD101" s="15">
        <f t="shared" ref="BD101" si="106">BD77/$AP77-1</f>
        <v>-0.20013300448124705</v>
      </c>
      <c r="BE101" s="15">
        <f t="shared" si="100"/>
        <v>-1</v>
      </c>
      <c r="BF101" s="25"/>
      <c r="BG101" s="25"/>
      <c r="BH101" s="1439"/>
      <c r="BU101" s="86"/>
      <c r="CJ101" s="86"/>
    </row>
    <row r="102" spans="1:88" s="26" customFormat="1">
      <c r="A102" s="244"/>
      <c r="B102" s="83"/>
      <c r="C102" s="83"/>
      <c r="D102" s="83"/>
      <c r="E102" s="83"/>
      <c r="F102" s="83"/>
      <c r="G102" s="83"/>
      <c r="H102" s="83"/>
      <c r="I102" s="83"/>
      <c r="J102" s="83"/>
      <c r="K102" s="83"/>
      <c r="L102" s="83"/>
      <c r="M102" s="83"/>
      <c r="N102" s="83"/>
      <c r="O102" s="83"/>
      <c r="P102" s="1028"/>
      <c r="Q102" s="83"/>
      <c r="R102" s="1"/>
      <c r="S102" s="1"/>
      <c r="T102" s="594" t="s">
        <v>130</v>
      </c>
      <c r="U102" s="1"/>
      <c r="V102" s="1"/>
      <c r="W102" s="1"/>
      <c r="X102" s="1"/>
      <c r="Y102" s="594" t="s">
        <v>453</v>
      </c>
      <c r="Z102" s="29"/>
      <c r="AA102" s="1815"/>
      <c r="AB102" s="230"/>
      <c r="AC102" s="230"/>
      <c r="AD102" s="230"/>
      <c r="AE102" s="230"/>
      <c r="AF102" s="230"/>
      <c r="AG102" s="230"/>
      <c r="AH102" s="230"/>
      <c r="AI102" s="230"/>
      <c r="AJ102" s="230"/>
      <c r="AK102" s="230"/>
      <c r="AL102" s="230"/>
      <c r="AM102" s="230"/>
      <c r="AN102" s="230"/>
      <c r="AO102" s="230"/>
      <c r="AP102" s="230"/>
      <c r="AQ102" s="15">
        <f t="shared" si="100"/>
        <v>-4.8009724815030297E-2</v>
      </c>
      <c r="AR102" s="15">
        <f t="shared" si="100"/>
        <v>-2.7763097337568432E-2</v>
      </c>
      <c r="AS102" s="15">
        <f t="shared" si="100"/>
        <v>8.5525738042253607E-3</v>
      </c>
      <c r="AT102" s="15">
        <f t="shared" si="100"/>
        <v>-0.10094752650546046</v>
      </c>
      <c r="AU102" s="15">
        <f t="shared" si="100"/>
        <v>-7.9256776448513255E-2</v>
      </c>
      <c r="AV102" s="15">
        <f t="shared" si="100"/>
        <v>-0.10167683802178895</v>
      </c>
      <c r="AW102" s="15">
        <f t="shared" si="100"/>
        <v>-4.9373374424606986E-2</v>
      </c>
      <c r="AX102" s="15">
        <f t="shared" si="100"/>
        <v>-6.5300044811629321E-2</v>
      </c>
      <c r="AY102" s="15">
        <f t="shared" si="101"/>
        <v>-8.7948524910259174E-2</v>
      </c>
      <c r="AZ102" s="15">
        <f t="shared" si="101"/>
        <v>-7.5376634091079087E-2</v>
      </c>
      <c r="BA102" s="15">
        <f t="shared" si="100"/>
        <v>-6.8939861117766066E-2</v>
      </c>
      <c r="BB102" s="15">
        <f t="shared" si="100"/>
        <v>-6.1941324870676828E-2</v>
      </c>
      <c r="BC102" s="15">
        <f t="shared" si="100"/>
        <v>-3.8173064895977382E-2</v>
      </c>
      <c r="BD102" s="15">
        <f t="shared" ref="BD102" si="107">BD78/$AP78-1</f>
        <v>-3.5076418103050289E-2</v>
      </c>
      <c r="BE102" s="15">
        <f t="shared" si="100"/>
        <v>-1</v>
      </c>
      <c r="BF102" s="25"/>
      <c r="BG102" s="25"/>
      <c r="BH102" s="1439"/>
      <c r="BU102" s="86"/>
      <c r="CJ102" s="86"/>
    </row>
    <row r="103" spans="1:88" s="26" customFormat="1" ht="19.5" thickBot="1">
      <c r="A103" s="244"/>
      <c r="B103" s="83"/>
      <c r="C103" s="83"/>
      <c r="D103" s="83"/>
      <c r="E103" s="83"/>
      <c r="F103" s="83"/>
      <c r="G103" s="83"/>
      <c r="H103" s="83"/>
      <c r="I103" s="83"/>
      <c r="J103" s="83"/>
      <c r="K103" s="83"/>
      <c r="L103" s="83"/>
      <c r="M103" s="83"/>
      <c r="N103" s="83"/>
      <c r="O103" s="83"/>
      <c r="P103" s="1028"/>
      <c r="Q103" s="83"/>
      <c r="R103" s="1"/>
      <c r="S103" s="1"/>
      <c r="T103" s="1781" t="s">
        <v>1272</v>
      </c>
      <c r="U103" s="1"/>
      <c r="V103" s="1"/>
      <c r="W103" s="1"/>
      <c r="X103" s="1"/>
      <c r="Y103" s="595" t="s">
        <v>1273</v>
      </c>
      <c r="Z103" s="30"/>
      <c r="AA103" s="1817"/>
      <c r="AB103" s="237"/>
      <c r="AC103" s="237"/>
      <c r="AD103" s="237"/>
      <c r="AE103" s="237"/>
      <c r="AF103" s="237"/>
      <c r="AG103" s="237"/>
      <c r="AH103" s="237"/>
      <c r="AI103" s="237"/>
      <c r="AJ103" s="237"/>
      <c r="AK103" s="237"/>
      <c r="AL103" s="237"/>
      <c r="AM103" s="237"/>
      <c r="AN103" s="237"/>
      <c r="AO103" s="237"/>
      <c r="AP103" s="237"/>
      <c r="AQ103" s="16">
        <f t="shared" si="100"/>
        <v>-1.4199258126339154E-2</v>
      </c>
      <c r="AR103" s="16">
        <f t="shared" si="100"/>
        <v>-1.3080133850872477E-2</v>
      </c>
      <c r="AS103" s="16">
        <f t="shared" si="100"/>
        <v>-0.10520037901238022</v>
      </c>
      <c r="AT103" s="16">
        <f t="shared" si="100"/>
        <v>-0.18092415770939696</v>
      </c>
      <c r="AU103" s="16">
        <f t="shared" si="100"/>
        <v>-0.20457117711649142</v>
      </c>
      <c r="AV103" s="16">
        <f t="shared" si="100"/>
        <v>-0.23001747708276554</v>
      </c>
      <c r="AW103" s="16">
        <f t="shared" si="100"/>
        <v>-0.22726374132450378</v>
      </c>
      <c r="AX103" s="16">
        <f t="shared" si="100"/>
        <v>-0.22467735852939641</v>
      </c>
      <c r="AY103" s="16">
        <f t="shared" si="101"/>
        <v>-0.24704328777380813</v>
      </c>
      <c r="AZ103" s="16">
        <f t="shared" si="101"/>
        <v>-0.27924149302542756</v>
      </c>
      <c r="BA103" s="16">
        <f t="shared" si="100"/>
        <v>-0.29487507931389179</v>
      </c>
      <c r="BB103" s="16">
        <f t="shared" si="100"/>
        <v>-0.31378924954370013</v>
      </c>
      <c r="BC103" s="16">
        <f t="shared" si="100"/>
        <v>-0.31511702457759527</v>
      </c>
      <c r="BD103" s="16">
        <f t="shared" ref="BD103" si="108">BD79/$AP79-1</f>
        <v>-0.32758481330550948</v>
      </c>
      <c r="BE103" s="16">
        <f t="shared" si="100"/>
        <v>-1</v>
      </c>
      <c r="BF103" s="27"/>
      <c r="BG103" s="27"/>
      <c r="BH103" s="1439"/>
      <c r="BU103" s="86"/>
      <c r="CJ103" s="86"/>
    </row>
    <row r="104" spans="1:88" s="26" customFormat="1" ht="15" thickTop="1">
      <c r="A104" s="244"/>
      <c r="B104" s="83"/>
      <c r="C104" s="83"/>
      <c r="D104" s="83"/>
      <c r="E104" s="83"/>
      <c r="F104" s="83"/>
      <c r="G104" s="83"/>
      <c r="H104" s="83"/>
      <c r="I104" s="83"/>
      <c r="J104" s="83"/>
      <c r="K104" s="83"/>
      <c r="L104" s="83"/>
      <c r="M104" s="83"/>
      <c r="N104" s="83"/>
      <c r="O104" s="83"/>
      <c r="P104" s="1028"/>
      <c r="Q104" s="83"/>
      <c r="R104" s="1"/>
      <c r="S104" s="1"/>
      <c r="T104" s="596" t="s">
        <v>55</v>
      </c>
      <c r="U104" s="1"/>
      <c r="V104" s="1"/>
      <c r="W104" s="1"/>
      <c r="X104" s="1"/>
      <c r="Y104" s="596" t="s">
        <v>0</v>
      </c>
      <c r="Z104" s="31"/>
      <c r="AA104" s="1818"/>
      <c r="AB104" s="238"/>
      <c r="AC104" s="238"/>
      <c r="AD104" s="238"/>
      <c r="AE104" s="238"/>
      <c r="AF104" s="238"/>
      <c r="AG104" s="238"/>
      <c r="AH104" s="238"/>
      <c r="AI104" s="238"/>
      <c r="AJ104" s="238"/>
      <c r="AK104" s="238"/>
      <c r="AL104" s="238"/>
      <c r="AM104" s="238"/>
      <c r="AN104" s="238"/>
      <c r="AO104" s="238"/>
      <c r="AP104" s="238"/>
      <c r="AQ104" s="17">
        <f t="shared" si="100"/>
        <v>-1.783826621652973E-2</v>
      </c>
      <c r="AR104" s="17">
        <f t="shared" si="100"/>
        <v>9.6953304319962186E-3</v>
      </c>
      <c r="AS104" s="17">
        <f t="shared" si="100"/>
        <v>-4.5267488811849055E-2</v>
      </c>
      <c r="AT104" s="17">
        <f t="shared" si="100"/>
        <v>-9.8851561815218703E-2</v>
      </c>
      <c r="AU104" s="17">
        <f t="shared" si="100"/>
        <v>-5.9016380963212711E-2</v>
      </c>
      <c r="AV104" s="17">
        <f t="shared" si="100"/>
        <v>-2.0395124431880962E-2</v>
      </c>
      <c r="AW104" s="17">
        <f t="shared" si="100"/>
        <v>1.1349759408152194E-2</v>
      </c>
      <c r="AX104" s="17">
        <f t="shared" si="100"/>
        <v>1.8569674161204697E-2</v>
      </c>
      <c r="AY104" s="17">
        <f t="shared" si="101"/>
        <v>-2.1385614067392589E-2</v>
      </c>
      <c r="AZ104" s="17">
        <f>AZ80/$AP80-1</f>
        <v>-5.2577790237761546E-2</v>
      </c>
      <c r="BA104" s="17">
        <f t="shared" si="100"/>
        <v>-6.7821329933710928E-2</v>
      </c>
      <c r="BB104" s="17">
        <f t="shared" si="100"/>
        <v>-7.9898392996797796E-2</v>
      </c>
      <c r="BC104" s="17">
        <f t="shared" si="100"/>
        <v>-0.11445288509266105</v>
      </c>
      <c r="BD104" s="17">
        <f t="shared" ref="BD104" si="109">BD80/$AP80-1</f>
        <v>-0.1435376328194744</v>
      </c>
      <c r="BE104" s="17">
        <f t="shared" si="100"/>
        <v>-1</v>
      </c>
      <c r="BF104" s="28"/>
      <c r="BG104" s="28"/>
      <c r="BH104" s="1439"/>
      <c r="BU104" s="86"/>
      <c r="CJ104" s="86"/>
    </row>
    <row r="105" spans="1:88" s="26" customFormat="1">
      <c r="A105" s="244"/>
      <c r="B105" s="83"/>
      <c r="C105" s="83"/>
      <c r="D105" s="83"/>
      <c r="E105" s="83"/>
      <c r="F105" s="83"/>
      <c r="G105" s="83"/>
      <c r="H105" s="83"/>
      <c r="I105" s="83"/>
      <c r="J105" s="83"/>
      <c r="K105" s="83"/>
      <c r="L105" s="83"/>
      <c r="M105" s="83"/>
      <c r="N105" s="83"/>
      <c r="O105" s="83"/>
      <c r="P105" s="1028"/>
      <c r="Q105" s="83"/>
      <c r="R105" s="1"/>
      <c r="S105" s="1"/>
      <c r="T105" s="83"/>
      <c r="U105" s="1"/>
      <c r="V105" s="1"/>
      <c r="W105" s="1"/>
      <c r="X105" s="1"/>
      <c r="Y105" s="1"/>
      <c r="Z105" s="1"/>
      <c r="AA105" s="1028"/>
      <c r="AB105" s="1029"/>
      <c r="AC105" s="1029"/>
      <c r="AD105" s="1029"/>
      <c r="AE105" s="1029"/>
      <c r="AF105" s="1029"/>
      <c r="AG105" s="1029"/>
      <c r="AH105" s="1029"/>
      <c r="AI105" s="1029"/>
      <c r="AJ105" s="1029"/>
      <c r="AK105" s="1029"/>
      <c r="AL105" s="1029"/>
      <c r="AM105" s="1029"/>
      <c r="AN105" s="1029"/>
      <c r="AO105" s="1029"/>
      <c r="AP105" s="91"/>
      <c r="AQ105" s="91"/>
      <c r="AR105" s="91"/>
      <c r="AS105" s="91"/>
      <c r="AT105" s="91"/>
      <c r="AU105" s="91"/>
      <c r="AV105" s="91"/>
      <c r="AW105" s="91"/>
      <c r="AX105" s="91"/>
      <c r="AY105" s="91"/>
      <c r="AZ105" s="91"/>
      <c r="BA105" s="91"/>
      <c r="BB105" s="91"/>
      <c r="BC105" s="91"/>
      <c r="BD105" s="91"/>
      <c r="BE105" s="91"/>
      <c r="BF105" s="86"/>
      <c r="BG105" s="86"/>
      <c r="BH105" s="1439"/>
      <c r="BU105" s="86"/>
      <c r="CJ105" s="86"/>
    </row>
    <row r="106" spans="1:88">
      <c r="A106" s="244"/>
      <c r="B106" s="83"/>
      <c r="C106" s="83"/>
      <c r="D106" s="83"/>
      <c r="E106" s="83"/>
      <c r="F106" s="83"/>
      <c r="G106" s="83"/>
      <c r="H106" s="83"/>
      <c r="I106" s="83"/>
      <c r="J106" s="83"/>
      <c r="K106" s="83"/>
      <c r="L106" s="83"/>
      <c r="M106" s="83"/>
      <c r="N106" s="83"/>
      <c r="O106" s="83"/>
      <c r="P106" s="244"/>
      <c r="Q106" s="83"/>
      <c r="T106" s="752" t="s">
        <v>263</v>
      </c>
      <c r="Y106" s="1" t="s">
        <v>725</v>
      </c>
    </row>
    <row r="107" spans="1:88">
      <c r="A107" s="244"/>
      <c r="B107" s="83"/>
      <c r="C107" s="83"/>
      <c r="D107" s="83"/>
      <c r="E107" s="83"/>
      <c r="F107" s="83"/>
      <c r="G107" s="83"/>
      <c r="H107" s="83"/>
      <c r="I107" s="83"/>
      <c r="J107" s="83"/>
      <c r="K107" s="83"/>
      <c r="L107" s="83"/>
      <c r="M107" s="83"/>
      <c r="N107" s="83"/>
      <c r="O107" s="83"/>
      <c r="P107" s="1291"/>
      <c r="Q107" s="83"/>
      <c r="T107" s="728"/>
      <c r="Y107" s="728"/>
      <c r="Z107" s="189"/>
      <c r="AA107" s="10">
        <v>1990</v>
      </c>
      <c r="AB107" s="10">
        <f t="shared" ref="AB107:BE107" si="110">AA107+1</f>
        <v>1991</v>
      </c>
      <c r="AC107" s="10">
        <f t="shared" si="110"/>
        <v>1992</v>
      </c>
      <c r="AD107" s="10">
        <f t="shared" si="110"/>
        <v>1993</v>
      </c>
      <c r="AE107" s="10">
        <f t="shared" si="110"/>
        <v>1994</v>
      </c>
      <c r="AF107" s="10">
        <f t="shared" si="110"/>
        <v>1995</v>
      </c>
      <c r="AG107" s="10">
        <f t="shared" si="110"/>
        <v>1996</v>
      </c>
      <c r="AH107" s="10">
        <f t="shared" si="110"/>
        <v>1997</v>
      </c>
      <c r="AI107" s="10">
        <f t="shared" si="110"/>
        <v>1998</v>
      </c>
      <c r="AJ107" s="10">
        <f t="shared" si="110"/>
        <v>1999</v>
      </c>
      <c r="AK107" s="10">
        <f t="shared" si="110"/>
        <v>2000</v>
      </c>
      <c r="AL107" s="10">
        <f t="shared" si="110"/>
        <v>2001</v>
      </c>
      <c r="AM107" s="10">
        <f t="shared" si="110"/>
        <v>2002</v>
      </c>
      <c r="AN107" s="10">
        <f t="shared" si="110"/>
        <v>2003</v>
      </c>
      <c r="AO107" s="10">
        <f t="shared" si="110"/>
        <v>2004</v>
      </c>
      <c r="AP107" s="10">
        <f t="shared" si="110"/>
        <v>2005</v>
      </c>
      <c r="AQ107" s="10">
        <f t="shared" si="110"/>
        <v>2006</v>
      </c>
      <c r="AR107" s="10">
        <f t="shared" si="110"/>
        <v>2007</v>
      </c>
      <c r="AS107" s="10">
        <f t="shared" si="110"/>
        <v>2008</v>
      </c>
      <c r="AT107" s="10">
        <f t="shared" si="110"/>
        <v>2009</v>
      </c>
      <c r="AU107" s="10">
        <f t="shared" si="110"/>
        <v>2010</v>
      </c>
      <c r="AV107" s="10">
        <f t="shared" si="110"/>
        <v>2011</v>
      </c>
      <c r="AW107" s="10">
        <f t="shared" si="110"/>
        <v>2012</v>
      </c>
      <c r="AX107" s="10">
        <f t="shared" si="110"/>
        <v>2013</v>
      </c>
      <c r="AY107" s="10">
        <f t="shared" si="110"/>
        <v>2014</v>
      </c>
      <c r="AZ107" s="10">
        <f t="shared" si="110"/>
        <v>2015</v>
      </c>
      <c r="BA107" s="10">
        <f t="shared" si="110"/>
        <v>2016</v>
      </c>
      <c r="BB107" s="10">
        <f t="shared" si="110"/>
        <v>2017</v>
      </c>
      <c r="BC107" s="10">
        <f t="shared" si="110"/>
        <v>2018</v>
      </c>
      <c r="BD107" s="10">
        <f t="shared" si="110"/>
        <v>2019</v>
      </c>
      <c r="BE107" s="10">
        <f t="shared" si="110"/>
        <v>2020</v>
      </c>
      <c r="BF107" s="10" t="s">
        <v>22</v>
      </c>
      <c r="BG107" s="10" t="s">
        <v>2</v>
      </c>
      <c r="BH107" s="1419"/>
    </row>
    <row r="108" spans="1:88">
      <c r="A108" s="244"/>
      <c r="B108" s="83"/>
      <c r="C108" s="83"/>
      <c r="D108" s="83"/>
      <c r="E108" s="83"/>
      <c r="F108" s="83"/>
      <c r="G108" s="83"/>
      <c r="H108" s="83"/>
      <c r="I108" s="83"/>
      <c r="J108" s="83"/>
      <c r="K108" s="83"/>
      <c r="L108" s="83"/>
      <c r="M108" s="83"/>
      <c r="N108" s="83"/>
      <c r="O108" s="83"/>
      <c r="P108" s="1028"/>
      <c r="Q108" s="83"/>
      <c r="T108" s="594" t="s">
        <v>125</v>
      </c>
      <c r="Y108" s="594" t="s">
        <v>1378</v>
      </c>
      <c r="Z108" s="29"/>
      <c r="AA108" s="1815"/>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15">
        <f t="shared" ref="AY108:BE108" si="111">AY72/$AX72-1</f>
        <v>-5.2969489472122877E-2</v>
      </c>
      <c r="AZ108" s="15">
        <f t="shared" si="111"/>
        <v>-0.10032618000317095</v>
      </c>
      <c r="BA108" s="15">
        <f t="shared" si="111"/>
        <v>-3.8055870087811083E-2</v>
      </c>
      <c r="BB108" s="15">
        <f t="shared" si="111"/>
        <v>-6.4010010072677148E-2</v>
      </c>
      <c r="BC108" s="15">
        <f t="shared" si="111"/>
        <v>-0.13535130130326456</v>
      </c>
      <c r="BD108" s="15">
        <f t="shared" ref="BD108" si="112">BD72/$AX72-1</f>
        <v>-0.1774741875865774</v>
      </c>
      <c r="BE108" s="15">
        <f t="shared" si="111"/>
        <v>-1</v>
      </c>
      <c r="BF108" s="25"/>
      <c r="BG108" s="25"/>
      <c r="BH108" s="1439"/>
    </row>
    <row r="109" spans="1:88" s="26" customFormat="1">
      <c r="A109" s="244"/>
      <c r="B109" s="83"/>
      <c r="C109" s="83"/>
      <c r="D109" s="83"/>
      <c r="E109" s="83"/>
      <c r="F109" s="83"/>
      <c r="G109" s="83"/>
      <c r="H109" s="83"/>
      <c r="I109" s="83"/>
      <c r="J109" s="83"/>
      <c r="K109" s="83"/>
      <c r="L109" s="83"/>
      <c r="M109" s="83"/>
      <c r="N109" s="83"/>
      <c r="O109" s="83"/>
      <c r="P109" s="1028"/>
      <c r="Q109" s="83"/>
      <c r="R109" s="1"/>
      <c r="S109" s="1"/>
      <c r="T109" s="594" t="s">
        <v>126</v>
      </c>
      <c r="U109" s="1"/>
      <c r="V109" s="1"/>
      <c r="W109" s="1"/>
      <c r="X109" s="1"/>
      <c r="Y109" s="594" t="s">
        <v>451</v>
      </c>
      <c r="Z109" s="29"/>
      <c r="AA109" s="1815"/>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15">
        <f t="shared" ref="AY109:AZ115" si="113">AY73/$AX73-1</f>
        <v>-2.8950341112899847E-2</v>
      </c>
      <c r="AZ109" s="15">
        <f t="shared" si="113"/>
        <v>-5.5208976323434467E-2</v>
      </c>
      <c r="BA109" s="15">
        <f t="shared" ref="BA109:BE116" si="114">BA73/$AX73-1</f>
        <v>-9.7953329948357704E-2</v>
      </c>
      <c r="BB109" s="15">
        <f t="shared" si="114"/>
        <v>-0.11195706586931831</v>
      </c>
      <c r="BC109" s="15">
        <f t="shared" si="114"/>
        <v>-0.12914699754040726</v>
      </c>
      <c r="BD109" s="15">
        <f t="shared" ref="BD109" si="115">BD73/$AX73-1</f>
        <v>-0.15292537868762035</v>
      </c>
      <c r="BE109" s="15">
        <f t="shared" si="114"/>
        <v>-1</v>
      </c>
      <c r="BF109" s="25"/>
      <c r="BG109" s="25"/>
      <c r="BH109" s="1439"/>
      <c r="BU109" s="86"/>
      <c r="CJ109" s="86"/>
    </row>
    <row r="110" spans="1:88" s="26" customFormat="1">
      <c r="A110" s="244"/>
      <c r="B110" s="83"/>
      <c r="C110" s="83"/>
      <c r="D110" s="83"/>
      <c r="E110" s="83"/>
      <c r="F110" s="83"/>
      <c r="G110" s="83"/>
      <c r="H110" s="83"/>
      <c r="I110" s="83"/>
      <c r="J110" s="83"/>
      <c r="K110" s="83"/>
      <c r="L110" s="83"/>
      <c r="M110" s="83"/>
      <c r="N110" s="83"/>
      <c r="O110" s="83"/>
      <c r="P110" s="1028"/>
      <c r="Q110" s="83"/>
      <c r="R110" s="1"/>
      <c r="S110" s="1"/>
      <c r="T110" s="594" t="s">
        <v>127</v>
      </c>
      <c r="U110" s="1"/>
      <c r="V110" s="1"/>
      <c r="W110" s="1"/>
      <c r="X110" s="1"/>
      <c r="Y110" s="594" t="s">
        <v>429</v>
      </c>
      <c r="Z110" s="29"/>
      <c r="AA110" s="1815"/>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15">
        <f t="shared" si="113"/>
        <v>-2.3036572900601016E-2</v>
      </c>
      <c r="AZ110" s="15">
        <f t="shared" si="113"/>
        <v>-2.9012299887639759E-2</v>
      </c>
      <c r="BA110" s="15">
        <f t="shared" si="114"/>
        <v>-3.7692913236457071E-2</v>
      </c>
      <c r="BB110" s="15">
        <f t="shared" si="114"/>
        <v>-4.5989021244634221E-2</v>
      </c>
      <c r="BC110" s="15">
        <f t="shared" si="114"/>
        <v>-5.6098798930308003E-2</v>
      </c>
      <c r="BD110" s="15">
        <f t="shared" ref="BD110" si="116">BD74/$AX74-1</f>
        <v>-7.572381865993405E-2</v>
      </c>
      <c r="BE110" s="15">
        <f t="shared" si="114"/>
        <v>-1</v>
      </c>
      <c r="BF110" s="25"/>
      <c r="BG110" s="25"/>
      <c r="BH110" s="1439"/>
      <c r="BU110" s="86"/>
      <c r="CJ110" s="86"/>
    </row>
    <row r="111" spans="1:88" s="26" customFormat="1">
      <c r="A111" s="244"/>
      <c r="B111" s="83"/>
      <c r="C111" s="83"/>
      <c r="D111" s="83"/>
      <c r="E111" s="83"/>
      <c r="F111" s="83"/>
      <c r="G111" s="83"/>
      <c r="H111" s="83"/>
      <c r="I111" s="83"/>
      <c r="J111" s="83"/>
      <c r="K111" s="83"/>
      <c r="L111" s="83"/>
      <c r="M111" s="83"/>
      <c r="N111" s="83"/>
      <c r="O111" s="83"/>
      <c r="P111" s="1028"/>
      <c r="Q111" s="83"/>
      <c r="R111" s="1"/>
      <c r="S111" s="1"/>
      <c r="T111" s="594" t="s">
        <v>128</v>
      </c>
      <c r="U111" s="1"/>
      <c r="V111" s="1"/>
      <c r="W111" s="1"/>
      <c r="X111" s="1"/>
      <c r="Y111" s="40" t="s">
        <v>426</v>
      </c>
      <c r="Z111" s="29"/>
      <c r="AA111" s="1815"/>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15">
        <f t="shared" si="113"/>
        <v>-5.3482193635477016E-2</v>
      </c>
      <c r="AZ111" s="15">
        <f t="shared" si="113"/>
        <v>-7.0136755871390233E-2</v>
      </c>
      <c r="BA111" s="15">
        <f t="shared" si="114"/>
        <v>-0.42094530154971943</v>
      </c>
      <c r="BB111" s="15">
        <f t="shared" si="114"/>
        <v>-0.41991417079647908</v>
      </c>
      <c r="BC111" s="15">
        <f t="shared" si="114"/>
        <v>-0.34557355583386018</v>
      </c>
      <c r="BD111" s="15">
        <f t="shared" ref="BD111" si="117">BD75/$AX75-1</f>
        <v>-0.3794556924186252</v>
      </c>
      <c r="BE111" s="15">
        <f t="shared" si="114"/>
        <v>-1</v>
      </c>
      <c r="BF111" s="25"/>
      <c r="BG111" s="25"/>
      <c r="BH111" s="1439"/>
      <c r="BU111" s="86"/>
      <c r="CJ111" s="86"/>
    </row>
    <row r="112" spans="1:88" s="26" customFormat="1">
      <c r="A112" s="244"/>
      <c r="B112" s="83"/>
      <c r="C112" s="83"/>
      <c r="D112" s="83"/>
      <c r="E112" s="83"/>
      <c r="F112" s="83"/>
      <c r="G112" s="83"/>
      <c r="H112" s="83"/>
      <c r="I112" s="83"/>
      <c r="J112" s="83"/>
      <c r="K112" s="83"/>
      <c r="L112" s="83"/>
      <c r="M112" s="83"/>
      <c r="N112" s="83"/>
      <c r="O112" s="83"/>
      <c r="P112" s="1028"/>
      <c r="Q112" s="83"/>
      <c r="R112" s="1"/>
      <c r="S112" s="1"/>
      <c r="T112" s="594" t="s">
        <v>129</v>
      </c>
      <c r="U112" s="1"/>
      <c r="V112" s="1"/>
      <c r="W112" s="1"/>
      <c r="X112" s="1"/>
      <c r="Y112" s="594" t="s">
        <v>452</v>
      </c>
      <c r="Z112" s="29"/>
      <c r="AA112" s="1815"/>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15">
        <f t="shared" si="113"/>
        <v>-3.822192753438558E-2</v>
      </c>
      <c r="AZ112" s="15">
        <f t="shared" si="113"/>
        <v>-8.1694706828846164E-2</v>
      </c>
      <c r="BA112" s="15">
        <f t="shared" si="114"/>
        <v>-7.6385761462605561E-2</v>
      </c>
      <c r="BB112" s="15">
        <f t="shared" si="114"/>
        <v>-1.7561990347896295E-2</v>
      </c>
      <c r="BC112" s="15">
        <f t="shared" si="114"/>
        <v>-0.13532936976314791</v>
      </c>
      <c r="BD112" s="15">
        <f t="shared" ref="BD112" si="118">BD76/$AX76-1</f>
        <v>-0.11535086181105347</v>
      </c>
      <c r="BE112" s="15">
        <f t="shared" si="114"/>
        <v>-1</v>
      </c>
      <c r="BF112" s="25"/>
      <c r="BG112" s="25"/>
      <c r="BH112" s="1439"/>
      <c r="BU112" s="86"/>
      <c r="CJ112" s="86"/>
    </row>
    <row r="113" spans="1:88" s="26" customFormat="1">
      <c r="A113" s="244"/>
      <c r="B113" s="83"/>
      <c r="C113" s="83"/>
      <c r="D113" s="83"/>
      <c r="E113" s="83"/>
      <c r="F113" s="83"/>
      <c r="G113" s="83"/>
      <c r="H113" s="83"/>
      <c r="I113" s="83"/>
      <c r="J113" s="83"/>
      <c r="K113" s="83"/>
      <c r="L113" s="83"/>
      <c r="M113" s="83"/>
      <c r="N113" s="83"/>
      <c r="O113" s="83"/>
      <c r="P113" s="1028"/>
      <c r="Q113" s="83"/>
      <c r="R113" s="1"/>
      <c r="S113" s="1"/>
      <c r="T113" s="1404" t="s">
        <v>1006</v>
      </c>
      <c r="U113" s="1"/>
      <c r="V113" s="1"/>
      <c r="W113" s="1"/>
      <c r="X113" s="1"/>
      <c r="Y113" s="594" t="s">
        <v>1181</v>
      </c>
      <c r="Z113" s="29"/>
      <c r="AA113" s="1815"/>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15">
        <f t="shared" si="113"/>
        <v>-1.2405593895735811E-2</v>
      </c>
      <c r="AZ113" s="15">
        <f t="shared" si="113"/>
        <v>-4.0725477251971731E-2</v>
      </c>
      <c r="BA113" s="15">
        <f t="shared" si="114"/>
        <v>-4.9203268640469755E-2</v>
      </c>
      <c r="BB113" s="15">
        <f t="shared" si="114"/>
        <v>-3.6007358221072483E-2</v>
      </c>
      <c r="BC113" s="15">
        <f t="shared" si="114"/>
        <v>-5.068549055752869E-2</v>
      </c>
      <c r="BD113" s="15">
        <f t="shared" ref="BD113" si="119">BD77/$AX77-1</f>
        <v>-7.3517764350229164E-2</v>
      </c>
      <c r="BE113" s="15">
        <f t="shared" si="114"/>
        <v>-1</v>
      </c>
      <c r="BF113" s="25"/>
      <c r="BG113" s="25"/>
      <c r="BH113" s="1439"/>
      <c r="BU113" s="86"/>
      <c r="CJ113" s="86"/>
    </row>
    <row r="114" spans="1:88" s="26" customFormat="1">
      <c r="A114" s="244"/>
      <c r="B114" s="83"/>
      <c r="C114" s="83"/>
      <c r="D114" s="83"/>
      <c r="E114" s="83"/>
      <c r="F114" s="83"/>
      <c r="G114" s="83"/>
      <c r="H114" s="83"/>
      <c r="I114" s="83"/>
      <c r="J114" s="83"/>
      <c r="K114" s="83"/>
      <c r="L114" s="83"/>
      <c r="M114" s="83"/>
      <c r="N114" s="83"/>
      <c r="O114" s="83"/>
      <c r="P114" s="1028"/>
      <c r="Q114" s="83"/>
      <c r="R114" s="1"/>
      <c r="S114" s="1"/>
      <c r="T114" s="594" t="s">
        <v>130</v>
      </c>
      <c r="U114" s="1"/>
      <c r="V114" s="1"/>
      <c r="W114" s="1"/>
      <c r="X114" s="1"/>
      <c r="Y114" s="594" t="s">
        <v>453</v>
      </c>
      <c r="Z114" s="29"/>
      <c r="AA114" s="1815"/>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15">
        <f t="shared" si="113"/>
        <v>-2.4230749100726645E-2</v>
      </c>
      <c r="AZ114" s="15">
        <f t="shared" si="113"/>
        <v>-1.0780560353636726E-2</v>
      </c>
      <c r="BA114" s="15">
        <f t="shared" si="114"/>
        <v>-3.8941012952152798E-3</v>
      </c>
      <c r="BB114" s="15">
        <f t="shared" si="114"/>
        <v>3.5933669647771893E-3</v>
      </c>
      <c r="BC114" s="15">
        <f t="shared" si="114"/>
        <v>2.9022126047053121E-2</v>
      </c>
      <c r="BD114" s="15">
        <f t="shared" ref="BD114" si="120">BD78/$AX78-1</f>
        <v>3.2335110899291752E-2</v>
      </c>
      <c r="BE114" s="15">
        <f t="shared" si="114"/>
        <v>-1</v>
      </c>
      <c r="BF114" s="25"/>
      <c r="BG114" s="25"/>
      <c r="BH114" s="1439"/>
      <c r="BU114" s="86"/>
      <c r="CJ114" s="86"/>
    </row>
    <row r="115" spans="1:88" s="26" customFormat="1" ht="19.5" thickBot="1">
      <c r="A115" s="244"/>
      <c r="B115" s="83"/>
      <c r="C115" s="83"/>
      <c r="D115" s="83"/>
      <c r="E115" s="83"/>
      <c r="F115" s="83"/>
      <c r="G115" s="83"/>
      <c r="H115" s="83"/>
      <c r="I115" s="83"/>
      <c r="J115" s="83"/>
      <c r="K115" s="83"/>
      <c r="L115" s="83"/>
      <c r="M115" s="83"/>
      <c r="N115" s="83"/>
      <c r="O115" s="83"/>
      <c r="P115" s="1028"/>
      <c r="Q115" s="83"/>
      <c r="R115" s="1"/>
      <c r="S115" s="1"/>
      <c r="T115" s="1781" t="s">
        <v>1272</v>
      </c>
      <c r="U115" s="1"/>
      <c r="V115" s="1"/>
      <c r="W115" s="1"/>
      <c r="X115" s="1"/>
      <c r="Y115" s="595" t="s">
        <v>1273</v>
      </c>
      <c r="Z115" s="30"/>
      <c r="AA115" s="181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16">
        <f t="shared" si="113"/>
        <v>-2.8847254095390351E-2</v>
      </c>
      <c r="AZ115" s="16">
        <f t="shared" si="113"/>
        <v>-7.0376036475003345E-2</v>
      </c>
      <c r="BA115" s="16">
        <f t="shared" si="114"/>
        <v>-9.0540011383321573E-2</v>
      </c>
      <c r="BB115" s="16">
        <f t="shared" si="114"/>
        <v>-0.1149352363104984</v>
      </c>
      <c r="BC115" s="16">
        <f t="shared" si="114"/>
        <v>-0.11664778146637933</v>
      </c>
      <c r="BD115" s="16">
        <f t="shared" ref="BD115" si="121">BD79/$AX79-1</f>
        <v>-0.13272855618007229</v>
      </c>
      <c r="BE115" s="16">
        <f t="shared" si="114"/>
        <v>-1</v>
      </c>
      <c r="BF115" s="27"/>
      <c r="BG115" s="27"/>
      <c r="BH115" s="1439"/>
      <c r="BU115" s="86"/>
      <c r="CJ115" s="86"/>
    </row>
    <row r="116" spans="1:88" s="26" customFormat="1" ht="15" thickTop="1">
      <c r="A116" s="244"/>
      <c r="B116" s="83"/>
      <c r="C116" s="83"/>
      <c r="D116" s="83"/>
      <c r="E116" s="83"/>
      <c r="F116" s="83"/>
      <c r="G116" s="83"/>
      <c r="H116" s="83"/>
      <c r="I116" s="83"/>
      <c r="J116" s="83"/>
      <c r="K116" s="83"/>
      <c r="L116" s="83"/>
      <c r="M116" s="83"/>
      <c r="N116" s="83"/>
      <c r="O116" s="83"/>
      <c r="P116" s="1028"/>
      <c r="Q116" s="83"/>
      <c r="R116" s="1"/>
      <c r="S116" s="1"/>
      <c r="T116" s="596" t="s">
        <v>55</v>
      </c>
      <c r="U116" s="1"/>
      <c r="V116" s="1"/>
      <c r="W116" s="1"/>
      <c r="X116" s="1"/>
      <c r="Y116" s="596" t="s">
        <v>0</v>
      </c>
      <c r="Z116" s="31"/>
      <c r="AA116" s="181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17">
        <f>AY80/$AX80-1</f>
        <v>-3.9226858252480845E-2</v>
      </c>
      <c r="AZ116" s="17">
        <f>AZ80/$AX80-1</f>
        <v>-6.9850365864815633E-2</v>
      </c>
      <c r="BA116" s="17">
        <f t="shared" si="114"/>
        <v>-8.4815998636577072E-2</v>
      </c>
      <c r="BB116" s="17">
        <f t="shared" si="114"/>
        <v>-9.6672883216448846E-2</v>
      </c>
      <c r="BC116" s="17">
        <f t="shared" si="114"/>
        <v>-0.1305974079420833</v>
      </c>
      <c r="BD116" s="17">
        <f t="shared" ref="BD116" si="122">BD80/$AX80-1</f>
        <v>-0.15915190790868083</v>
      </c>
      <c r="BE116" s="17">
        <f t="shared" si="114"/>
        <v>-1</v>
      </c>
      <c r="BF116" s="28"/>
      <c r="BG116" s="28"/>
      <c r="BH116" s="1439"/>
      <c r="BU116" s="86"/>
      <c r="CJ116" s="86"/>
    </row>
    <row r="117" spans="1:88" s="26" customFormat="1">
      <c r="A117" s="244"/>
      <c r="B117" s="83"/>
      <c r="C117" s="83"/>
      <c r="D117" s="83"/>
      <c r="E117" s="83"/>
      <c r="F117" s="83"/>
      <c r="G117" s="83"/>
      <c r="H117" s="83"/>
      <c r="I117" s="83"/>
      <c r="J117" s="83"/>
      <c r="K117" s="83"/>
      <c r="L117" s="83"/>
      <c r="M117" s="83"/>
      <c r="N117" s="83"/>
      <c r="O117" s="83"/>
      <c r="P117" s="244"/>
      <c r="Q117" s="83"/>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93"/>
      <c r="BU117" s="86"/>
      <c r="CJ117" s="86"/>
    </row>
    <row r="118" spans="1:88" s="26" customFormat="1">
      <c r="A118" s="244"/>
      <c r="B118" s="83"/>
      <c r="C118" s="83"/>
      <c r="D118" s="83"/>
      <c r="E118" s="83"/>
      <c r="F118" s="83"/>
      <c r="G118" s="83"/>
      <c r="H118" s="83"/>
      <c r="I118" s="83"/>
      <c r="J118" s="83"/>
      <c r="K118" s="83"/>
      <c r="L118" s="83"/>
      <c r="M118" s="83"/>
      <c r="N118" s="83"/>
      <c r="O118" s="83"/>
      <c r="P118" s="244"/>
      <c r="Q118" s="83"/>
      <c r="R118" s="1"/>
      <c r="S118" s="1"/>
      <c r="T118" s="752" t="s">
        <v>90</v>
      </c>
      <c r="U118" s="1"/>
      <c r="V118" s="1"/>
      <c r="W118" s="1"/>
      <c r="X118" s="1"/>
      <c r="Y118" s="1" t="s">
        <v>684</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93"/>
      <c r="BU118" s="86"/>
      <c r="CJ118" s="86"/>
    </row>
    <row r="119" spans="1:88">
      <c r="A119" s="244"/>
      <c r="B119" s="83"/>
      <c r="C119" s="83"/>
      <c r="D119" s="83"/>
      <c r="E119" s="83"/>
      <c r="F119" s="83"/>
      <c r="G119" s="83"/>
      <c r="H119" s="83"/>
      <c r="I119" s="83"/>
      <c r="J119" s="83"/>
      <c r="K119" s="83"/>
      <c r="L119" s="83"/>
      <c r="M119" s="83"/>
      <c r="N119" s="83"/>
      <c r="O119" s="83"/>
      <c r="P119" s="1291"/>
      <c r="Q119" s="83"/>
      <c r="T119" s="728"/>
      <c r="Y119" s="728"/>
      <c r="Z119" s="189"/>
      <c r="AA119" s="10">
        <v>1990</v>
      </c>
      <c r="AB119" s="10">
        <f t="shared" ref="AB119:BE119" si="123">AA119+1</f>
        <v>1991</v>
      </c>
      <c r="AC119" s="10">
        <f t="shared" si="123"/>
        <v>1992</v>
      </c>
      <c r="AD119" s="10">
        <f t="shared" si="123"/>
        <v>1993</v>
      </c>
      <c r="AE119" s="10">
        <f t="shared" si="123"/>
        <v>1994</v>
      </c>
      <c r="AF119" s="10">
        <f t="shared" si="123"/>
        <v>1995</v>
      </c>
      <c r="AG119" s="10">
        <f t="shared" si="123"/>
        <v>1996</v>
      </c>
      <c r="AH119" s="10">
        <f t="shared" si="123"/>
        <v>1997</v>
      </c>
      <c r="AI119" s="10">
        <f t="shared" si="123"/>
        <v>1998</v>
      </c>
      <c r="AJ119" s="10">
        <f t="shared" si="123"/>
        <v>1999</v>
      </c>
      <c r="AK119" s="10">
        <f t="shared" si="123"/>
        <v>2000</v>
      </c>
      <c r="AL119" s="10">
        <f t="shared" si="123"/>
        <v>2001</v>
      </c>
      <c r="AM119" s="10">
        <f t="shared" si="123"/>
        <v>2002</v>
      </c>
      <c r="AN119" s="10">
        <f t="shared" si="123"/>
        <v>2003</v>
      </c>
      <c r="AO119" s="10">
        <f t="shared" si="123"/>
        <v>2004</v>
      </c>
      <c r="AP119" s="10">
        <f t="shared" si="123"/>
        <v>2005</v>
      </c>
      <c r="AQ119" s="10">
        <f t="shared" si="123"/>
        <v>2006</v>
      </c>
      <c r="AR119" s="10">
        <f t="shared" si="123"/>
        <v>2007</v>
      </c>
      <c r="AS119" s="10">
        <f t="shared" si="123"/>
        <v>2008</v>
      </c>
      <c r="AT119" s="10">
        <f t="shared" si="123"/>
        <v>2009</v>
      </c>
      <c r="AU119" s="10">
        <f t="shared" si="123"/>
        <v>2010</v>
      </c>
      <c r="AV119" s="10">
        <f t="shared" si="123"/>
        <v>2011</v>
      </c>
      <c r="AW119" s="10">
        <f t="shared" si="123"/>
        <v>2012</v>
      </c>
      <c r="AX119" s="10">
        <f t="shared" si="123"/>
        <v>2013</v>
      </c>
      <c r="AY119" s="10">
        <f t="shared" si="123"/>
        <v>2014</v>
      </c>
      <c r="AZ119" s="10">
        <f t="shared" si="123"/>
        <v>2015</v>
      </c>
      <c r="BA119" s="10">
        <f t="shared" si="123"/>
        <v>2016</v>
      </c>
      <c r="BB119" s="10">
        <f t="shared" si="123"/>
        <v>2017</v>
      </c>
      <c r="BC119" s="10">
        <f t="shared" si="123"/>
        <v>2018</v>
      </c>
      <c r="BD119" s="10">
        <f t="shared" si="123"/>
        <v>2019</v>
      </c>
      <c r="BE119" s="10">
        <f t="shared" si="123"/>
        <v>2020</v>
      </c>
      <c r="BF119" s="10" t="s">
        <v>22</v>
      </c>
      <c r="BG119" s="10" t="s">
        <v>2</v>
      </c>
      <c r="BH119" s="1419"/>
    </row>
    <row r="120" spans="1:88">
      <c r="A120" s="244"/>
      <c r="B120" s="83"/>
      <c r="C120" s="83"/>
      <c r="D120" s="83"/>
      <c r="E120" s="83"/>
      <c r="F120" s="83"/>
      <c r="G120" s="83"/>
      <c r="H120" s="83"/>
      <c r="I120" s="83"/>
      <c r="J120" s="83"/>
      <c r="K120" s="83"/>
      <c r="L120" s="83"/>
      <c r="M120" s="83"/>
      <c r="N120" s="83"/>
      <c r="O120" s="83"/>
      <c r="P120" s="1028"/>
      <c r="Q120" s="83"/>
      <c r="T120" s="594" t="s">
        <v>125</v>
      </c>
      <c r="Y120" s="594" t="s">
        <v>1378</v>
      </c>
      <c r="Z120" s="29"/>
      <c r="AA120" s="1815"/>
      <c r="AB120" s="15">
        <f>AB72/AA72-1</f>
        <v>3.8195969836001264E-3</v>
      </c>
      <c r="AC120" s="15">
        <f t="shared" ref="AC120:BA125" si="124">AC72/AB72-1</f>
        <v>1.5392906789660099E-2</v>
      </c>
      <c r="AD120" s="15">
        <f t="shared" si="124"/>
        <v>-4.6184210093978662E-2</v>
      </c>
      <c r="AE120" s="15">
        <f t="shared" si="124"/>
        <v>0.10035163213988385</v>
      </c>
      <c r="AF120" s="15">
        <f t="shared" si="124"/>
        <v>-3.2521233019166873E-2</v>
      </c>
      <c r="AG120" s="15">
        <f t="shared" si="124"/>
        <v>5.1964109753466214E-3</v>
      </c>
      <c r="AH120" s="15">
        <f t="shared" si="124"/>
        <v>-1.3317765430918116E-2</v>
      </c>
      <c r="AI120" s="15">
        <f t="shared" si="124"/>
        <v>-3.6698724076736799E-2</v>
      </c>
      <c r="AJ120" s="15">
        <f t="shared" si="124"/>
        <v>6.3013395269847505E-2</v>
      </c>
      <c r="AK120" s="15">
        <f t="shared" si="124"/>
        <v>2.3740043537262556E-2</v>
      </c>
      <c r="AL120" s="15">
        <f t="shared" si="124"/>
        <v>-2.4214437128361577E-2</v>
      </c>
      <c r="AM120" s="15">
        <f t="shared" si="124"/>
        <v>6.9925113846734499E-2</v>
      </c>
      <c r="AN120" s="15">
        <f t="shared" si="124"/>
        <v>4.1702630035595822E-2</v>
      </c>
      <c r="AO120" s="15">
        <f t="shared" si="124"/>
        <v>-9.7285465461779408E-3</v>
      </c>
      <c r="AP120" s="15">
        <f t="shared" si="124"/>
        <v>4.9895895486311348E-2</v>
      </c>
      <c r="AQ120" s="15">
        <f t="shared" si="124"/>
        <v>-2.1362690448745614E-2</v>
      </c>
      <c r="AR120" s="15">
        <f t="shared" si="124"/>
        <v>0.12610776655304057</v>
      </c>
      <c r="AS120" s="15">
        <f t="shared" si="124"/>
        <v>-6.5566007254907244E-2</v>
      </c>
      <c r="AT120" s="15">
        <f t="shared" si="124"/>
        <v>-8.9049267267826249E-2</v>
      </c>
      <c r="AU120" s="15">
        <f t="shared" si="124"/>
        <v>6.126748556077799E-2</v>
      </c>
      <c r="AV120" s="15">
        <f t="shared" si="124"/>
        <v>0.13580128461088803</v>
      </c>
      <c r="AW120" s="15">
        <f t="shared" si="124"/>
        <v>9.5012041588889762E-2</v>
      </c>
      <c r="AX120" s="15">
        <f t="shared" si="124"/>
        <v>2.7288391198079243E-3</v>
      </c>
      <c r="AY120" s="15">
        <f t="shared" si="124"/>
        <v>-5.2969489472122877E-2</v>
      </c>
      <c r="AZ120" s="15">
        <f t="shared" si="124"/>
        <v>-5.0005453894670482E-2</v>
      </c>
      <c r="BA120" s="15">
        <f t="shared" si="124"/>
        <v>6.9214318046488588E-2</v>
      </c>
      <c r="BB120" s="15">
        <f t="shared" ref="BB120:BB128" si="125">BB72/BA72-1</f>
        <v>-2.6980922465045132E-2</v>
      </c>
      <c r="BC120" s="15">
        <f t="shared" ref="BC120:BD128" si="126">BC72/BB72-1</f>
        <v>-7.6220143375814176E-2</v>
      </c>
      <c r="BD120" s="15">
        <f t="shared" si="126"/>
        <v>-4.8716763636843186E-2</v>
      </c>
      <c r="BE120" s="15">
        <f t="shared" ref="BE120:BE128" si="127">BE72/BD72-1</f>
        <v>-1</v>
      </c>
      <c r="BF120" s="25"/>
      <c r="BG120" s="25"/>
      <c r="BH120" s="1439"/>
    </row>
    <row r="121" spans="1:88" s="26" customFormat="1">
      <c r="A121" s="244"/>
      <c r="B121" s="83"/>
      <c r="C121" s="83"/>
      <c r="D121" s="83"/>
      <c r="E121" s="83"/>
      <c r="F121" s="83"/>
      <c r="G121" s="83"/>
      <c r="H121" s="83"/>
      <c r="I121" s="83"/>
      <c r="J121" s="83"/>
      <c r="K121" s="83"/>
      <c r="L121" s="83"/>
      <c r="M121" s="83"/>
      <c r="N121" s="83"/>
      <c r="O121" s="83"/>
      <c r="P121" s="1028"/>
      <c r="Q121" s="83"/>
      <c r="R121" s="1"/>
      <c r="S121" s="1"/>
      <c r="T121" s="594" t="s">
        <v>126</v>
      </c>
      <c r="U121" s="1"/>
      <c r="V121" s="1"/>
      <c r="W121" s="1"/>
      <c r="X121" s="1"/>
      <c r="Y121" s="594" t="s">
        <v>451</v>
      </c>
      <c r="Z121" s="29"/>
      <c r="AA121" s="1815"/>
      <c r="AB121" s="15">
        <f t="shared" ref="AB121:BA124" si="128">AB73/AA73-1</f>
        <v>-6.6728086030146683E-3</v>
      </c>
      <c r="AC121" s="15">
        <f t="shared" si="128"/>
        <v>-1.465100605555103E-2</v>
      </c>
      <c r="AD121" s="15">
        <f t="shared" si="124"/>
        <v>5.0768813749821895E-3</v>
      </c>
      <c r="AE121" s="15">
        <f t="shared" si="128"/>
        <v>1.8221699503292221E-2</v>
      </c>
      <c r="AF121" s="15">
        <f t="shared" si="128"/>
        <v>1.8711809746480679E-2</v>
      </c>
      <c r="AG121" s="15">
        <f t="shared" si="128"/>
        <v>1.2279277904265085E-2</v>
      </c>
      <c r="AH121" s="15">
        <f t="shared" si="128"/>
        <v>-1.0836207643666107E-2</v>
      </c>
      <c r="AI121" s="15">
        <f t="shared" si="128"/>
        <v>-6.1383688869174224E-2</v>
      </c>
      <c r="AJ121" s="15">
        <f t="shared" si="128"/>
        <v>1.2767299461644122E-2</v>
      </c>
      <c r="AK121" s="15">
        <f t="shared" si="128"/>
        <v>2.7284235961778425E-2</v>
      </c>
      <c r="AL121" s="15">
        <f t="shared" si="128"/>
        <v>-1.6031756412849041E-2</v>
      </c>
      <c r="AM121" s="15">
        <f t="shared" si="128"/>
        <v>1.4336190748826194E-2</v>
      </c>
      <c r="AN121" s="15">
        <f t="shared" si="124"/>
        <v>-9.366938191244234E-4</v>
      </c>
      <c r="AO121" s="15">
        <f t="shared" si="124"/>
        <v>2.0795699196620721E-3</v>
      </c>
      <c r="AP121" s="15">
        <f t="shared" si="128"/>
        <v>-2.856070559220969E-2</v>
      </c>
      <c r="AQ121" s="15">
        <f t="shared" si="124"/>
        <v>-9.4477377966774023E-3</v>
      </c>
      <c r="AR121" s="15">
        <f t="shared" si="128"/>
        <v>-9.9882470455576744E-3</v>
      </c>
      <c r="AS121" s="15">
        <f t="shared" si="128"/>
        <v>-8.5445552725108787E-2</v>
      </c>
      <c r="AT121" s="15">
        <f t="shared" si="128"/>
        <v>-4.2012493654241201E-2</v>
      </c>
      <c r="AU121" s="15">
        <f t="shared" si="128"/>
        <v>4.5823865830393773E-2</v>
      </c>
      <c r="AV121" s="15">
        <f t="shared" si="124"/>
        <v>-7.3323898097968909E-3</v>
      </c>
      <c r="AW121" s="15">
        <f t="shared" si="124"/>
        <v>-6.0500020286849976E-3</v>
      </c>
      <c r="AX121" s="15">
        <f t="shared" si="128"/>
        <v>1.4928335234655421E-2</v>
      </c>
      <c r="AY121" s="15">
        <f t="shared" si="128"/>
        <v>-2.8950341112899847E-2</v>
      </c>
      <c r="AZ121" s="15">
        <f t="shared" si="128"/>
        <v>-2.7041495736303656E-2</v>
      </c>
      <c r="BA121" s="15">
        <f t="shared" si="128"/>
        <v>-4.5242125034790859E-2</v>
      </c>
      <c r="BB121" s="15">
        <f t="shared" si="125"/>
        <v>-1.5524402878355437E-2</v>
      </c>
      <c r="BC121" s="15">
        <f t="shared" si="126"/>
        <v>-1.9357095260170487E-2</v>
      </c>
      <c r="BD121" s="15">
        <f t="shared" si="126"/>
        <v>-2.7304701344606497E-2</v>
      </c>
      <c r="BE121" s="15">
        <f t="shared" si="127"/>
        <v>-1</v>
      </c>
      <c r="BF121" s="25"/>
      <c r="BG121" s="25"/>
      <c r="BH121" s="1439"/>
      <c r="BU121" s="86"/>
      <c r="CJ121" s="86"/>
    </row>
    <row r="122" spans="1:88" s="26" customFormat="1">
      <c r="A122" s="244"/>
      <c r="B122" s="83"/>
      <c r="C122" s="83"/>
      <c r="D122" s="83"/>
      <c r="E122" s="83"/>
      <c r="F122" s="83"/>
      <c r="G122" s="83"/>
      <c r="H122" s="83"/>
      <c r="I122" s="83"/>
      <c r="J122" s="83"/>
      <c r="K122" s="83"/>
      <c r="L122" s="83"/>
      <c r="M122" s="83"/>
      <c r="N122" s="83"/>
      <c r="O122" s="83"/>
      <c r="P122" s="1028"/>
      <c r="Q122" s="83"/>
      <c r="R122" s="1"/>
      <c r="S122" s="1"/>
      <c r="T122" s="594" t="s">
        <v>127</v>
      </c>
      <c r="U122" s="1"/>
      <c r="V122" s="1"/>
      <c r="W122" s="1"/>
      <c r="X122" s="1"/>
      <c r="Y122" s="594" t="s">
        <v>429</v>
      </c>
      <c r="Z122" s="29"/>
      <c r="AA122" s="1815"/>
      <c r="AB122" s="15">
        <f t="shared" ref="AB122:AY123" si="129">AB74/AA74-1</f>
        <v>5.8324258931362394E-2</v>
      </c>
      <c r="AC122" s="15">
        <f t="shared" si="129"/>
        <v>3.0699261727651583E-2</v>
      </c>
      <c r="AD122" s="15">
        <f t="shared" si="129"/>
        <v>1.7152513174102824E-2</v>
      </c>
      <c r="AE122" s="15">
        <f t="shared" si="129"/>
        <v>4.1192307939107664E-2</v>
      </c>
      <c r="AF122" s="15">
        <f t="shared" si="129"/>
        <v>4.0013544649061927E-2</v>
      </c>
      <c r="AG122" s="15">
        <f t="shared" si="129"/>
        <v>2.768613280220622E-2</v>
      </c>
      <c r="AH122" s="15">
        <f t="shared" si="128"/>
        <v>6.7702562708149561E-3</v>
      </c>
      <c r="AI122" s="15">
        <f t="shared" si="128"/>
        <v>-7.5613028778439562E-3</v>
      </c>
      <c r="AJ122" s="15">
        <f t="shared" si="129"/>
        <v>1.6467800063559634E-2</v>
      </c>
      <c r="AK122" s="15">
        <f t="shared" si="128"/>
        <v>-1.6663457919660063E-3</v>
      </c>
      <c r="AL122" s="15">
        <f t="shared" si="129"/>
        <v>1.6396193983685858E-2</v>
      </c>
      <c r="AM122" s="15">
        <f t="shared" si="129"/>
        <v>-1.4171800143218505E-2</v>
      </c>
      <c r="AN122" s="15">
        <f t="shared" si="129"/>
        <v>-1.5818770003906635E-2</v>
      </c>
      <c r="AO122" s="15">
        <f t="shared" si="129"/>
        <v>-2.3838375981943272E-2</v>
      </c>
      <c r="AP122" s="15">
        <f t="shared" si="129"/>
        <v>-2.2718570894039836E-2</v>
      </c>
      <c r="AQ122" s="15">
        <f t="shared" si="129"/>
        <v>-1.1405927560221185E-2</v>
      </c>
      <c r="AR122" s="15">
        <f t="shared" si="129"/>
        <v>-1.1823493687114661E-2</v>
      </c>
      <c r="AS122" s="15">
        <f t="shared" si="129"/>
        <v>-3.2918472660743658E-2</v>
      </c>
      <c r="AT122" s="15">
        <f t="shared" si="129"/>
        <v>-1.4641814326426528E-2</v>
      </c>
      <c r="AU122" s="15">
        <f t="shared" si="128"/>
        <v>1.9627131946615695E-3</v>
      </c>
      <c r="AV122" s="15">
        <f t="shared" si="129"/>
        <v>-2.1598568705017751E-2</v>
      </c>
      <c r="AW122" s="15">
        <f t="shared" si="124"/>
        <v>4.1225119216694583E-3</v>
      </c>
      <c r="AX122" s="15">
        <f t="shared" si="129"/>
        <v>-1.3267314820489817E-2</v>
      </c>
      <c r="AY122" s="15">
        <f t="shared" si="129"/>
        <v>-2.3036572900601016E-2</v>
      </c>
      <c r="AZ122" s="15">
        <f t="shared" si="128"/>
        <v>-6.1166332549220659E-3</v>
      </c>
      <c r="BA122" s="15">
        <f t="shared" si="128"/>
        <v>-8.9399828111239588E-3</v>
      </c>
      <c r="BB122" s="15">
        <f t="shared" si="125"/>
        <v>-8.6210609090273671E-3</v>
      </c>
      <c r="BC122" s="15">
        <f t="shared" si="126"/>
        <v>-1.0597129289710461E-2</v>
      </c>
      <c r="BD122" s="15">
        <f t="shared" si="126"/>
        <v>-2.0791391839935836E-2</v>
      </c>
      <c r="BE122" s="15">
        <f t="shared" si="127"/>
        <v>-1</v>
      </c>
      <c r="BF122" s="25"/>
      <c r="BG122" s="25"/>
      <c r="BH122" s="1439"/>
      <c r="BU122" s="86"/>
      <c r="CJ122" s="86"/>
    </row>
    <row r="123" spans="1:88" s="26" customFormat="1">
      <c r="A123" s="244"/>
      <c r="B123" s="83"/>
      <c r="C123" s="83"/>
      <c r="D123" s="83"/>
      <c r="E123" s="83"/>
      <c r="F123" s="83"/>
      <c r="G123" s="83"/>
      <c r="H123" s="83"/>
      <c r="I123" s="83"/>
      <c r="J123" s="83"/>
      <c r="K123" s="83"/>
      <c r="L123" s="83"/>
      <c r="M123" s="83"/>
      <c r="N123" s="83"/>
      <c r="O123" s="83"/>
      <c r="P123" s="1028"/>
      <c r="Q123" s="83"/>
      <c r="R123" s="1"/>
      <c r="S123" s="1"/>
      <c r="T123" s="594" t="s">
        <v>128</v>
      </c>
      <c r="U123" s="1"/>
      <c r="V123" s="1"/>
      <c r="W123" s="1"/>
      <c r="X123" s="1"/>
      <c r="Y123" s="40" t="s">
        <v>426</v>
      </c>
      <c r="Z123" s="29"/>
      <c r="AA123" s="1815"/>
      <c r="AB123" s="15">
        <f t="shared" ref="AB123:BA126" si="130">AB75/AA75-1</f>
        <v>-1.7818486471017803E-2</v>
      </c>
      <c r="AC123" s="15">
        <f t="shared" si="130"/>
        <v>-1.7149504422858008E-2</v>
      </c>
      <c r="AD123" s="15">
        <f t="shared" si="130"/>
        <v>3.1979118350546232E-2</v>
      </c>
      <c r="AE123" s="15">
        <f t="shared" si="130"/>
        <v>2.0586607502265153E-2</v>
      </c>
      <c r="AF123" s="15">
        <f t="shared" si="130"/>
        <v>3.9560880098706841E-2</v>
      </c>
      <c r="AG123" s="15">
        <f t="shared" si="130"/>
        <v>-5.8084698231798293E-2</v>
      </c>
      <c r="AH123" s="15">
        <f t="shared" si="130"/>
        <v>5.8101331420283397E-2</v>
      </c>
      <c r="AI123" s="15">
        <f t="shared" si="128"/>
        <v>5.7280099635319548E-2</v>
      </c>
      <c r="AJ123" s="15">
        <f t="shared" si="130"/>
        <v>4.5186512771354659E-2</v>
      </c>
      <c r="AK123" s="15">
        <f t="shared" si="130"/>
        <v>-1.1784175579631517E-2</v>
      </c>
      <c r="AL123" s="15">
        <f t="shared" si="130"/>
        <v>1.8456817207038734E-2</v>
      </c>
      <c r="AM123" s="15">
        <f t="shared" si="130"/>
        <v>1.6666396734648981E-2</v>
      </c>
      <c r="AN123" s="15">
        <f t="shared" si="129"/>
        <v>-2.4846742712276715E-3</v>
      </c>
      <c r="AO123" s="15">
        <f t="shared" si="130"/>
        <v>5.3748602941798174E-2</v>
      </c>
      <c r="AP123" s="15">
        <f t="shared" si="129"/>
        <v>8.2399268931745429E-3</v>
      </c>
      <c r="AQ123" s="15">
        <f t="shared" si="130"/>
        <v>-2.2524520837774897E-2</v>
      </c>
      <c r="AR123" s="15">
        <f t="shared" si="130"/>
        <v>-9.4282760817742783E-2</v>
      </c>
      <c r="AS123" s="15">
        <f t="shared" si="130"/>
        <v>5.740980254565109E-2</v>
      </c>
      <c r="AT123" s="15">
        <f t="shared" si="130"/>
        <v>-3.7307454235144588E-2</v>
      </c>
      <c r="AU123" s="15">
        <f t="shared" si="130"/>
        <v>8.4738789586164431E-2</v>
      </c>
      <c r="AV123" s="15">
        <f t="shared" si="130"/>
        <v>2.517518068633362E-2</v>
      </c>
      <c r="AW123" s="15">
        <f t="shared" si="124"/>
        <v>-5.0899732167324352E-2</v>
      </c>
      <c r="AX123" s="15">
        <f t="shared" si="130"/>
        <v>7.1850395147895041E-2</v>
      </c>
      <c r="AY123" s="15">
        <f t="shared" si="130"/>
        <v>-5.3482193635477016E-2</v>
      </c>
      <c r="AZ123" s="15">
        <f t="shared" si="130"/>
        <v>-1.7595614286308847E-2</v>
      </c>
      <c r="BA123" s="15">
        <f t="shared" si="130"/>
        <v>-0.37726896712330815</v>
      </c>
      <c r="BB123" s="15">
        <f t="shared" si="125"/>
        <v>1.7807139049210718E-3</v>
      </c>
      <c r="BC123" s="15">
        <f t="shared" si="126"/>
        <v>0.12815450959160857</v>
      </c>
      <c r="BD123" s="15">
        <f t="shared" si="126"/>
        <v>-5.1773788921285258E-2</v>
      </c>
      <c r="BE123" s="15">
        <f t="shared" si="127"/>
        <v>-1</v>
      </c>
      <c r="BF123" s="25"/>
      <c r="BG123" s="25"/>
      <c r="BH123" s="1439"/>
      <c r="BU123" s="86"/>
      <c r="CJ123" s="86"/>
    </row>
    <row r="124" spans="1:88" s="26" customFormat="1">
      <c r="A124" s="244"/>
      <c r="B124" s="83"/>
      <c r="C124" s="83"/>
      <c r="D124" s="83"/>
      <c r="E124" s="83"/>
      <c r="F124" s="83"/>
      <c r="G124" s="83"/>
      <c r="H124" s="83"/>
      <c r="I124" s="83"/>
      <c r="J124" s="83"/>
      <c r="K124" s="83"/>
      <c r="L124" s="83"/>
      <c r="M124" s="83"/>
      <c r="N124" s="83"/>
      <c r="O124" s="83"/>
      <c r="P124" s="1028"/>
      <c r="Q124" s="83"/>
      <c r="R124" s="1"/>
      <c r="S124" s="1"/>
      <c r="T124" s="594" t="s">
        <v>129</v>
      </c>
      <c r="U124" s="1"/>
      <c r="V124" s="1"/>
      <c r="W124" s="1"/>
      <c r="X124" s="1"/>
      <c r="Y124" s="594" t="s">
        <v>452</v>
      </c>
      <c r="Z124" s="29"/>
      <c r="AA124" s="1815"/>
      <c r="AB124" s="15">
        <f t="shared" ref="AB124:AZ126" si="131">AB76/AA76-1</f>
        <v>1.9498368962505008E-2</v>
      </c>
      <c r="AC124" s="15">
        <f t="shared" si="131"/>
        <v>4.9184744869272379E-2</v>
      </c>
      <c r="AD124" s="15">
        <f t="shared" si="131"/>
        <v>5.5051488213864408E-2</v>
      </c>
      <c r="AE124" s="15">
        <f t="shared" si="131"/>
        <v>-2.7570792426251156E-2</v>
      </c>
      <c r="AF124" s="15">
        <f t="shared" si="131"/>
        <v>5.7083182986495951E-2</v>
      </c>
      <c r="AG124" s="15">
        <f t="shared" si="131"/>
        <v>3.5614077560210289E-2</v>
      </c>
      <c r="AH124" s="15">
        <f t="shared" si="131"/>
        <v>-4.5079354533821947E-2</v>
      </c>
      <c r="AI124" s="15">
        <f t="shared" si="128"/>
        <v>6.7524356328130253E-4</v>
      </c>
      <c r="AJ124" s="15">
        <f t="shared" si="131"/>
        <v>2.7159315670565842E-2</v>
      </c>
      <c r="AK124" s="15">
        <f t="shared" si="131"/>
        <v>5.3032060925366276E-2</v>
      </c>
      <c r="AL124" s="15">
        <f t="shared" si="131"/>
        <v>-5.0855563925023439E-2</v>
      </c>
      <c r="AM124" s="15">
        <f t="shared" si="131"/>
        <v>4.0578121207853535E-2</v>
      </c>
      <c r="AN124" s="15">
        <f t="shared" si="131"/>
        <v>-4.7943312193902909E-2</v>
      </c>
      <c r="AO124" s="15">
        <f t="shared" si="130"/>
        <v>1.3479773883193769E-3</v>
      </c>
      <c r="AP124" s="15">
        <f t="shared" si="131"/>
        <v>3.5130052033599313E-2</v>
      </c>
      <c r="AQ124" s="15">
        <f t="shared" si="131"/>
        <v>-6.0691515686858488E-2</v>
      </c>
      <c r="AR124" s="15">
        <f t="shared" si="131"/>
        <v>-1.0876207500939983E-2</v>
      </c>
      <c r="AS124" s="15">
        <f t="shared" si="131"/>
        <v>-5.656802423028473E-2</v>
      </c>
      <c r="AT124" s="1561">
        <f t="shared" si="131"/>
        <v>-5.7246621394488884E-3</v>
      </c>
      <c r="AU124" s="15">
        <f t="shared" si="131"/>
        <v>4.6715612032403708E-2</v>
      </c>
      <c r="AV124" s="15">
        <f t="shared" si="131"/>
        <v>-2.6099239447848976E-2</v>
      </c>
      <c r="AW124" s="15">
        <f t="shared" si="124"/>
        <v>1.3672590222100212E-3</v>
      </c>
      <c r="AX124" s="15">
        <f t="shared" si="131"/>
        <v>-3.6840092022169424E-2</v>
      </c>
      <c r="AY124" s="15">
        <f t="shared" si="131"/>
        <v>-3.822192753438558E-2</v>
      </c>
      <c r="AZ124" s="15">
        <f t="shared" si="131"/>
        <v>-4.5200426729436471E-2</v>
      </c>
      <c r="BA124" s="15">
        <f t="shared" si="130"/>
        <v>5.7812422575802547E-3</v>
      </c>
      <c r="BB124" s="15">
        <f t="shared" si="125"/>
        <v>6.3688679386169733E-2</v>
      </c>
      <c r="BC124" s="15">
        <f t="shared" si="126"/>
        <v>-0.11987258051727334</v>
      </c>
      <c r="BD124" s="15">
        <f t="shared" si="126"/>
        <v>2.3105338904158002E-2</v>
      </c>
      <c r="BE124" s="15">
        <f t="shared" si="127"/>
        <v>-1</v>
      </c>
      <c r="BF124" s="25"/>
      <c r="BG124" s="25"/>
      <c r="BH124" s="1439"/>
      <c r="BU124" s="86"/>
      <c r="CJ124" s="86"/>
    </row>
    <row r="125" spans="1:88" s="26" customFormat="1">
      <c r="A125" s="244"/>
      <c r="B125" s="83"/>
      <c r="C125" s="83"/>
      <c r="D125" s="83"/>
      <c r="E125" s="83"/>
      <c r="F125" s="83"/>
      <c r="G125" s="83"/>
      <c r="H125" s="83"/>
      <c r="I125" s="83"/>
      <c r="J125" s="83"/>
      <c r="K125" s="83"/>
      <c r="L125" s="83"/>
      <c r="M125" s="83"/>
      <c r="N125" s="83"/>
      <c r="O125" s="83"/>
      <c r="P125" s="1028"/>
      <c r="Q125" s="83"/>
      <c r="R125" s="1"/>
      <c r="S125" s="1"/>
      <c r="T125" s="1404" t="s">
        <v>1006</v>
      </c>
      <c r="U125" s="1"/>
      <c r="V125" s="1"/>
      <c r="W125" s="1"/>
      <c r="X125" s="1"/>
      <c r="Y125" s="594" t="s">
        <v>1181</v>
      </c>
      <c r="Z125" s="29"/>
      <c r="AA125" s="1815"/>
      <c r="AB125" s="15">
        <f t="shared" ref="AB125:AZ126" si="132">AB77/AA77-1</f>
        <v>1.8778049328897373E-2</v>
      </c>
      <c r="AC125" s="15">
        <f t="shared" si="131"/>
        <v>-1.3743057103009493E-3</v>
      </c>
      <c r="AD125" s="15">
        <f t="shared" si="132"/>
        <v>-1.9675992615518334E-2</v>
      </c>
      <c r="AE125" s="15">
        <f t="shared" si="132"/>
        <v>2.5591654751431436E-2</v>
      </c>
      <c r="AF125" s="15">
        <f t="shared" si="131"/>
        <v>5.0085529077315005E-3</v>
      </c>
      <c r="AG125" s="15">
        <f t="shared" si="132"/>
        <v>8.6573028081720071E-3</v>
      </c>
      <c r="AH125" s="15">
        <f t="shared" si="132"/>
        <v>-3.8121549688583389E-2</v>
      </c>
      <c r="AI125" s="15">
        <f t="shared" si="132"/>
        <v>-9.2789334660010381E-2</v>
      </c>
      <c r="AJ125" s="15">
        <f t="shared" si="131"/>
        <v>5.3781245397519495E-3</v>
      </c>
      <c r="AK125" s="15">
        <f t="shared" si="131"/>
        <v>8.7030424525054162E-3</v>
      </c>
      <c r="AL125" s="15">
        <f t="shared" si="132"/>
        <v>-2.2054958810858616E-2</v>
      </c>
      <c r="AM125" s="15">
        <f t="shared" si="132"/>
        <v>-4.453194334914623E-2</v>
      </c>
      <c r="AN125" s="15">
        <f t="shared" si="132"/>
        <v>-1.4805956425337219E-2</v>
      </c>
      <c r="AO125" s="15">
        <f t="shared" si="130"/>
        <v>-5.7931096925245562E-4</v>
      </c>
      <c r="AP125" s="15">
        <f t="shared" si="132"/>
        <v>1.9459793129364966E-2</v>
      </c>
      <c r="AQ125" s="15">
        <f t="shared" si="131"/>
        <v>5.8330157454604681E-3</v>
      </c>
      <c r="AR125" s="15">
        <f t="shared" si="132"/>
        <v>-1.419973060907942E-2</v>
      </c>
      <c r="AS125" s="15">
        <f t="shared" si="132"/>
        <v>-7.8022206922996551E-2</v>
      </c>
      <c r="AT125" s="15">
        <f t="shared" si="132"/>
        <v>-0.10795382119469477</v>
      </c>
      <c r="AU125" s="15">
        <f t="shared" si="132"/>
        <v>2.2773008543101492E-2</v>
      </c>
      <c r="AV125" s="15">
        <f t="shared" si="131"/>
        <v>-3.3738309596057503E-3</v>
      </c>
      <c r="AW125" s="15">
        <f t="shared" si="124"/>
        <v>1.0446298800912412E-3</v>
      </c>
      <c r="AX125" s="15">
        <f t="shared" si="132"/>
        <v>3.7511879818197924E-2</v>
      </c>
      <c r="AY125" s="15">
        <f t="shared" si="132"/>
        <v>-1.2405593895735811E-2</v>
      </c>
      <c r="AZ125" s="15">
        <f t="shared" si="132"/>
        <v>-2.8675621470911961E-2</v>
      </c>
      <c r="BA125" s="15">
        <f t="shared" si="130"/>
        <v>-8.837711403208881E-3</v>
      </c>
      <c r="BB125" s="15">
        <f t="shared" si="125"/>
        <v>1.3878792368720694E-2</v>
      </c>
      <c r="BC125" s="15">
        <f t="shared" si="126"/>
        <v>-1.5226394580532876E-2</v>
      </c>
      <c r="BD125" s="15">
        <f t="shared" si="126"/>
        <v>-2.4051327105607756E-2</v>
      </c>
      <c r="BE125" s="15">
        <f t="shared" si="127"/>
        <v>-1</v>
      </c>
      <c r="BF125" s="25"/>
      <c r="BG125" s="25"/>
      <c r="BH125" s="1439"/>
      <c r="BU125" s="86"/>
      <c r="CJ125" s="86"/>
    </row>
    <row r="126" spans="1:88" s="26" customFormat="1">
      <c r="A126" s="244"/>
      <c r="B126" s="83"/>
      <c r="C126" s="83"/>
      <c r="D126" s="83"/>
      <c r="E126" s="83"/>
      <c r="F126" s="83"/>
      <c r="G126" s="83"/>
      <c r="H126" s="83"/>
      <c r="I126" s="83"/>
      <c r="J126" s="83"/>
      <c r="K126" s="83"/>
      <c r="L126" s="83"/>
      <c r="M126" s="83"/>
      <c r="N126" s="83"/>
      <c r="O126" s="83"/>
      <c r="P126" s="1028"/>
      <c r="Q126" s="83"/>
      <c r="R126" s="1"/>
      <c r="S126" s="1"/>
      <c r="T126" s="594" t="s">
        <v>130</v>
      </c>
      <c r="U126" s="1"/>
      <c r="V126" s="1"/>
      <c r="W126" s="1"/>
      <c r="X126" s="1"/>
      <c r="Y126" s="594" t="s">
        <v>453</v>
      </c>
      <c r="Z126" s="29"/>
      <c r="AA126" s="1815"/>
      <c r="AB126" s="15">
        <f t="shared" si="132"/>
        <v>8.4036220363683523E-3</v>
      </c>
      <c r="AC126" s="15">
        <f t="shared" ref="AC126:AZ126" si="133">AC78/AB78-1</f>
        <v>7.6992905386893851E-2</v>
      </c>
      <c r="AD126" s="15">
        <f t="shared" si="133"/>
        <v>-3.670361595280669E-2</v>
      </c>
      <c r="AE126" s="15">
        <f t="shared" si="133"/>
        <v>0.14535000335554393</v>
      </c>
      <c r="AF126" s="15">
        <f t="shared" si="133"/>
        <v>1.8605993075962557E-2</v>
      </c>
      <c r="AG126" s="15">
        <f t="shared" si="133"/>
        <v>1.6708995419606465E-2</v>
      </c>
      <c r="AH126" s="15">
        <f t="shared" si="133"/>
        <v>5.3199895579417511E-2</v>
      </c>
      <c r="AI126" s="15">
        <f t="shared" si="132"/>
        <v>4.8855347451270958E-3</v>
      </c>
      <c r="AJ126" s="15">
        <f t="shared" si="131"/>
        <v>-2.0858084652638498E-3</v>
      </c>
      <c r="AK126" s="15">
        <f t="shared" si="133"/>
        <v>4.5992622401044514E-2</v>
      </c>
      <c r="AL126" s="15">
        <f t="shared" si="133"/>
        <v>-9.5684118980762234E-3</v>
      </c>
      <c r="AM126" s="15">
        <f t="shared" si="132"/>
        <v>1.1126821121999031E-2</v>
      </c>
      <c r="AN126" s="15">
        <f t="shared" si="133"/>
        <v>2.7953347980381071E-2</v>
      </c>
      <c r="AO126" s="15">
        <f t="shared" si="133"/>
        <v>-1.9447827315555277E-2</v>
      </c>
      <c r="AP126" s="15">
        <f t="shared" si="133"/>
        <v>-2.1178427468173666E-2</v>
      </c>
      <c r="AQ126" s="15">
        <f t="shared" si="133"/>
        <v>-4.8009724815030297E-2</v>
      </c>
      <c r="AR126" s="15">
        <f t="shared" si="133"/>
        <v>2.1267683090069323E-2</v>
      </c>
      <c r="AS126" s="15">
        <f t="shared" si="133"/>
        <v>3.7352697724541084E-2</v>
      </c>
      <c r="AT126" s="15">
        <f t="shared" si="133"/>
        <v>-0.1085715342499749</v>
      </c>
      <c r="AU126" s="15">
        <f t="shared" si="133"/>
        <v>2.4126233669806929E-2</v>
      </c>
      <c r="AV126" s="15">
        <f t="shared" si="133"/>
        <v>-2.4349960987817054E-2</v>
      </c>
      <c r="AW126" s="15">
        <f t="shared" si="133"/>
        <v>5.8223438747815104E-2</v>
      </c>
      <c r="AX126" s="15">
        <f t="shared" si="133"/>
        <v>-1.6753865249021671E-2</v>
      </c>
      <c r="AY126" s="15">
        <f t="shared" si="133"/>
        <v>-2.4230749100726645E-2</v>
      </c>
      <c r="AZ126" s="15">
        <f t="shared" si="133"/>
        <v>1.3784189996450591E-2</v>
      </c>
      <c r="BA126" s="15">
        <f t="shared" si="130"/>
        <v>6.961508015737472E-3</v>
      </c>
      <c r="BB126" s="15">
        <f t="shared" si="125"/>
        <v>7.5167392038619774E-3</v>
      </c>
      <c r="BC126" s="15">
        <f t="shared" si="126"/>
        <v>2.533771138721419E-2</v>
      </c>
      <c r="BD126" s="15">
        <f t="shared" si="126"/>
        <v>3.2195467603455263E-3</v>
      </c>
      <c r="BE126" s="15">
        <f t="shared" si="127"/>
        <v>-1</v>
      </c>
      <c r="BF126" s="25"/>
      <c r="BG126" s="25"/>
      <c r="BH126" s="1439"/>
      <c r="BU126" s="86"/>
      <c r="CJ126" s="86"/>
    </row>
    <row r="127" spans="1:88" s="26" customFormat="1" ht="19.5" thickBot="1">
      <c r="A127" s="244"/>
      <c r="B127" s="83"/>
      <c r="C127" s="83"/>
      <c r="D127" s="83"/>
      <c r="E127" s="83"/>
      <c r="F127" s="83"/>
      <c r="G127" s="83"/>
      <c r="H127" s="83"/>
      <c r="I127" s="83"/>
      <c r="J127" s="83"/>
      <c r="K127" s="83"/>
      <c r="L127" s="83"/>
      <c r="M127" s="83"/>
      <c r="N127" s="83"/>
      <c r="O127" s="83"/>
      <c r="P127" s="1028"/>
      <c r="Q127" s="83"/>
      <c r="R127" s="1"/>
      <c r="S127" s="1"/>
      <c r="T127" s="1781" t="s">
        <v>1272</v>
      </c>
      <c r="U127" s="1"/>
      <c r="V127" s="1"/>
      <c r="W127" s="1"/>
      <c r="X127" s="1"/>
      <c r="Y127" s="595" t="s">
        <v>1273</v>
      </c>
      <c r="Z127" s="30"/>
      <c r="AA127" s="1817"/>
      <c r="AB127" s="16">
        <f>AB79/AA79-1</f>
        <v>-3.0443121409470586E-2</v>
      </c>
      <c r="AC127" s="16">
        <f t="shared" ref="AC127:BA128" si="134">AC79/AB79-1</f>
        <v>-3.9492293227028297E-2</v>
      </c>
      <c r="AD127" s="16">
        <f t="shared" si="134"/>
        <v>-3.3514319312257457E-2</v>
      </c>
      <c r="AE127" s="16">
        <f t="shared" si="134"/>
        <v>-3.4522063385400092E-2</v>
      </c>
      <c r="AF127" s="16">
        <f t="shared" si="134"/>
        <v>3.3356800205267545E-2</v>
      </c>
      <c r="AG127" s="16">
        <f t="shared" si="134"/>
        <v>2.0280883598891242E-2</v>
      </c>
      <c r="AH127" s="16">
        <f t="shared" si="134"/>
        <v>-6.518864316591988E-3</v>
      </c>
      <c r="AI127" s="16">
        <f t="shared" si="134"/>
        <v>-7.3202683599750684E-2</v>
      </c>
      <c r="AJ127" s="16">
        <f t="shared" si="134"/>
        <v>5.1044910057520543E-3</v>
      </c>
      <c r="AK127" s="16">
        <f t="shared" si="134"/>
        <v>1.1886725029214285E-2</v>
      </c>
      <c r="AL127" s="16">
        <f t="shared" si="134"/>
        <v>-8.3070126813108658E-2</v>
      </c>
      <c r="AM127" s="16">
        <f t="shared" si="134"/>
        <v>-5.0348625930507374E-2</v>
      </c>
      <c r="AN127" s="16">
        <f t="shared" si="134"/>
        <v>-3.5953674106432132E-2</v>
      </c>
      <c r="AO127" s="16">
        <f t="shared" si="134"/>
        <v>-3.3472909984615051E-2</v>
      </c>
      <c r="AP127" s="16">
        <f t="shared" si="134"/>
        <v>-1.2280550442546057E-2</v>
      </c>
      <c r="AQ127" s="16">
        <f t="shared" si="134"/>
        <v>-1.4199258126339154E-2</v>
      </c>
      <c r="AR127" s="16">
        <f t="shared" si="134"/>
        <v>1.1352438965905876E-3</v>
      </c>
      <c r="AS127" s="16">
        <f t="shared" si="134"/>
        <v>-9.3341160028475811E-2</v>
      </c>
      <c r="AT127" s="16">
        <f t="shared" si="134"/>
        <v>-8.4626520754935042E-2</v>
      </c>
      <c r="AU127" s="16">
        <f t="shared" si="134"/>
        <v>-2.8870366071307774E-2</v>
      </c>
      <c r="AV127" s="16">
        <f t="shared" si="134"/>
        <v>-3.1990668723857252E-2</v>
      </c>
      <c r="AW127" s="16">
        <f t="shared" si="134"/>
        <v>3.576361380033255E-3</v>
      </c>
      <c r="AX127" s="16">
        <f t="shared" si="134"/>
        <v>3.3470446948360433E-3</v>
      </c>
      <c r="AY127" s="16">
        <f t="shared" si="134"/>
        <v>-2.8847254095390351E-2</v>
      </c>
      <c r="AZ127" s="16">
        <f t="shared" si="134"/>
        <v>-4.2762359015861895E-2</v>
      </c>
      <c r="BA127" s="16">
        <f t="shared" si="134"/>
        <v>-2.1690463778342606E-2</v>
      </c>
      <c r="BB127" s="16">
        <f t="shared" si="125"/>
        <v>-2.6823857269722029E-2</v>
      </c>
      <c r="BC127" s="16">
        <f t="shared" si="126"/>
        <v>-1.9349376747774816E-3</v>
      </c>
      <c r="BD127" s="16">
        <f t="shared" si="126"/>
        <v>-1.8204261421777335E-2</v>
      </c>
      <c r="BE127" s="16">
        <f t="shared" si="127"/>
        <v>-1</v>
      </c>
      <c r="BF127" s="27"/>
      <c r="BG127" s="27"/>
      <c r="BH127" s="1439"/>
      <c r="BU127" s="86"/>
      <c r="CJ127" s="86"/>
    </row>
    <row r="128" spans="1:88" s="26" customFormat="1" ht="15" thickTop="1">
      <c r="A128" s="244"/>
      <c r="B128" s="83"/>
      <c r="C128" s="83"/>
      <c r="D128" s="83"/>
      <c r="E128" s="83"/>
      <c r="F128" s="83"/>
      <c r="G128" s="83"/>
      <c r="H128" s="83"/>
      <c r="I128" s="83"/>
      <c r="J128" s="83"/>
      <c r="K128" s="83"/>
      <c r="L128" s="83"/>
      <c r="M128" s="83"/>
      <c r="N128" s="83"/>
      <c r="O128" s="83"/>
      <c r="P128" s="1028"/>
      <c r="Q128" s="83"/>
      <c r="R128" s="1"/>
      <c r="S128" s="1"/>
      <c r="T128" s="596" t="s">
        <v>55</v>
      </c>
      <c r="U128" s="1"/>
      <c r="V128" s="1"/>
      <c r="W128" s="1"/>
      <c r="X128" s="1"/>
      <c r="Y128" s="596" t="s">
        <v>0</v>
      </c>
      <c r="Z128" s="31"/>
      <c r="AA128" s="1818"/>
      <c r="AB128" s="17">
        <f>AB80/AA80-1</f>
        <v>9.8753494324888003E-3</v>
      </c>
      <c r="AC128" s="17">
        <f t="shared" ref="AC128:BA128" si="135">AC80/AB80-1</f>
        <v>8.0601614073998462E-3</v>
      </c>
      <c r="AD128" s="17">
        <f t="shared" si="135"/>
        <v>-6.1508926280536835E-3</v>
      </c>
      <c r="AE128" s="17">
        <f t="shared" si="135"/>
        <v>4.6637467804935273E-2</v>
      </c>
      <c r="AF128" s="17">
        <f t="shared" si="135"/>
        <v>9.9457150689745699E-3</v>
      </c>
      <c r="AG128" s="17">
        <f t="shared" si="134"/>
        <v>9.5958669528550811E-3</v>
      </c>
      <c r="AH128" s="17">
        <f t="shared" si="134"/>
        <v>-5.5017156272590961E-3</v>
      </c>
      <c r="AI128" s="17">
        <f t="shared" si="135"/>
        <v>-3.2158202023758076E-2</v>
      </c>
      <c r="AJ128" s="17">
        <f t="shared" si="135"/>
        <v>3.0278626916568463E-2</v>
      </c>
      <c r="AK128" s="17">
        <f t="shared" si="135"/>
        <v>1.832732240933832E-2</v>
      </c>
      <c r="AL128" s="17">
        <f t="shared" si="135"/>
        <v>-1.1868541532206178E-2</v>
      </c>
      <c r="AM128" s="17">
        <f t="shared" si="135"/>
        <v>2.3211974529849799E-2</v>
      </c>
      <c r="AN128" s="17">
        <f t="shared" si="134"/>
        <v>6.3929972180321037E-3</v>
      </c>
      <c r="AO128" s="17">
        <f t="shared" si="134"/>
        <v>-3.6396585338800413E-3</v>
      </c>
      <c r="AP128" s="17">
        <f t="shared" si="134"/>
        <v>5.7586017830166814E-3</v>
      </c>
      <c r="AQ128" s="17">
        <f t="shared" si="135"/>
        <v>-1.783826621652973E-2</v>
      </c>
      <c r="AR128" s="17">
        <f t="shared" si="135"/>
        <v>2.8033668693710379E-2</v>
      </c>
      <c r="AS128" s="17">
        <f t="shared" si="135"/>
        <v>-5.4435053413914081E-2</v>
      </c>
      <c r="AT128" s="17">
        <f t="shared" si="135"/>
        <v>-5.6124697101479271E-2</v>
      </c>
      <c r="AU128" s="17">
        <f t="shared" si="135"/>
        <v>4.4204904723851746E-2</v>
      </c>
      <c r="AV128" s="17">
        <f t="shared" si="135"/>
        <v>4.1043495072597747E-2</v>
      </c>
      <c r="AW128" s="17">
        <f t="shared" si="135"/>
        <v>3.2405804250027703E-2</v>
      </c>
      <c r="AX128" s="1565">
        <f t="shared" si="135"/>
        <v>7.1388900683355683E-3</v>
      </c>
      <c r="AY128" s="17">
        <f t="shared" si="135"/>
        <v>-3.9226858252480845E-2</v>
      </c>
      <c r="AZ128" s="17">
        <f t="shared" si="135"/>
        <v>-3.1873817326569576E-2</v>
      </c>
      <c r="BA128" s="17">
        <f t="shared" si="135"/>
        <v>-1.6089489499908183E-2</v>
      </c>
      <c r="BB128" s="17">
        <f t="shared" si="125"/>
        <v>-1.2955738476861045E-2</v>
      </c>
      <c r="BC128" s="17">
        <f t="shared" si="126"/>
        <v>-3.7555082865693756E-2</v>
      </c>
      <c r="BD128" s="17">
        <f t="shared" si="126"/>
        <v>-3.284381738385167E-2</v>
      </c>
      <c r="BE128" s="17">
        <f t="shared" si="127"/>
        <v>-1</v>
      </c>
      <c r="BF128" s="28"/>
      <c r="BG128" s="28"/>
      <c r="BH128" s="1439"/>
      <c r="BU128" s="86"/>
      <c r="CJ128" s="86"/>
    </row>
    <row r="129" spans="1:88" s="26" customFormat="1">
      <c r="A129" s="244"/>
      <c r="B129" s="83"/>
      <c r="C129" s="83"/>
      <c r="D129" s="83"/>
      <c r="E129" s="83"/>
      <c r="F129" s="83"/>
      <c r="G129" s="83"/>
      <c r="H129" s="83"/>
      <c r="I129" s="83"/>
      <c r="J129" s="83"/>
      <c r="K129" s="83"/>
      <c r="L129" s="83"/>
      <c r="M129" s="83"/>
      <c r="N129" s="83"/>
      <c r="O129" s="83"/>
      <c r="P129" s="244"/>
      <c r="Q129" s="83"/>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93"/>
      <c r="BU129" s="86"/>
      <c r="CJ129" s="86"/>
    </row>
    <row r="130" spans="1:88">
      <c r="P130" s="244"/>
    </row>
    <row r="133" spans="1:88" s="26" customFormat="1">
      <c r="A133" s="19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93"/>
      <c r="BU133" s="86"/>
      <c r="CJ133" s="86"/>
    </row>
    <row r="134" spans="1:88" s="26" customFormat="1">
      <c r="A134" s="19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93"/>
      <c r="BU134" s="86"/>
      <c r="CJ134" s="86"/>
    </row>
    <row r="135" spans="1:88" s="26" customFormat="1">
      <c r="A135" s="19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93"/>
      <c r="BU135" s="86"/>
      <c r="CJ135" s="86"/>
    </row>
    <row r="136" spans="1:88" s="26" customFormat="1">
      <c r="A136" s="19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93"/>
      <c r="BU136" s="86"/>
      <c r="CJ136" s="86"/>
    </row>
    <row r="137" spans="1:88" s="26" customFormat="1">
      <c r="A137" s="19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3"/>
      <c r="BU137" s="86"/>
      <c r="CJ137" s="86"/>
    </row>
    <row r="138" spans="1:88" s="26" customFormat="1">
      <c r="A138" s="19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3"/>
      <c r="BU138" s="86"/>
      <c r="CJ138" s="86"/>
    </row>
    <row r="139" spans="1:88" s="26" customFormat="1">
      <c r="A139" s="19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3"/>
      <c r="BU139" s="86"/>
      <c r="CJ139" s="86"/>
    </row>
    <row r="140" spans="1:88" s="26" customFormat="1">
      <c r="A140" s="19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3"/>
      <c r="BU140" s="86"/>
      <c r="CJ140" s="86"/>
    </row>
    <row r="141" spans="1:88" s="26" customFormat="1">
      <c r="A141" s="19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93"/>
      <c r="BU141" s="86"/>
      <c r="CJ141" s="86"/>
    </row>
  </sheetData>
  <mergeCells count="22">
    <mergeCell ref="Q1:T1"/>
    <mergeCell ref="V1:Y1"/>
    <mergeCell ref="X15:Y15"/>
    <mergeCell ref="X13:Y13"/>
    <mergeCell ref="S19:T19"/>
    <mergeCell ref="S13:T13"/>
    <mergeCell ref="S15:T15"/>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J145"/>
  <sheetViews>
    <sheetView zoomScale="80" zoomScaleNormal="80" workbookViewId="0">
      <pane xSplit="21" ySplit="4" topLeftCell="BC5" activePane="bottomRight" state="frozen"/>
      <selection pane="topRight" activeCell="V1" sqref="V1"/>
      <selection pane="bottomLeft" activeCell="A5" sqref="A5"/>
      <selection pane="bottomRight" activeCell="BI11" sqref="BI11"/>
    </sheetView>
  </sheetViews>
  <sheetFormatPr defaultColWidth="9" defaultRowHeight="14.25"/>
  <cols>
    <col min="1" max="1" width="1.625" style="193" customWidth="1"/>
    <col min="2" max="15" width="1.625" style="1" hidden="1" customWidth="1"/>
    <col min="16" max="19" width="1.625" style="1" customWidth="1"/>
    <col min="20" max="20" width="43.125" style="1" customWidth="1"/>
    <col min="21" max="24" width="1.625" style="1" customWidth="1"/>
    <col min="25" max="25" width="44.375" style="1" customWidth="1"/>
    <col min="26" max="26" width="10.625" style="1" hidden="1" customWidth="1"/>
    <col min="27" max="56" width="11.875" style="1" bestFit="1" customWidth="1"/>
    <col min="57" max="57" width="10.625" style="1" hidden="1" customWidth="1"/>
    <col min="58" max="59" width="10.625" style="1" customWidth="1"/>
    <col min="60" max="60" width="10.625" style="193" customWidth="1"/>
    <col min="61" max="61" width="7.875" style="1" customWidth="1"/>
    <col min="62" max="71" width="9" style="1"/>
    <col min="72" max="72" width="10.75" style="1" customWidth="1"/>
    <col min="73" max="73" width="9" style="83"/>
    <col min="74" max="86" width="9" style="1"/>
    <col min="87" max="87" width="11.25" style="1" customWidth="1"/>
    <col min="88" max="88" width="9" style="83"/>
    <col min="89" max="16384" width="9" style="1"/>
  </cols>
  <sheetData>
    <row r="1" spans="17:64" ht="50.25" customHeight="1">
      <c r="Q1" s="2010" t="s">
        <v>1343</v>
      </c>
      <c r="R1" s="1981"/>
      <c r="S1" s="1981"/>
      <c r="T1" s="1981"/>
      <c r="V1" s="1981" t="s">
        <v>1071</v>
      </c>
      <c r="W1" s="1981"/>
      <c r="X1" s="1981"/>
      <c r="Y1" s="1981"/>
      <c r="Z1" s="618"/>
      <c r="AE1" s="83"/>
    </row>
    <row r="2" spans="17:64" ht="13.5" customHeight="1">
      <c r="Q2" s="1388" t="str">
        <f>'0.Contents'!C2</f>
        <v>＜確報値＞</v>
      </c>
    </row>
    <row r="3" spans="17:64" ht="18.75" customHeight="1" thickBot="1">
      <c r="Q3" s="1" t="s">
        <v>132</v>
      </c>
      <c r="V3" s="1" t="s">
        <v>693</v>
      </c>
    </row>
    <row r="4" spans="17:64" ht="15" thickBot="1">
      <c r="Q4" s="620"/>
      <c r="R4" s="621"/>
      <c r="S4" s="621"/>
      <c r="T4" s="21"/>
      <c r="V4" s="620"/>
      <c r="W4" s="621"/>
      <c r="X4" s="621"/>
      <c r="Y4" s="21"/>
      <c r="Z4" s="199"/>
      <c r="AA4" s="22">
        <v>1990</v>
      </c>
      <c r="AB4" s="22">
        <f t="shared" ref="AB4:BA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AO4+1</f>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BA4+1</f>
        <v>2017</v>
      </c>
      <c r="BC4" s="82">
        <f>BB4+1</f>
        <v>2018</v>
      </c>
      <c r="BD4" s="22">
        <f>BC4+1</f>
        <v>2019</v>
      </c>
      <c r="BE4" s="21">
        <f>BD4+1</f>
        <v>2020</v>
      </c>
      <c r="BF4" s="22" t="s">
        <v>22</v>
      </c>
      <c r="BG4" s="22" t="s">
        <v>2</v>
      </c>
      <c r="BH4" s="1419"/>
    </row>
    <row r="5" spans="17:64" ht="18.75">
      <c r="Q5" s="625" t="s">
        <v>92</v>
      </c>
      <c r="R5" s="626"/>
      <c r="S5" s="626"/>
      <c r="T5" s="703"/>
      <c r="V5" s="1141" t="s">
        <v>711</v>
      </c>
      <c r="W5" s="626"/>
      <c r="X5" s="626"/>
      <c r="Y5" s="703"/>
      <c r="Z5" s="123"/>
      <c r="AA5" s="264">
        <f t="shared" ref="AA5:BA5" si="1">SUM(AA6,AA14,AA35,AA29,AA42)</f>
        <v>1067571.6801084997</v>
      </c>
      <c r="AB5" s="264">
        <f>SUM(AB6,AB14,AB35,AB29,AB42)</f>
        <v>1077836.0749574357</v>
      </c>
      <c r="AC5" s="264">
        <f t="shared" si="1"/>
        <v>1085822.1219052447</v>
      </c>
      <c r="AD5" s="264">
        <f t="shared" si="1"/>
        <v>1081001.6257430208</v>
      </c>
      <c r="AE5" s="264">
        <f t="shared" si="1"/>
        <v>1130845.6022770428</v>
      </c>
      <c r="AF5" s="264">
        <f t="shared" si="1"/>
        <v>1142042.0610701256</v>
      </c>
      <c r="AG5" s="264">
        <f t="shared" si="1"/>
        <v>1152794.6075477321</v>
      </c>
      <c r="AH5" s="264">
        <f t="shared" si="1"/>
        <v>1146957.0057227174</v>
      </c>
      <c r="AI5" s="264">
        <f t="shared" si="1"/>
        <v>1113148.5420953049</v>
      </c>
      <c r="AJ5" s="264">
        <f t="shared" si="1"/>
        <v>1149478.6834938733</v>
      </c>
      <c r="AK5" s="264">
        <f t="shared" si="1"/>
        <v>1170300.1609849171</v>
      </c>
      <c r="AL5" s="264">
        <f t="shared" si="1"/>
        <v>1157360.1408356461</v>
      </c>
      <c r="AM5" s="264">
        <f t="shared" si="1"/>
        <v>1188990.8054189971</v>
      </c>
      <c r="AN5" s="264">
        <f t="shared" si="1"/>
        <v>1197298.2133972207</v>
      </c>
      <c r="AO5" s="264">
        <f t="shared" si="1"/>
        <v>1193442.4110291956</v>
      </c>
      <c r="AP5" s="264">
        <f t="shared" si="1"/>
        <v>1200521.0723981918</v>
      </c>
      <c r="AQ5" s="264">
        <f t="shared" si="1"/>
        <v>1178717.6815800869</v>
      </c>
      <c r="AR5" s="264">
        <f t="shared" si="1"/>
        <v>1214489.3158623697</v>
      </c>
      <c r="AS5" s="264">
        <f t="shared" si="1"/>
        <v>1147021.1880210275</v>
      </c>
      <c r="AT5" s="264">
        <f t="shared" si="1"/>
        <v>1087131.5649887184</v>
      </c>
      <c r="AU5" s="264">
        <f t="shared" si="1"/>
        <v>1137029.6587623225</v>
      </c>
      <c r="AV5" s="264">
        <f t="shared" si="1"/>
        <v>1187985.0775239856</v>
      </c>
      <c r="AW5" s="264">
        <f t="shared" si="1"/>
        <v>1227315.4456416422</v>
      </c>
      <c r="AX5" s="264">
        <f t="shared" si="1"/>
        <v>1235390.1217601001</v>
      </c>
      <c r="AY5" s="264">
        <f>SUM(AY6,AY14,AY35,AY29,AY42)</f>
        <v>1185136.1197476983</v>
      </c>
      <c r="AZ5" s="264">
        <f t="shared" si="1"/>
        <v>1145912.6108645389</v>
      </c>
      <c r="BA5" s="1324">
        <f t="shared" si="1"/>
        <v>1126472.8901469721</v>
      </c>
      <c r="BB5" s="264">
        <f t="shared" ref="BB5:BC5" si="2">SUM(BB6,BB14,BB35,BB29,BB42)</f>
        <v>1110069.8192388676</v>
      </c>
      <c r="BC5" s="1856">
        <f t="shared" si="2"/>
        <v>1065330.5373976522</v>
      </c>
      <c r="BD5" s="264">
        <f t="shared" ref="BD5" si="3">SUM(BD6,BD14,BD35,BD29,BD42)</f>
        <v>1028777.6569710744</v>
      </c>
      <c r="BE5" s="491"/>
      <c r="BF5" s="264"/>
      <c r="BG5" s="264"/>
      <c r="BH5" s="1440"/>
      <c r="BI5" s="105"/>
    </row>
    <row r="6" spans="17:64">
      <c r="Q6" s="629"/>
      <c r="R6" s="630" t="s">
        <v>93</v>
      </c>
      <c r="S6" s="704"/>
      <c r="T6" s="705"/>
      <c r="V6" s="1142"/>
      <c r="W6" s="1143" t="s">
        <v>1379</v>
      </c>
      <c r="X6" s="1161"/>
      <c r="Y6" s="1162"/>
      <c r="Z6" s="124"/>
      <c r="AA6" s="263">
        <f>SUM(AA7,AA13)</f>
        <v>96212.874644471871</v>
      </c>
      <c r="AB6" s="263">
        <f t="shared" ref="AB6:AX6" si="4">SUM(AB7,AB13)</f>
        <v>94874.638447296427</v>
      </c>
      <c r="AC6" s="263">
        <f t="shared" si="4"/>
        <v>93454.319125469614</v>
      </c>
      <c r="AD6" s="263">
        <f t="shared" si="4"/>
        <v>93557.772218121652</v>
      </c>
      <c r="AE6" s="263">
        <f t="shared" si="4"/>
        <v>93088.274707593911</v>
      </c>
      <c r="AF6" s="263">
        <f t="shared" si="4"/>
        <v>91419.500747030936</v>
      </c>
      <c r="AG6" s="263">
        <f t="shared" si="4"/>
        <v>91493.523510762607</v>
      </c>
      <c r="AH6" s="263">
        <f t="shared" si="4"/>
        <v>93597.32747767368</v>
      </c>
      <c r="AI6" s="263">
        <f t="shared" si="4"/>
        <v>86444.576293320832</v>
      </c>
      <c r="AJ6" s="263">
        <f t="shared" si="4"/>
        <v>90017.272815497461</v>
      </c>
      <c r="AK6" s="263">
        <f t="shared" si="4"/>
        <v>88910.968241614348</v>
      </c>
      <c r="AL6" s="263">
        <f t="shared" si="4"/>
        <v>86392.374186525311</v>
      </c>
      <c r="AM6" s="263">
        <f t="shared" si="4"/>
        <v>93206.609080920432</v>
      </c>
      <c r="AN6" s="263">
        <f t="shared" si="4"/>
        <v>94715.023533339379</v>
      </c>
      <c r="AO6" s="263">
        <f t="shared" si="4"/>
        <v>95027.605747285823</v>
      </c>
      <c r="AP6" s="263">
        <f t="shared" si="4"/>
        <v>98020.554110159981</v>
      </c>
      <c r="AQ6" s="263">
        <f t="shared" si="4"/>
        <v>97136.019859922308</v>
      </c>
      <c r="AR6" s="263">
        <f t="shared" si="4"/>
        <v>103073.52060986093</v>
      </c>
      <c r="AS6" s="263">
        <f t="shared" si="4"/>
        <v>99206.471916185765</v>
      </c>
      <c r="AT6" s="263">
        <f t="shared" si="4"/>
        <v>97966.91903622332</v>
      </c>
      <c r="AU6" s="263">
        <f t="shared" si="4"/>
        <v>98987.7301893478</v>
      </c>
      <c r="AV6" s="263">
        <f t="shared" si="4"/>
        <v>100981.34195076692</v>
      </c>
      <c r="AW6" s="263">
        <f t="shared" si="4"/>
        <v>103922.17936632936</v>
      </c>
      <c r="AX6" s="263">
        <f t="shared" si="4"/>
        <v>102712.28484842161</v>
      </c>
      <c r="AY6" s="263">
        <f>SUM(AY7,AY13)</f>
        <v>96952.067387849602</v>
      </c>
      <c r="AZ6" s="263">
        <f>SUM(AZ7,AZ13)</f>
        <v>93577.163758620882</v>
      </c>
      <c r="BA6" s="1325">
        <f>SUM(BA7,BA13)</f>
        <v>97131.468089210335</v>
      </c>
      <c r="BB6" s="263">
        <f t="shared" ref="BB6:BC6" si="5">SUM(BB7,BB13)</f>
        <v>90667.951268547782</v>
      </c>
      <c r="BC6" s="1857">
        <f t="shared" si="5"/>
        <v>88973.914786706227</v>
      </c>
      <c r="BD6" s="263">
        <f t="shared" ref="BD6" si="6">SUM(BD7,BD13)</f>
        <v>86169.802727861737</v>
      </c>
      <c r="BE6" s="467"/>
      <c r="BF6" s="263"/>
      <c r="BG6" s="263"/>
      <c r="BH6" s="365"/>
    </row>
    <row r="7" spans="17:64">
      <c r="Q7" s="629"/>
      <c r="R7" s="633"/>
      <c r="S7" s="1927" t="s">
        <v>1345</v>
      </c>
      <c r="T7" s="705"/>
      <c r="V7" s="1142"/>
      <c r="W7" s="1145"/>
      <c r="X7" s="1143" t="s">
        <v>1346</v>
      </c>
      <c r="Y7" s="1163"/>
      <c r="Z7" s="124"/>
      <c r="AA7" s="263">
        <f>SUM(AA8:AA12)</f>
        <v>96219.463026707337</v>
      </c>
      <c r="AB7" s="263">
        <f t="shared" ref="AB7:BA7" si="7">SUM(AB8:AB12)</f>
        <v>95407.940704834327</v>
      </c>
      <c r="AC7" s="263">
        <f t="shared" si="7"/>
        <v>94327.088154782032</v>
      </c>
      <c r="AD7" s="263">
        <f t="shared" si="7"/>
        <v>94434.681949981896</v>
      </c>
      <c r="AE7" s="263">
        <f t="shared" si="7"/>
        <v>94572.638403423975</v>
      </c>
      <c r="AF7" s="263">
        <f t="shared" si="7"/>
        <v>93224.084650865145</v>
      </c>
      <c r="AG7" s="263">
        <f t="shared" si="7"/>
        <v>93492.918817856276</v>
      </c>
      <c r="AH7" s="263">
        <f t="shared" si="7"/>
        <v>95885.57503350082</v>
      </c>
      <c r="AI7" s="263">
        <f t="shared" si="7"/>
        <v>91592.348222697008</v>
      </c>
      <c r="AJ7" s="263">
        <f t="shared" si="7"/>
        <v>95231.39689323488</v>
      </c>
      <c r="AK7" s="263">
        <f t="shared" si="7"/>
        <v>95275.636597753284</v>
      </c>
      <c r="AL7" s="263">
        <f t="shared" si="7"/>
        <v>93033.307214322238</v>
      </c>
      <c r="AM7" s="263">
        <f t="shared" si="7"/>
        <v>95530.086513951537</v>
      </c>
      <c r="AN7" s="263">
        <f t="shared" si="7"/>
        <v>96843.287061036594</v>
      </c>
      <c r="AO7" s="263">
        <f t="shared" si="7"/>
        <v>96956.487749213833</v>
      </c>
      <c r="AP7" s="263">
        <f t="shared" si="7"/>
        <v>102417.82240578035</v>
      </c>
      <c r="AQ7" s="263">
        <f t="shared" si="7"/>
        <v>100663.34663364873</v>
      </c>
      <c r="AR7" s="263">
        <f t="shared" si="7"/>
        <v>105627.91564935596</v>
      </c>
      <c r="AS7" s="263">
        <f t="shared" si="7"/>
        <v>103498.95697571404</v>
      </c>
      <c r="AT7" s="263">
        <f t="shared" si="7"/>
        <v>100712.55811127502</v>
      </c>
      <c r="AU7" s="263">
        <f t="shared" si="7"/>
        <v>104085.86097980209</v>
      </c>
      <c r="AV7" s="263">
        <f t="shared" si="7"/>
        <v>105139.63318984526</v>
      </c>
      <c r="AW7" s="263">
        <f t="shared" si="7"/>
        <v>107044.95387848037</v>
      </c>
      <c r="AX7" s="263">
        <f t="shared" si="7"/>
        <v>106176.7648597571</v>
      </c>
      <c r="AY7" s="263">
        <f>SUM(AY8:AY12)</f>
        <v>99643.503209960079</v>
      </c>
      <c r="AZ7" s="263">
        <f t="shared" si="7"/>
        <v>96884.964290007367</v>
      </c>
      <c r="BA7" s="1325">
        <f t="shared" si="7"/>
        <v>101310.28135829518</v>
      </c>
      <c r="BB7" s="263">
        <f t="shared" ref="BB7:BC7" si="8">SUM(BB8:BB12)</f>
        <v>95706.599662045861</v>
      </c>
      <c r="BC7" s="1857">
        <f t="shared" si="8"/>
        <v>93815.402460013662</v>
      </c>
      <c r="BD7" s="263">
        <f t="shared" ref="BD7" si="9">SUM(BD8:BD12)</f>
        <v>89335.871905924359</v>
      </c>
      <c r="BE7" s="467"/>
      <c r="BF7" s="263"/>
      <c r="BG7" s="263"/>
      <c r="BH7" s="365"/>
    </row>
    <row r="8" spans="17:64">
      <c r="Q8" s="629"/>
      <c r="R8" s="634"/>
      <c r="S8" s="634"/>
      <c r="T8" s="1928" t="s">
        <v>1347</v>
      </c>
      <c r="V8" s="629"/>
      <c r="W8" s="634"/>
      <c r="X8" s="634"/>
      <c r="Y8" s="43" t="s">
        <v>496</v>
      </c>
      <c r="Z8" s="222"/>
      <c r="AA8" s="222">
        <v>27758.47205112315</v>
      </c>
      <c r="AB8" s="222">
        <v>25805.722379899162</v>
      </c>
      <c r="AC8" s="222">
        <v>23042.952819165213</v>
      </c>
      <c r="AD8" s="222">
        <v>22954.524700723254</v>
      </c>
      <c r="AE8" s="222">
        <v>19618.556220724538</v>
      </c>
      <c r="AF8" s="222">
        <v>18824.1473639619</v>
      </c>
      <c r="AG8" s="222">
        <v>18313.87712860286</v>
      </c>
      <c r="AH8" s="222">
        <v>17170.343799633421</v>
      </c>
      <c r="AI8" s="222">
        <v>15308.917369607938</v>
      </c>
      <c r="AJ8" s="222">
        <v>16355.563789827618</v>
      </c>
      <c r="AK8" s="222">
        <v>17169.721817544378</v>
      </c>
      <c r="AL8" s="222">
        <v>16494.553099263721</v>
      </c>
      <c r="AM8" s="222">
        <v>16305.642644304477</v>
      </c>
      <c r="AN8" s="222">
        <v>15870.724131356626</v>
      </c>
      <c r="AO8" s="222">
        <v>16167.096677259562</v>
      </c>
      <c r="AP8" s="222">
        <v>18780.732527863671</v>
      </c>
      <c r="AQ8" s="222">
        <v>19366.793197396106</v>
      </c>
      <c r="AR8" s="222">
        <v>19342.251401500194</v>
      </c>
      <c r="AS8" s="222">
        <v>19043.25821030893</v>
      </c>
      <c r="AT8" s="222">
        <v>18788.198947336714</v>
      </c>
      <c r="AU8" s="222">
        <v>19474.477445552526</v>
      </c>
      <c r="AV8" s="222">
        <v>18234.764630118923</v>
      </c>
      <c r="AW8" s="222">
        <v>17674.774079683026</v>
      </c>
      <c r="AX8" s="222">
        <v>15837.423694882735</v>
      </c>
      <c r="AY8" s="222">
        <v>15596.211934158386</v>
      </c>
      <c r="AZ8" s="222">
        <v>15119.242978967606</v>
      </c>
      <c r="BA8" s="1344">
        <v>15439.213633446177</v>
      </c>
      <c r="BB8" s="222">
        <v>15179.746760885864</v>
      </c>
      <c r="BC8" s="1858">
        <v>16886.329969133276</v>
      </c>
      <c r="BD8" s="222">
        <v>16335.973940901247</v>
      </c>
      <c r="BE8" s="1851"/>
      <c r="BF8" s="222"/>
      <c r="BG8" s="222"/>
      <c r="BH8" s="1435"/>
      <c r="BI8" s="107"/>
      <c r="BJ8" s="107"/>
      <c r="BK8" s="107"/>
      <c r="BL8" s="107"/>
    </row>
    <row r="9" spans="17:64">
      <c r="Q9" s="629"/>
      <c r="R9" s="634"/>
      <c r="S9" s="634"/>
      <c r="T9" s="1932" t="s">
        <v>1348</v>
      </c>
      <c r="V9" s="629"/>
      <c r="W9" s="634"/>
      <c r="X9" s="634"/>
      <c r="Y9" s="44" t="s">
        <v>408</v>
      </c>
      <c r="Z9" s="433"/>
      <c r="AA9" s="433">
        <v>36100.632325309249</v>
      </c>
      <c r="AB9" s="433">
        <v>36690.652416777273</v>
      </c>
      <c r="AC9" s="433">
        <v>37395.873258415515</v>
      </c>
      <c r="AD9" s="433">
        <v>39631.922939871118</v>
      </c>
      <c r="AE9" s="433">
        <v>39598.221766450195</v>
      </c>
      <c r="AF9" s="433">
        <v>39965.374552408975</v>
      </c>
      <c r="AG9" s="433">
        <v>41380.938383834509</v>
      </c>
      <c r="AH9" s="433">
        <v>44281.013416682457</v>
      </c>
      <c r="AI9" s="433">
        <v>44086.952121482478</v>
      </c>
      <c r="AJ9" s="433">
        <v>44974.824185417994</v>
      </c>
      <c r="AK9" s="433">
        <v>45137.630537045217</v>
      </c>
      <c r="AL9" s="433">
        <v>44261.102419760638</v>
      </c>
      <c r="AM9" s="433">
        <v>43232.674953726302</v>
      </c>
      <c r="AN9" s="433">
        <v>43505.156752640978</v>
      </c>
      <c r="AO9" s="433">
        <v>44277.13583502949</v>
      </c>
      <c r="AP9" s="433">
        <v>45828.387682929409</v>
      </c>
      <c r="AQ9" s="433">
        <v>45312.462161828618</v>
      </c>
      <c r="AR9" s="433">
        <v>45040.442455050448</v>
      </c>
      <c r="AS9" s="433">
        <v>42792.949214889879</v>
      </c>
      <c r="AT9" s="433">
        <v>42299.377908322975</v>
      </c>
      <c r="AU9" s="433">
        <v>43167.283303942619</v>
      </c>
      <c r="AV9" s="433">
        <v>40131.20773472861</v>
      </c>
      <c r="AW9" s="433">
        <v>39533.391790761212</v>
      </c>
      <c r="AX9" s="433">
        <v>38808.045618797107</v>
      </c>
      <c r="AY9" s="433">
        <v>37428.0480367891</v>
      </c>
      <c r="AZ9" s="433">
        <v>38284.236044118777</v>
      </c>
      <c r="BA9" s="1354">
        <v>33459.846901681412</v>
      </c>
      <c r="BB9" s="433">
        <v>32719.5911529355</v>
      </c>
      <c r="BC9" s="1859">
        <v>33132.039112097627</v>
      </c>
      <c r="BD9" s="433">
        <v>31948.255559701331</v>
      </c>
      <c r="BE9" s="1948"/>
      <c r="BF9" s="433"/>
      <c r="BG9" s="433"/>
      <c r="BH9" s="1435"/>
      <c r="BI9" s="107"/>
      <c r="BJ9" s="107"/>
      <c r="BK9" s="107"/>
      <c r="BL9" s="107"/>
    </row>
    <row r="10" spans="17:64">
      <c r="Q10" s="629"/>
      <c r="R10" s="634"/>
      <c r="S10" s="634"/>
      <c r="T10" s="126" t="s">
        <v>165</v>
      </c>
      <c r="V10" s="629"/>
      <c r="W10" s="634"/>
      <c r="X10" s="634"/>
      <c r="Y10" s="44" t="s">
        <v>497</v>
      </c>
      <c r="Z10" s="433"/>
      <c r="AA10" s="433">
        <v>1489.2248465658524</v>
      </c>
      <c r="AB10" s="433">
        <v>1467.0583885991107</v>
      </c>
      <c r="AC10" s="433">
        <v>1648.6470348751393</v>
      </c>
      <c r="AD10" s="433">
        <v>1559.4771345547808</v>
      </c>
      <c r="AE10" s="433">
        <v>1277.0009731161583</v>
      </c>
      <c r="AF10" s="433">
        <v>1318.2909053613228</v>
      </c>
      <c r="AG10" s="433">
        <v>1117.382707114162</v>
      </c>
      <c r="AH10" s="433">
        <v>1221.0652319189494</v>
      </c>
      <c r="AI10" s="433">
        <v>1189.1001344153615</v>
      </c>
      <c r="AJ10" s="433">
        <v>1243.3093012229297</v>
      </c>
      <c r="AK10" s="433">
        <v>1118.7614965829498</v>
      </c>
      <c r="AL10" s="433">
        <v>1083.3388268015663</v>
      </c>
      <c r="AM10" s="433">
        <v>1324.9452867464308</v>
      </c>
      <c r="AN10" s="433">
        <v>935.39112748169487</v>
      </c>
      <c r="AO10" s="433">
        <v>1452.2365913293854</v>
      </c>
      <c r="AP10" s="433">
        <v>1629.0715443455435</v>
      </c>
      <c r="AQ10" s="433">
        <v>1163.5032714761678</v>
      </c>
      <c r="AR10" s="433">
        <v>2413.5880696394561</v>
      </c>
      <c r="AS10" s="433">
        <v>2511.2195849692002</v>
      </c>
      <c r="AT10" s="433">
        <v>2587.3471552981769</v>
      </c>
      <c r="AU10" s="433">
        <v>2902.7221041413518</v>
      </c>
      <c r="AV10" s="433">
        <v>3112.994314379715</v>
      </c>
      <c r="AW10" s="433">
        <v>4122.9066768228404</v>
      </c>
      <c r="AX10" s="433">
        <v>3080.347986344751</v>
      </c>
      <c r="AY10" s="433">
        <v>3192.4072427522788</v>
      </c>
      <c r="AZ10" s="433">
        <v>2956.9604978474249</v>
      </c>
      <c r="BA10" s="1354">
        <v>3445.8826301408035</v>
      </c>
      <c r="BB10" s="433">
        <v>2571.5845991620122</v>
      </c>
      <c r="BC10" s="1859">
        <v>2202.0755336155939</v>
      </c>
      <c r="BD10" s="433">
        <v>1814.818568021554</v>
      </c>
      <c r="BE10" s="1948"/>
      <c r="BF10" s="433"/>
      <c r="BG10" s="433"/>
      <c r="BH10" s="1435"/>
      <c r="BI10" s="107"/>
      <c r="BJ10" s="107"/>
      <c r="BK10" s="107"/>
      <c r="BL10" s="107"/>
    </row>
    <row r="11" spans="17:64">
      <c r="Q11" s="629"/>
      <c r="R11" s="634"/>
      <c r="S11" s="634"/>
      <c r="T11" s="126" t="s">
        <v>166</v>
      </c>
      <c r="V11" s="629"/>
      <c r="W11" s="634"/>
      <c r="X11" s="634"/>
      <c r="Y11" s="707" t="s">
        <v>1372</v>
      </c>
      <c r="Z11" s="433"/>
      <c r="AA11" s="433">
        <v>30871.133803709083</v>
      </c>
      <c r="AB11" s="433">
        <v>31444.507519558789</v>
      </c>
      <c r="AC11" s="433">
        <v>32239.615042326164</v>
      </c>
      <c r="AD11" s="433">
        <v>30288.757174832739</v>
      </c>
      <c r="AE11" s="433">
        <v>34078.859443133078</v>
      </c>
      <c r="AF11" s="433">
        <v>33116.271829132944</v>
      </c>
      <c r="AG11" s="433">
        <v>32680.720598304735</v>
      </c>
      <c r="AH11" s="433">
        <v>33213.152585265998</v>
      </c>
      <c r="AI11" s="433">
        <v>31007.378597191237</v>
      </c>
      <c r="AJ11" s="433">
        <v>32657.699616766342</v>
      </c>
      <c r="AK11" s="433">
        <v>31849.52274658074</v>
      </c>
      <c r="AL11" s="433">
        <v>31194.312868496309</v>
      </c>
      <c r="AM11" s="433">
        <v>34666.823629174338</v>
      </c>
      <c r="AN11" s="433">
        <v>36532.015049557289</v>
      </c>
      <c r="AO11" s="433">
        <v>35060.018645595395</v>
      </c>
      <c r="AP11" s="433">
        <v>36179.630650641717</v>
      </c>
      <c r="AQ11" s="433">
        <v>34820.588002947836</v>
      </c>
      <c r="AR11" s="433">
        <v>38831.633723165854</v>
      </c>
      <c r="AS11" s="433">
        <v>39151.52996554604</v>
      </c>
      <c r="AT11" s="433">
        <v>37037.634100317155</v>
      </c>
      <c r="AU11" s="433">
        <v>38541.378126165597</v>
      </c>
      <c r="AV11" s="433">
        <v>43660.666510618015</v>
      </c>
      <c r="AW11" s="433">
        <v>45713.881331213299</v>
      </c>
      <c r="AX11" s="433">
        <v>48450.947559732493</v>
      </c>
      <c r="AY11" s="433">
        <v>43426.835996260314</v>
      </c>
      <c r="AZ11" s="433">
        <v>40524.524769073556</v>
      </c>
      <c r="BA11" s="1354">
        <v>48965.338193026779</v>
      </c>
      <c r="BB11" s="433">
        <v>45235.677149062489</v>
      </c>
      <c r="BC11" s="1859">
        <v>41594.957845167162</v>
      </c>
      <c r="BD11" s="433">
        <v>39236.823837300224</v>
      </c>
      <c r="BE11" s="1948"/>
      <c r="BF11" s="433"/>
      <c r="BG11" s="433"/>
      <c r="BH11" s="1435"/>
      <c r="BI11" s="107"/>
      <c r="BJ11" s="107"/>
      <c r="BK11" s="107"/>
      <c r="BL11" s="107"/>
    </row>
    <row r="12" spans="17:64">
      <c r="Q12" s="629"/>
      <c r="R12" s="634"/>
      <c r="S12" s="634"/>
      <c r="T12" s="1933" t="s">
        <v>1349</v>
      </c>
      <c r="V12" s="629"/>
      <c r="W12" s="634"/>
      <c r="X12" s="634"/>
      <c r="Y12" s="1408" t="s">
        <v>410</v>
      </c>
      <c r="Z12" s="1409"/>
      <c r="AA12" s="1607">
        <v>0</v>
      </c>
      <c r="AB12" s="1607">
        <v>0</v>
      </c>
      <c r="AC12" s="1607">
        <v>0</v>
      </c>
      <c r="AD12" s="1607">
        <v>0</v>
      </c>
      <c r="AE12" s="1607">
        <v>0</v>
      </c>
      <c r="AF12" s="1607">
        <v>0</v>
      </c>
      <c r="AG12" s="1607">
        <v>0</v>
      </c>
      <c r="AH12" s="1607">
        <v>0</v>
      </c>
      <c r="AI12" s="1607">
        <v>0</v>
      </c>
      <c r="AJ12" s="1607">
        <v>0</v>
      </c>
      <c r="AK12" s="1607">
        <v>0</v>
      </c>
      <c r="AL12" s="1607">
        <v>0</v>
      </c>
      <c r="AM12" s="1607">
        <v>0</v>
      </c>
      <c r="AN12" s="1607">
        <v>0</v>
      </c>
      <c r="AO12" s="1607">
        <v>0</v>
      </c>
      <c r="AP12" s="1607">
        <v>0</v>
      </c>
      <c r="AQ12" s="1607">
        <v>0</v>
      </c>
      <c r="AR12" s="1607">
        <v>0</v>
      </c>
      <c r="AS12" s="1607">
        <v>0</v>
      </c>
      <c r="AT12" s="1607">
        <v>0</v>
      </c>
      <c r="AU12" s="1607">
        <v>0</v>
      </c>
      <c r="AV12" s="1607">
        <v>0</v>
      </c>
      <c r="AW12" s="1607">
        <v>0</v>
      </c>
      <c r="AX12" s="1607">
        <v>0</v>
      </c>
      <c r="AY12" s="1607">
        <v>0</v>
      </c>
      <c r="AZ12" s="1607">
        <v>0</v>
      </c>
      <c r="BA12" s="1608">
        <v>0</v>
      </c>
      <c r="BB12" s="1607">
        <v>0</v>
      </c>
      <c r="BC12" s="1860">
        <v>0</v>
      </c>
      <c r="BD12" s="1607">
        <v>0</v>
      </c>
      <c r="BE12" s="1949"/>
      <c r="BF12" s="311"/>
      <c r="BG12" s="311"/>
      <c r="BH12" s="1435"/>
      <c r="BI12" s="107"/>
      <c r="BJ12" s="107"/>
      <c r="BK12" s="107"/>
      <c r="BL12" s="107"/>
    </row>
    <row r="13" spans="17:64" ht="29.25" customHeight="1">
      <c r="Q13" s="629"/>
      <c r="R13" s="634"/>
      <c r="S13" s="2013" t="s">
        <v>1293</v>
      </c>
      <c r="T13" s="2014"/>
      <c r="V13" s="629"/>
      <c r="W13" s="634"/>
      <c r="X13" s="2021" t="s">
        <v>498</v>
      </c>
      <c r="Y13" s="2022"/>
      <c r="Z13" s="641"/>
      <c r="AA13" s="1606">
        <v>-6.5883822354609265</v>
      </c>
      <c r="AB13" s="426">
        <v>-533.30225753790387</v>
      </c>
      <c r="AC13" s="426">
        <v>-872.76902931241386</v>
      </c>
      <c r="AD13" s="426">
        <v>-876.90973186023689</v>
      </c>
      <c r="AE13" s="426">
        <v>-1484.3636958300567</v>
      </c>
      <c r="AF13" s="426">
        <v>-1804.5839038342042</v>
      </c>
      <c r="AG13" s="426">
        <v>-1999.3953070936725</v>
      </c>
      <c r="AH13" s="426">
        <v>-2288.2475558271326</v>
      </c>
      <c r="AI13" s="426">
        <v>-5147.7719293761693</v>
      </c>
      <c r="AJ13" s="426">
        <v>-5214.1240777374232</v>
      </c>
      <c r="AK13" s="426">
        <v>-6364.6683561389418</v>
      </c>
      <c r="AL13" s="426">
        <v>-6640.933027796922</v>
      </c>
      <c r="AM13" s="426">
        <v>-2323.4774330311084</v>
      </c>
      <c r="AN13" s="426">
        <v>-2128.2635276972142</v>
      </c>
      <c r="AO13" s="426">
        <v>-1928.8820019280151</v>
      </c>
      <c r="AP13" s="426">
        <v>-4397.2682956203626</v>
      </c>
      <c r="AQ13" s="426">
        <v>-3527.3267737264187</v>
      </c>
      <c r="AR13" s="426">
        <v>-2554.3950394950284</v>
      </c>
      <c r="AS13" s="426">
        <v>-4292.485059528276</v>
      </c>
      <c r="AT13" s="426">
        <v>-2745.6390750517066</v>
      </c>
      <c r="AU13" s="426">
        <v>-5098.1307904542855</v>
      </c>
      <c r="AV13" s="426">
        <v>-4158.2912390783422</v>
      </c>
      <c r="AW13" s="426">
        <v>-3122.7745121510138</v>
      </c>
      <c r="AX13" s="426">
        <v>-3464.4800113354863</v>
      </c>
      <c r="AY13" s="426">
        <v>-2691.435822110479</v>
      </c>
      <c r="AZ13" s="426">
        <v>-3307.8005313864783</v>
      </c>
      <c r="BA13" s="1343">
        <v>-4178.8132690848479</v>
      </c>
      <c r="BB13" s="426">
        <v>-5038.648393498077</v>
      </c>
      <c r="BC13" s="1861">
        <v>-4841.4876733074389</v>
      </c>
      <c r="BD13" s="426">
        <v>-3166.069178062618</v>
      </c>
      <c r="BE13" s="1850"/>
      <c r="BF13" s="426"/>
      <c r="BG13" s="426"/>
      <c r="BH13" s="1435"/>
      <c r="BI13" s="107"/>
      <c r="BJ13" s="107"/>
      <c r="BK13" s="107"/>
      <c r="BL13" s="107"/>
    </row>
    <row r="14" spans="17:64">
      <c r="Q14" s="629"/>
      <c r="R14" s="642" t="s">
        <v>94</v>
      </c>
      <c r="S14" s="708"/>
      <c r="T14" s="709"/>
      <c r="V14" s="629"/>
      <c r="W14" s="642" t="s">
        <v>412</v>
      </c>
      <c r="X14" s="708"/>
      <c r="Y14" s="709"/>
      <c r="Z14" s="127"/>
      <c r="AA14" s="262">
        <f>SUM(AA15,AA19)</f>
        <v>503378.40045104985</v>
      </c>
      <c r="AB14" s="262">
        <f t="shared" ref="AB14:BA14" si="10">SUM(AB15,AB19)</f>
        <v>496193.8521796026</v>
      </c>
      <c r="AC14" s="262">
        <f t="shared" si="10"/>
        <v>488207.31488034717</v>
      </c>
      <c r="AD14" s="262">
        <f t="shared" si="10"/>
        <v>475448.71692530415</v>
      </c>
      <c r="AE14" s="262">
        <f t="shared" si="10"/>
        <v>492324.03491955518</v>
      </c>
      <c r="AF14" s="262">
        <f t="shared" si="10"/>
        <v>489157.48138852767</v>
      </c>
      <c r="AG14" s="262">
        <f t="shared" si="10"/>
        <v>493648.24039530737</v>
      </c>
      <c r="AH14" s="262">
        <f t="shared" si="10"/>
        <v>484581.85292162071</v>
      </c>
      <c r="AI14" s="262">
        <f t="shared" si="10"/>
        <v>454136.07890001033</v>
      </c>
      <c r="AJ14" s="262">
        <f t="shared" si="10"/>
        <v>464388.64197666524</v>
      </c>
      <c r="AK14" s="262">
        <f t="shared" si="10"/>
        <v>477093.79630174098</v>
      </c>
      <c r="AL14" s="262">
        <f t="shared" si="10"/>
        <v>465280.06056906166</v>
      </c>
      <c r="AM14" s="262">
        <f t="shared" si="10"/>
        <v>473036.73796595383</v>
      </c>
      <c r="AN14" s="262">
        <f t="shared" si="10"/>
        <v>474608.24196228996</v>
      </c>
      <c r="AO14" s="262">
        <f t="shared" si="10"/>
        <v>470920.71099081903</v>
      </c>
      <c r="AP14" s="262">
        <f t="shared" si="10"/>
        <v>467181.45122299297</v>
      </c>
      <c r="AQ14" s="262">
        <f t="shared" si="10"/>
        <v>461014.2944197639</v>
      </c>
      <c r="AR14" s="262">
        <f t="shared" si="10"/>
        <v>472421.3239969493</v>
      </c>
      <c r="AS14" s="262">
        <f t="shared" si="10"/>
        <v>428371.27783914906</v>
      </c>
      <c r="AT14" s="262">
        <f t="shared" si="10"/>
        <v>403190.68569585448</v>
      </c>
      <c r="AU14" s="262">
        <f t="shared" si="10"/>
        <v>430442.31124454946</v>
      </c>
      <c r="AV14" s="262">
        <f t="shared" si="10"/>
        <v>445079.95569679863</v>
      </c>
      <c r="AW14" s="262">
        <f t="shared" si="10"/>
        <v>456575.09181007557</v>
      </c>
      <c r="AX14" s="262">
        <f t="shared" si="10"/>
        <v>463024.9507427307</v>
      </c>
      <c r="AY14" s="262">
        <f t="shared" si="10"/>
        <v>446100.90050373995</v>
      </c>
      <c r="AZ14" s="262">
        <f t="shared" si="10"/>
        <v>429402.20438998181</v>
      </c>
      <c r="BA14" s="1329">
        <f t="shared" si="10"/>
        <v>417083.08510857349</v>
      </c>
      <c r="BB14" s="262">
        <f t="shared" ref="BB14:BC14" si="11">SUM(BB15,BB19)</f>
        <v>410869.83786530688</v>
      </c>
      <c r="BC14" s="1862">
        <f t="shared" si="11"/>
        <v>399536.85840736341</v>
      </c>
      <c r="BD14" s="262">
        <f t="shared" ref="BD14" si="12">SUM(BD15,BD19)</f>
        <v>384299.28600238112</v>
      </c>
      <c r="BE14" s="471"/>
      <c r="BF14" s="262"/>
      <c r="BG14" s="262"/>
      <c r="BH14" s="365"/>
    </row>
    <row r="15" spans="17:64" ht="28.5" customHeight="1">
      <c r="Q15" s="629"/>
      <c r="R15" s="645"/>
      <c r="S15" s="2019" t="s">
        <v>95</v>
      </c>
      <c r="T15" s="2020"/>
      <c r="V15" s="629"/>
      <c r="W15" s="645"/>
      <c r="X15" s="2002" t="s">
        <v>499</v>
      </c>
      <c r="Y15" s="2023"/>
      <c r="Z15" s="127"/>
      <c r="AA15" s="262">
        <v>39470.857758357968</v>
      </c>
      <c r="AB15" s="262">
        <v>39141.009933800487</v>
      </c>
      <c r="AC15" s="262">
        <v>39156.626514592856</v>
      </c>
      <c r="AD15" s="262">
        <v>37937.352792601094</v>
      </c>
      <c r="AE15" s="262">
        <v>37634.60700723793</v>
      </c>
      <c r="AF15" s="262">
        <v>36799.289674983927</v>
      </c>
      <c r="AG15" s="262">
        <v>37037.092233441559</v>
      </c>
      <c r="AH15" s="262">
        <v>35970.126617442758</v>
      </c>
      <c r="AI15" s="262">
        <v>35146.752319540516</v>
      </c>
      <c r="AJ15" s="262">
        <v>34350.069767117508</v>
      </c>
      <c r="AK15" s="262">
        <v>33831.685497816477</v>
      </c>
      <c r="AL15" s="262">
        <v>34015.581472189158</v>
      </c>
      <c r="AM15" s="262">
        <v>32963.017649727917</v>
      </c>
      <c r="AN15" s="262">
        <v>32589.959088919324</v>
      </c>
      <c r="AO15" s="262">
        <v>32516.997710404565</v>
      </c>
      <c r="AP15" s="262">
        <v>31384.550348397242</v>
      </c>
      <c r="AQ15" s="262">
        <v>29882.480600253504</v>
      </c>
      <c r="AR15" s="262">
        <v>29967.8063805399</v>
      </c>
      <c r="AS15" s="262">
        <v>25153.94183943664</v>
      </c>
      <c r="AT15" s="262">
        <v>27852.494899184465</v>
      </c>
      <c r="AU15" s="262">
        <v>27163.208033303101</v>
      </c>
      <c r="AV15" s="262">
        <v>29292.783950210214</v>
      </c>
      <c r="AW15" s="262">
        <v>28752.537698933444</v>
      </c>
      <c r="AX15" s="262">
        <v>25760.00659211558</v>
      </c>
      <c r="AY15" s="262">
        <v>25368.934481710978</v>
      </c>
      <c r="AZ15" s="262">
        <v>26774.764276625396</v>
      </c>
      <c r="BA15" s="262">
        <v>27360.946282844365</v>
      </c>
      <c r="BB15" s="262">
        <v>27764.598622626618</v>
      </c>
      <c r="BC15" s="1862">
        <v>24094.117045344079</v>
      </c>
      <c r="BD15" s="262">
        <v>23539.577292014386</v>
      </c>
      <c r="BE15" s="471"/>
      <c r="BF15" s="262"/>
      <c r="BG15" s="262"/>
      <c r="BH15" s="365"/>
    </row>
    <row r="16" spans="17:64" ht="14.25" customHeight="1">
      <c r="Q16" s="629"/>
      <c r="R16" s="645"/>
      <c r="S16" s="645"/>
      <c r="T16" s="43" t="s">
        <v>96</v>
      </c>
      <c r="V16" s="629"/>
      <c r="W16" s="645"/>
      <c r="X16" s="645"/>
      <c r="Y16" s="43" t="s">
        <v>414</v>
      </c>
      <c r="Z16" s="222"/>
      <c r="AA16" s="222">
        <v>22140.356264911145</v>
      </c>
      <c r="AB16" s="222">
        <v>22638.374227602868</v>
      </c>
      <c r="AC16" s="222">
        <v>22726.960679773358</v>
      </c>
      <c r="AD16" s="222">
        <v>22087.7987667216</v>
      </c>
      <c r="AE16" s="222">
        <v>21086.392701526427</v>
      </c>
      <c r="AF16" s="222">
        <v>20802.230000467338</v>
      </c>
      <c r="AG16" s="222">
        <v>21674.001795026543</v>
      </c>
      <c r="AH16" s="222">
        <v>21404.248866691738</v>
      </c>
      <c r="AI16" s="222">
        <v>21275.137353376085</v>
      </c>
      <c r="AJ16" s="222">
        <v>20842.714399213906</v>
      </c>
      <c r="AK16" s="222">
        <v>20870.989408602003</v>
      </c>
      <c r="AL16" s="222">
        <v>21723.749695773349</v>
      </c>
      <c r="AM16" s="222">
        <v>20999.519160841406</v>
      </c>
      <c r="AN16" s="222">
        <v>21038.191127639177</v>
      </c>
      <c r="AO16" s="222">
        <v>21392.187933848512</v>
      </c>
      <c r="AP16" s="222">
        <v>20770.717046973186</v>
      </c>
      <c r="AQ16" s="222">
        <v>19744.165910534884</v>
      </c>
      <c r="AR16" s="222">
        <v>20045.886954263122</v>
      </c>
      <c r="AS16" s="222">
        <v>17423.354331505489</v>
      </c>
      <c r="AT16" s="222">
        <v>20259.275756878807</v>
      </c>
      <c r="AU16" s="222">
        <v>19060.594405953554</v>
      </c>
      <c r="AV16" s="222">
        <v>18217.55959267696</v>
      </c>
      <c r="AW16" s="222">
        <v>18059.12094144939</v>
      </c>
      <c r="AX16" s="222">
        <v>16588.488133021994</v>
      </c>
      <c r="AY16" s="222">
        <v>16256.783402586083</v>
      </c>
      <c r="AZ16" s="222">
        <v>17778.883935719601</v>
      </c>
      <c r="BA16" s="1344">
        <v>18462.725651936882</v>
      </c>
      <c r="BB16" s="222">
        <v>18709.483817304823</v>
      </c>
      <c r="BC16" s="1858">
        <v>15571.346949547946</v>
      </c>
      <c r="BD16" s="222">
        <v>15703.367620083442</v>
      </c>
      <c r="BE16" s="1851"/>
      <c r="BF16" s="222"/>
      <c r="BG16" s="222"/>
      <c r="BH16" s="1435"/>
    </row>
    <row r="17" spans="17:60" ht="14.25" customHeight="1">
      <c r="Q17" s="629"/>
      <c r="R17" s="645"/>
      <c r="S17" s="645"/>
      <c r="T17" s="44" t="s">
        <v>97</v>
      </c>
      <c r="V17" s="629"/>
      <c r="W17" s="645"/>
      <c r="X17" s="645"/>
      <c r="Y17" s="44" t="s">
        <v>500</v>
      </c>
      <c r="Z17" s="433"/>
      <c r="AA17" s="433">
        <v>5579.9480549042328</v>
      </c>
      <c r="AB17" s="433">
        <v>5054.8300324075562</v>
      </c>
      <c r="AC17" s="433">
        <v>4855.1370913111386</v>
      </c>
      <c r="AD17" s="433">
        <v>4544.3492890625403</v>
      </c>
      <c r="AE17" s="433">
        <v>4533.2287314168179</v>
      </c>
      <c r="AF17" s="433">
        <v>4165.5201608975694</v>
      </c>
      <c r="AG17" s="433">
        <v>3982.2924204606607</v>
      </c>
      <c r="AH17" s="433">
        <v>3744.7859482361687</v>
      </c>
      <c r="AI17" s="433">
        <v>3511.0609599441045</v>
      </c>
      <c r="AJ17" s="433">
        <v>3325.2493162894684</v>
      </c>
      <c r="AK17" s="433">
        <v>3128.272457875893</v>
      </c>
      <c r="AL17" s="433">
        <v>2938.0442866918838</v>
      </c>
      <c r="AM17" s="433">
        <v>2786.807956104788</v>
      </c>
      <c r="AN17" s="433">
        <v>2636.1985053255453</v>
      </c>
      <c r="AO17" s="433">
        <v>2555.1026869739731</v>
      </c>
      <c r="AP17" s="433">
        <v>2395.8819778908951</v>
      </c>
      <c r="AQ17" s="433">
        <v>2156.6367671389075</v>
      </c>
      <c r="AR17" s="433">
        <v>1854.6227682628619</v>
      </c>
      <c r="AS17" s="433">
        <v>1691.5804376685987</v>
      </c>
      <c r="AT17" s="433">
        <v>1668.5064164058761</v>
      </c>
      <c r="AU17" s="433">
        <v>1604.1939164060116</v>
      </c>
      <c r="AV17" s="433">
        <v>1851.4174974230684</v>
      </c>
      <c r="AW17" s="433">
        <v>1926.5854136806395</v>
      </c>
      <c r="AX17" s="433">
        <v>1637.889213708261</v>
      </c>
      <c r="AY17" s="433">
        <v>1561.4193034689908</v>
      </c>
      <c r="AZ17" s="433">
        <v>1481.8624508336145</v>
      </c>
      <c r="BA17" s="1354">
        <v>1450.5249451291684</v>
      </c>
      <c r="BB17" s="433">
        <v>1390.695838326347</v>
      </c>
      <c r="BC17" s="1859">
        <v>1333.5221464457816</v>
      </c>
      <c r="BD17" s="433">
        <v>1349.9546192605267</v>
      </c>
      <c r="BE17" s="1948"/>
      <c r="BF17" s="433"/>
      <c r="BG17" s="433"/>
      <c r="BH17" s="1435"/>
    </row>
    <row r="18" spans="17:60" ht="14.25" customHeight="1">
      <c r="Q18" s="629"/>
      <c r="R18" s="645"/>
      <c r="S18" s="645"/>
      <c r="T18" s="710" t="s">
        <v>98</v>
      </c>
      <c r="V18" s="629"/>
      <c r="W18" s="645"/>
      <c r="X18" s="645"/>
      <c r="Y18" s="1408" t="s">
        <v>416</v>
      </c>
      <c r="Z18" s="311"/>
      <c r="AA18" s="311">
        <v>11750.553438542598</v>
      </c>
      <c r="AB18" s="311">
        <v>11447.805673790057</v>
      </c>
      <c r="AC18" s="311">
        <v>11574.528743508365</v>
      </c>
      <c r="AD18" s="311">
        <v>11305.204736816951</v>
      </c>
      <c r="AE18" s="311">
        <v>12014.985574294691</v>
      </c>
      <c r="AF18" s="311">
        <v>11831.539513619035</v>
      </c>
      <c r="AG18" s="311">
        <v>11380.798017954361</v>
      </c>
      <c r="AH18" s="311">
        <v>10821.091802514851</v>
      </c>
      <c r="AI18" s="311">
        <v>10360.554006220327</v>
      </c>
      <c r="AJ18" s="311">
        <v>10182.106051614132</v>
      </c>
      <c r="AK18" s="311">
        <v>9832.4236313385736</v>
      </c>
      <c r="AL18" s="311">
        <v>9353.7874897239217</v>
      </c>
      <c r="AM18" s="311">
        <v>9176.6905327817276</v>
      </c>
      <c r="AN18" s="311">
        <v>8915.5694559546027</v>
      </c>
      <c r="AO18" s="311">
        <v>8569.7070895820798</v>
      </c>
      <c r="AP18" s="311">
        <v>8217.9513235331542</v>
      </c>
      <c r="AQ18" s="311">
        <v>7981.6779225797054</v>
      </c>
      <c r="AR18" s="311">
        <v>8067.29665801392</v>
      </c>
      <c r="AS18" s="311">
        <v>6039.0070702625526</v>
      </c>
      <c r="AT18" s="311">
        <v>5924.7127258997825</v>
      </c>
      <c r="AU18" s="311">
        <v>6498.4197109435336</v>
      </c>
      <c r="AV18" s="311">
        <v>9223.8068601101841</v>
      </c>
      <c r="AW18" s="311">
        <v>8766.8313438034147</v>
      </c>
      <c r="AX18" s="311">
        <v>7533.6292453853202</v>
      </c>
      <c r="AY18" s="311">
        <v>7550.7317756559078</v>
      </c>
      <c r="AZ18" s="311">
        <v>7514.0178900721721</v>
      </c>
      <c r="BA18" s="1352">
        <v>7447.6956857783152</v>
      </c>
      <c r="BB18" s="311">
        <v>7664.4189669954521</v>
      </c>
      <c r="BC18" s="1863">
        <v>7189.2479493503515</v>
      </c>
      <c r="BD18" s="311">
        <v>6486.255052670419</v>
      </c>
      <c r="BE18" s="1949"/>
      <c r="BF18" s="311"/>
      <c r="BG18" s="311"/>
      <c r="BH18" s="1435"/>
    </row>
    <row r="19" spans="17:60">
      <c r="Q19" s="629"/>
      <c r="R19" s="645"/>
      <c r="S19" s="2019" t="s">
        <v>99</v>
      </c>
      <c r="T19" s="2020"/>
      <c r="V19" s="629"/>
      <c r="W19" s="645"/>
      <c r="X19" s="642" t="s">
        <v>417</v>
      </c>
      <c r="Y19" s="1164"/>
      <c r="Z19" s="127"/>
      <c r="AA19" s="262">
        <f>SUM(AA20:AA28)</f>
        <v>463907.5426926919</v>
      </c>
      <c r="AB19" s="262">
        <f t="shared" ref="AB19:BA19" si="13">SUM(AB20:AB28)</f>
        <v>457052.84224580211</v>
      </c>
      <c r="AC19" s="262">
        <f t="shared" si="13"/>
        <v>449050.68836575432</v>
      </c>
      <c r="AD19" s="262">
        <f t="shared" si="13"/>
        <v>437511.36413270305</v>
      </c>
      <c r="AE19" s="262">
        <f t="shared" si="13"/>
        <v>454689.42791231727</v>
      </c>
      <c r="AF19" s="262">
        <f t="shared" si="13"/>
        <v>452358.19171354373</v>
      </c>
      <c r="AG19" s="262">
        <f t="shared" si="13"/>
        <v>456611.14816186583</v>
      </c>
      <c r="AH19" s="262">
        <f t="shared" si="13"/>
        <v>448611.72630417795</v>
      </c>
      <c r="AI19" s="262">
        <f t="shared" si="13"/>
        <v>418989.32658046979</v>
      </c>
      <c r="AJ19" s="262">
        <f t="shared" si="13"/>
        <v>430038.57220954774</v>
      </c>
      <c r="AK19" s="262">
        <f t="shared" si="13"/>
        <v>443262.1108039245</v>
      </c>
      <c r="AL19" s="262">
        <f t="shared" si="13"/>
        <v>431264.4790968725</v>
      </c>
      <c r="AM19" s="262">
        <f t="shared" si="13"/>
        <v>440073.7203162259</v>
      </c>
      <c r="AN19" s="262">
        <f t="shared" si="13"/>
        <v>442018.28287337063</v>
      </c>
      <c r="AO19" s="262">
        <f t="shared" si="13"/>
        <v>438403.71328041446</v>
      </c>
      <c r="AP19" s="262">
        <f t="shared" si="13"/>
        <v>435796.90087459574</v>
      </c>
      <c r="AQ19" s="262">
        <f t="shared" si="13"/>
        <v>431131.8138195104</v>
      </c>
      <c r="AR19" s="262">
        <f t="shared" si="13"/>
        <v>442453.5176164094</v>
      </c>
      <c r="AS19" s="262">
        <f t="shared" si="13"/>
        <v>403217.33599971241</v>
      </c>
      <c r="AT19" s="262">
        <f t="shared" si="13"/>
        <v>375338.19079667004</v>
      </c>
      <c r="AU19" s="262">
        <f t="shared" si="13"/>
        <v>403279.10321124637</v>
      </c>
      <c r="AV19" s="262">
        <f t="shared" si="13"/>
        <v>415787.17174658843</v>
      </c>
      <c r="AW19" s="262">
        <f t="shared" si="13"/>
        <v>427822.55411114212</v>
      </c>
      <c r="AX19" s="262">
        <f t="shared" si="13"/>
        <v>437264.94415061513</v>
      </c>
      <c r="AY19" s="262">
        <f t="shared" si="13"/>
        <v>420731.966022029</v>
      </c>
      <c r="AZ19" s="262">
        <f t="shared" si="13"/>
        <v>402627.4401133564</v>
      </c>
      <c r="BA19" s="1329">
        <f t="shared" si="13"/>
        <v>389722.13882572914</v>
      </c>
      <c r="BB19" s="262">
        <f t="shared" ref="BB19:BC19" si="14">SUM(BB20:BB28)</f>
        <v>383105.23924268025</v>
      </c>
      <c r="BC19" s="1862">
        <f t="shared" si="14"/>
        <v>375442.74136201933</v>
      </c>
      <c r="BD19" s="262">
        <f t="shared" ref="BD19" si="15">SUM(BD20:BD28)</f>
        <v>360759.70871036674</v>
      </c>
      <c r="BE19" s="471"/>
      <c r="BF19" s="262"/>
      <c r="BG19" s="262"/>
      <c r="BH19" s="365"/>
    </row>
    <row r="20" spans="17:60" ht="14.25" customHeight="1">
      <c r="Q20" s="629"/>
      <c r="R20" s="645"/>
      <c r="S20" s="645"/>
      <c r="T20" s="43" t="s">
        <v>175</v>
      </c>
      <c r="V20" s="629"/>
      <c r="W20" s="645"/>
      <c r="X20" s="645"/>
      <c r="Y20" s="739" t="s">
        <v>501</v>
      </c>
      <c r="Z20" s="222"/>
      <c r="AA20" s="222">
        <v>14033.024135469033</v>
      </c>
      <c r="AB20" s="222">
        <v>14501.120119265357</v>
      </c>
      <c r="AC20" s="222">
        <v>15152.644370242593</v>
      </c>
      <c r="AD20" s="222">
        <v>15362.026678368438</v>
      </c>
      <c r="AE20" s="222">
        <v>16370.851323251543</v>
      </c>
      <c r="AF20" s="222">
        <v>17047.857670403944</v>
      </c>
      <c r="AG20" s="222">
        <v>17003.815714550754</v>
      </c>
      <c r="AH20" s="222">
        <v>17211.836708164607</v>
      </c>
      <c r="AI20" s="222">
        <v>17752.683735989733</v>
      </c>
      <c r="AJ20" s="222">
        <v>18422.545017670338</v>
      </c>
      <c r="AK20" s="222">
        <v>18743.916458431442</v>
      </c>
      <c r="AL20" s="222">
        <v>19216.639904583262</v>
      </c>
      <c r="AM20" s="222">
        <v>20223.716905092944</v>
      </c>
      <c r="AN20" s="222">
        <v>20402.605657610799</v>
      </c>
      <c r="AO20" s="222">
        <v>21022.558741089262</v>
      </c>
      <c r="AP20" s="222">
        <v>21230.94643650802</v>
      </c>
      <c r="AQ20" s="222">
        <v>20811.403116847971</v>
      </c>
      <c r="AR20" s="222">
        <v>21346.216186660742</v>
      </c>
      <c r="AS20" s="222">
        <v>22277.648451176541</v>
      </c>
      <c r="AT20" s="222">
        <v>19582.245340788657</v>
      </c>
      <c r="AU20" s="222">
        <v>21352.324051096777</v>
      </c>
      <c r="AV20" s="222">
        <v>23209.66544123815</v>
      </c>
      <c r="AW20" s="222">
        <v>23672.958604238273</v>
      </c>
      <c r="AX20" s="222">
        <v>25013.825372282448</v>
      </c>
      <c r="AY20" s="222">
        <v>23164.131026268144</v>
      </c>
      <c r="AZ20" s="222">
        <v>22219.448044718498</v>
      </c>
      <c r="BA20" s="1344">
        <v>21410.731898703078</v>
      </c>
      <c r="BB20" s="222">
        <v>19970.629411831258</v>
      </c>
      <c r="BC20" s="1858">
        <v>21748.186310593061</v>
      </c>
      <c r="BD20" s="222">
        <v>20298.43760974034</v>
      </c>
      <c r="BE20" s="469"/>
      <c r="BF20" s="222"/>
      <c r="BG20" s="222"/>
      <c r="BH20" s="1435"/>
    </row>
    <row r="21" spans="17:60" ht="14.25" customHeight="1">
      <c r="Q21" s="629"/>
      <c r="R21" s="645"/>
      <c r="S21" s="645"/>
      <c r="T21" s="710" t="s">
        <v>178</v>
      </c>
      <c r="V21" s="629"/>
      <c r="W21" s="645"/>
      <c r="X21" s="645"/>
      <c r="Y21" s="736" t="s">
        <v>502</v>
      </c>
      <c r="Z21" s="433"/>
      <c r="AA21" s="433">
        <v>20875.821413258174</v>
      </c>
      <c r="AB21" s="433">
        <v>20120.691478592053</v>
      </c>
      <c r="AC21" s="433">
        <v>20001.710172219391</v>
      </c>
      <c r="AD21" s="433">
        <v>18990.749649819412</v>
      </c>
      <c r="AE21" s="433">
        <v>19619.346974099168</v>
      </c>
      <c r="AF21" s="433">
        <v>19204.40068522709</v>
      </c>
      <c r="AG21" s="433">
        <v>18453.255290365061</v>
      </c>
      <c r="AH21" s="433">
        <v>18276.656268145023</v>
      </c>
      <c r="AI21" s="433">
        <v>17900.537542612154</v>
      </c>
      <c r="AJ21" s="433">
        <v>17097.420983806001</v>
      </c>
      <c r="AK21" s="433">
        <v>16290.886406599122</v>
      </c>
      <c r="AL21" s="433">
        <v>15807.922066171843</v>
      </c>
      <c r="AM21" s="433">
        <v>15557.464936880271</v>
      </c>
      <c r="AN21" s="433">
        <v>15308.971135080446</v>
      </c>
      <c r="AO21" s="433">
        <v>14508.552786830136</v>
      </c>
      <c r="AP21" s="433">
        <v>12910.574779583672</v>
      </c>
      <c r="AQ21" s="433">
        <v>12096.617241431599</v>
      </c>
      <c r="AR21" s="433">
        <v>11671.319417707819</v>
      </c>
      <c r="AS21" s="433">
        <v>9769.2541447159747</v>
      </c>
      <c r="AT21" s="433">
        <v>9065.2883122290168</v>
      </c>
      <c r="AU21" s="433">
        <v>9638.2225148623584</v>
      </c>
      <c r="AV21" s="433">
        <v>9808.8292156115058</v>
      </c>
      <c r="AW21" s="433">
        <v>9264.9817118218562</v>
      </c>
      <c r="AX21" s="433">
        <v>9635.3315134829645</v>
      </c>
      <c r="AY21" s="433">
        <v>9313.9105351757789</v>
      </c>
      <c r="AZ21" s="433">
        <v>9851.6149534397045</v>
      </c>
      <c r="BA21" s="1354">
        <v>8861.4369910446785</v>
      </c>
      <c r="BB21" s="433">
        <v>8417.9799631497099</v>
      </c>
      <c r="BC21" s="1859">
        <v>8359.3424020317707</v>
      </c>
      <c r="BD21" s="433">
        <v>8128.1636415891708</v>
      </c>
      <c r="BE21" s="469"/>
      <c r="BF21" s="433"/>
      <c r="BG21" s="433"/>
      <c r="BH21" s="1435"/>
    </row>
    <row r="22" spans="17:60" ht="14.25" customHeight="1">
      <c r="Q22" s="629"/>
      <c r="R22" s="645"/>
      <c r="S22" s="645"/>
      <c r="T22" s="710" t="s">
        <v>179</v>
      </c>
      <c r="V22" s="629"/>
      <c r="W22" s="645"/>
      <c r="X22" s="645"/>
      <c r="Y22" s="736" t="s">
        <v>503</v>
      </c>
      <c r="Z22" s="433"/>
      <c r="AA22" s="433">
        <v>32656.821037565544</v>
      </c>
      <c r="AB22" s="433">
        <v>32669.355681101813</v>
      </c>
      <c r="AC22" s="433">
        <v>32017.692427900998</v>
      </c>
      <c r="AD22" s="433">
        <v>31921.287007542618</v>
      </c>
      <c r="AE22" s="433">
        <v>33143.321420200606</v>
      </c>
      <c r="AF22" s="433">
        <v>34388.446140450142</v>
      </c>
      <c r="AG22" s="433">
        <v>34705.864618604792</v>
      </c>
      <c r="AH22" s="433">
        <v>34542.214730965054</v>
      </c>
      <c r="AI22" s="433">
        <v>33058.176876755868</v>
      </c>
      <c r="AJ22" s="433">
        <v>33696.10503646158</v>
      </c>
      <c r="AK22" s="433">
        <v>34521.956730922488</v>
      </c>
      <c r="AL22" s="433">
        <v>33782.552313803084</v>
      </c>
      <c r="AM22" s="433">
        <v>33247.13889654931</v>
      </c>
      <c r="AN22" s="433">
        <v>32956.478540868018</v>
      </c>
      <c r="AO22" s="433">
        <v>32428.531737664438</v>
      </c>
      <c r="AP22" s="433">
        <v>31036.550036278903</v>
      </c>
      <c r="AQ22" s="433">
        <v>29040.949610181688</v>
      </c>
      <c r="AR22" s="433">
        <v>28453.041863308186</v>
      </c>
      <c r="AS22" s="433">
        <v>26601.05699324307</v>
      </c>
      <c r="AT22" s="433">
        <v>24430.944770915074</v>
      </c>
      <c r="AU22" s="433">
        <v>23996.591433271649</v>
      </c>
      <c r="AV22" s="433">
        <v>24388.400185745966</v>
      </c>
      <c r="AW22" s="433">
        <v>26140.179929447557</v>
      </c>
      <c r="AX22" s="433">
        <v>25315.816968814204</v>
      </c>
      <c r="AY22" s="433">
        <v>23770.2176989338</v>
      </c>
      <c r="AZ22" s="433">
        <v>23560.560429689933</v>
      </c>
      <c r="BA22" s="1354">
        <v>23161.228893919557</v>
      </c>
      <c r="BB22" s="433">
        <v>22690.890522732909</v>
      </c>
      <c r="BC22" s="1859">
        <v>22428.876827244341</v>
      </c>
      <c r="BD22" s="433">
        <v>21059.372039412687</v>
      </c>
      <c r="BE22" s="469"/>
      <c r="BF22" s="433"/>
      <c r="BG22" s="433"/>
      <c r="BH22" s="1435"/>
    </row>
    <row r="23" spans="17:60" ht="14.25" customHeight="1">
      <c r="Q23" s="629"/>
      <c r="R23" s="645"/>
      <c r="S23" s="645"/>
      <c r="T23" s="710" t="s">
        <v>180</v>
      </c>
      <c r="V23" s="629"/>
      <c r="W23" s="645"/>
      <c r="X23" s="645"/>
      <c r="Y23" s="736" t="s">
        <v>421</v>
      </c>
      <c r="Z23" s="433"/>
      <c r="AA23" s="433">
        <v>63674.954994808693</v>
      </c>
      <c r="AB23" s="433">
        <v>64199.849418952828</v>
      </c>
      <c r="AC23" s="433">
        <v>64481.960764021154</v>
      </c>
      <c r="AD23" s="433">
        <v>63755.40317748837</v>
      </c>
      <c r="AE23" s="433">
        <v>67937.16674539019</v>
      </c>
      <c r="AF23" s="433">
        <v>68707.45787363252</v>
      </c>
      <c r="AG23" s="433">
        <v>70906.502997349206</v>
      </c>
      <c r="AH23" s="433">
        <v>71856.539825055865</v>
      </c>
      <c r="AI23" s="433">
        <v>67214.252003971051</v>
      </c>
      <c r="AJ23" s="433">
        <v>68539.901106937876</v>
      </c>
      <c r="AK23" s="433">
        <v>72317.529432243624</v>
      </c>
      <c r="AL23" s="433">
        <v>69374.154897641769</v>
      </c>
      <c r="AM23" s="433">
        <v>69023.537028904408</v>
      </c>
      <c r="AN23" s="433">
        <v>68296.142634663018</v>
      </c>
      <c r="AO23" s="433">
        <v>68626.351210369729</v>
      </c>
      <c r="AP23" s="433">
        <v>71154.792349051393</v>
      </c>
      <c r="AQ23" s="433">
        <v>69452.904462184088</v>
      </c>
      <c r="AR23" s="433">
        <v>69798.81916344924</v>
      </c>
      <c r="AS23" s="433">
        <v>64796.135792656481</v>
      </c>
      <c r="AT23" s="433">
        <v>64249.291539299593</v>
      </c>
      <c r="AU23" s="433">
        <v>66245.930993353191</v>
      </c>
      <c r="AV23" s="433">
        <v>68166.102169523816</v>
      </c>
      <c r="AW23" s="433">
        <v>66332.816604262393</v>
      </c>
      <c r="AX23" s="433">
        <v>68406.596243975087</v>
      </c>
      <c r="AY23" s="433">
        <v>65023.084172380666</v>
      </c>
      <c r="AZ23" s="433">
        <v>63059.203271619037</v>
      </c>
      <c r="BA23" s="1354">
        <v>59357.163991739057</v>
      </c>
      <c r="BB23" s="433">
        <v>59017.855693303092</v>
      </c>
      <c r="BC23" s="1859">
        <v>56769.451747176296</v>
      </c>
      <c r="BD23" s="433">
        <v>56243.41606276657</v>
      </c>
      <c r="BE23" s="469"/>
      <c r="BF23" s="433"/>
      <c r="BG23" s="433"/>
      <c r="BH23" s="1435"/>
    </row>
    <row r="24" spans="17:60" ht="14.25" customHeight="1">
      <c r="Q24" s="629"/>
      <c r="R24" s="645"/>
      <c r="S24" s="645"/>
      <c r="T24" s="1846" t="s">
        <v>1350</v>
      </c>
      <c r="V24" s="629"/>
      <c r="W24" s="645"/>
      <c r="X24" s="645"/>
      <c r="Y24" s="736" t="s">
        <v>422</v>
      </c>
      <c r="Z24" s="433"/>
      <c r="AA24" s="433">
        <v>53888.190434107608</v>
      </c>
      <c r="AB24" s="433">
        <v>53846.654217888768</v>
      </c>
      <c r="AC24" s="433">
        <v>53970.44310503819</v>
      </c>
      <c r="AD24" s="433">
        <v>53104.886350024681</v>
      </c>
      <c r="AE24" s="433">
        <v>54211.727162045201</v>
      </c>
      <c r="AF24" s="433">
        <v>53856.879007394324</v>
      </c>
      <c r="AG24" s="433">
        <v>53569.301288196228</v>
      </c>
      <c r="AH24" s="433">
        <v>51668.517525700481</v>
      </c>
      <c r="AI24" s="433">
        <v>46661.500679299796</v>
      </c>
      <c r="AJ24" s="433">
        <v>46508.009157572626</v>
      </c>
      <c r="AK24" s="433">
        <v>46434.515241370515</v>
      </c>
      <c r="AL24" s="433">
        <v>44618.456236006241</v>
      </c>
      <c r="AM24" s="433">
        <v>44001.362551360427</v>
      </c>
      <c r="AN24" s="433">
        <v>43631.025680558654</v>
      </c>
      <c r="AO24" s="433">
        <v>41111.121072474263</v>
      </c>
      <c r="AP24" s="433">
        <v>39903.522121996954</v>
      </c>
      <c r="AQ24" s="433">
        <v>39773.75421930664</v>
      </c>
      <c r="AR24" s="433">
        <v>38988.855963199188</v>
      </c>
      <c r="AS24" s="433">
        <v>36224.862697100543</v>
      </c>
      <c r="AT24" s="433">
        <v>32330.02945729479</v>
      </c>
      <c r="AU24" s="433">
        <v>32578.651937264094</v>
      </c>
      <c r="AV24" s="433">
        <v>33067.808321576544</v>
      </c>
      <c r="AW24" s="433">
        <v>33883.029546462727</v>
      </c>
      <c r="AX24" s="433">
        <v>34807.243124820343</v>
      </c>
      <c r="AY24" s="433">
        <v>33150.696520630299</v>
      </c>
      <c r="AZ24" s="433">
        <v>31584.071207684436</v>
      </c>
      <c r="BA24" s="1354">
        <v>31862.297283863845</v>
      </c>
      <c r="BB24" s="433">
        <v>31412.072225591215</v>
      </c>
      <c r="BC24" s="1859">
        <v>31001.426196305736</v>
      </c>
      <c r="BD24" s="433">
        <v>29077.360898228686</v>
      </c>
      <c r="BE24" s="469"/>
      <c r="BF24" s="433"/>
      <c r="BG24" s="433"/>
      <c r="BH24" s="1435"/>
    </row>
    <row r="25" spans="17:60" ht="14.25" customHeight="1">
      <c r="Q25" s="629"/>
      <c r="R25" s="645"/>
      <c r="S25" s="645"/>
      <c r="T25" s="740" t="s">
        <v>100</v>
      </c>
      <c r="V25" s="629"/>
      <c r="W25" s="645"/>
      <c r="X25" s="645"/>
      <c r="Y25" s="736" t="s">
        <v>505</v>
      </c>
      <c r="Z25" s="433"/>
      <c r="AA25" s="433">
        <v>174380.37113442845</v>
      </c>
      <c r="AB25" s="433">
        <v>168981.29091908882</v>
      </c>
      <c r="AC25" s="433">
        <v>161794.91706113535</v>
      </c>
      <c r="AD25" s="433">
        <v>159529.29847171542</v>
      </c>
      <c r="AE25" s="433">
        <v>163323.72033103736</v>
      </c>
      <c r="AF25" s="433">
        <v>163950.79076652855</v>
      </c>
      <c r="AG25" s="433">
        <v>165413.99783945159</v>
      </c>
      <c r="AH25" s="433">
        <v>167529.93782920187</v>
      </c>
      <c r="AI25" s="433">
        <v>156074.08927442058</v>
      </c>
      <c r="AJ25" s="433">
        <v>161817.84415619017</v>
      </c>
      <c r="AK25" s="433">
        <v>168712.6916107467</v>
      </c>
      <c r="AL25" s="433">
        <v>164362.7841727811</v>
      </c>
      <c r="AM25" s="433">
        <v>170763.34867173241</v>
      </c>
      <c r="AN25" s="433">
        <v>172761.12067108549</v>
      </c>
      <c r="AO25" s="433">
        <v>172871.54549061236</v>
      </c>
      <c r="AP25" s="433">
        <v>170771.64949532133</v>
      </c>
      <c r="AQ25" s="433">
        <v>172981.53856835028</v>
      </c>
      <c r="AR25" s="433">
        <v>179900.44132065983</v>
      </c>
      <c r="AS25" s="433">
        <v>162178.16553595779</v>
      </c>
      <c r="AT25" s="433">
        <v>150670.48322589177</v>
      </c>
      <c r="AU25" s="433">
        <v>171174.48361351324</v>
      </c>
      <c r="AV25" s="433">
        <v>171394.77484660465</v>
      </c>
      <c r="AW25" s="433">
        <v>175442.19444171659</v>
      </c>
      <c r="AX25" s="433">
        <v>182266.26705082864</v>
      </c>
      <c r="AY25" s="433">
        <v>178933.87861497884</v>
      </c>
      <c r="AZ25" s="433">
        <v>170652.61608436002</v>
      </c>
      <c r="BA25" s="1354">
        <v>166513.8159997249</v>
      </c>
      <c r="BB25" s="433">
        <v>163572.92722981793</v>
      </c>
      <c r="BC25" s="1859">
        <v>158621.46387950913</v>
      </c>
      <c r="BD25" s="433">
        <v>154553.94863364397</v>
      </c>
      <c r="BE25" s="469"/>
      <c r="BF25" s="433"/>
      <c r="BG25" s="433"/>
      <c r="BH25" s="1435"/>
    </row>
    <row r="26" spans="17:60" ht="14.25" customHeight="1">
      <c r="Q26" s="629"/>
      <c r="R26" s="645"/>
      <c r="S26" s="645"/>
      <c r="T26" s="1846" t="s">
        <v>1351</v>
      </c>
      <c r="V26" s="629"/>
      <c r="W26" s="645"/>
      <c r="X26" s="645"/>
      <c r="Y26" s="736" t="s">
        <v>506</v>
      </c>
      <c r="Z26" s="433"/>
      <c r="AA26" s="433">
        <v>14938.807611761515</v>
      </c>
      <c r="AB26" s="433">
        <v>14456.558784729947</v>
      </c>
      <c r="AC26" s="433">
        <v>14296.284888456652</v>
      </c>
      <c r="AD26" s="433">
        <v>13368.190422050455</v>
      </c>
      <c r="AE26" s="433">
        <v>13248.830211596542</v>
      </c>
      <c r="AF26" s="433">
        <v>12452.116745774963</v>
      </c>
      <c r="AG26" s="433">
        <v>11679.091978547758</v>
      </c>
      <c r="AH26" s="433">
        <v>12062.488383698079</v>
      </c>
      <c r="AI26" s="433">
        <v>11685.319459435421</v>
      </c>
      <c r="AJ26" s="433">
        <v>12005.633549100063</v>
      </c>
      <c r="AK26" s="433">
        <v>11971.310400487981</v>
      </c>
      <c r="AL26" s="433">
        <v>11842.240662115815</v>
      </c>
      <c r="AM26" s="433">
        <v>11998.306328654528</v>
      </c>
      <c r="AN26" s="433">
        <v>12205.015314458115</v>
      </c>
      <c r="AO26" s="433">
        <v>12008.856000271566</v>
      </c>
      <c r="AP26" s="433">
        <v>11585.92681059156</v>
      </c>
      <c r="AQ26" s="433">
        <v>11446.531592065638</v>
      </c>
      <c r="AR26" s="433">
        <v>11512.895416014384</v>
      </c>
      <c r="AS26" s="433">
        <v>10674.557340060543</v>
      </c>
      <c r="AT26" s="433">
        <v>9138.4827627082395</v>
      </c>
      <c r="AU26" s="433">
        <v>9291.8623462933592</v>
      </c>
      <c r="AV26" s="433">
        <v>9608.4787291583434</v>
      </c>
      <c r="AW26" s="433">
        <v>11393.481292812143</v>
      </c>
      <c r="AX26" s="433">
        <v>10125.723344558664</v>
      </c>
      <c r="AY26" s="433">
        <v>9207.9551896205649</v>
      </c>
      <c r="AZ26" s="433">
        <v>8578.6376453514804</v>
      </c>
      <c r="BA26" s="1354">
        <v>9034.666184638314</v>
      </c>
      <c r="BB26" s="433">
        <v>8577.4837368412955</v>
      </c>
      <c r="BC26" s="1859">
        <v>8137.5660062780998</v>
      </c>
      <c r="BD26" s="433">
        <v>7348.6666422346252</v>
      </c>
      <c r="BE26" s="469"/>
      <c r="BF26" s="433"/>
      <c r="BG26" s="433"/>
      <c r="BH26" s="1435"/>
    </row>
    <row r="27" spans="17:60" ht="14.25" customHeight="1">
      <c r="Q27" s="629"/>
      <c r="R27" s="645"/>
      <c r="S27" s="645"/>
      <c r="T27" s="710" t="s">
        <v>254</v>
      </c>
      <c r="V27" s="629"/>
      <c r="W27" s="645"/>
      <c r="X27" s="645"/>
      <c r="Y27" s="736" t="s">
        <v>507</v>
      </c>
      <c r="Z27" s="433"/>
      <c r="AA27" s="433">
        <v>66868.918936195216</v>
      </c>
      <c r="AB27" s="433">
        <v>66509.920976118679</v>
      </c>
      <c r="AC27" s="433">
        <v>66072.073344894176</v>
      </c>
      <c r="AD27" s="433">
        <v>61936.670101017429</v>
      </c>
      <c r="AE27" s="433">
        <v>66326.308980549846</v>
      </c>
      <c r="AF27" s="433">
        <v>63362.318078484896</v>
      </c>
      <c r="AG27" s="433">
        <v>65400.846093214132</v>
      </c>
      <c r="AH27" s="433">
        <v>55809.898308879063</v>
      </c>
      <c r="AI27" s="433">
        <v>48770.182249990161</v>
      </c>
      <c r="AJ27" s="433">
        <v>51415.469444515955</v>
      </c>
      <c r="AK27" s="433">
        <v>53122.739044569062</v>
      </c>
      <c r="AL27" s="433">
        <v>51538.819545588849</v>
      </c>
      <c r="AM27" s="433">
        <v>54080.260796510898</v>
      </c>
      <c r="AN27" s="433">
        <v>55070.008257300149</v>
      </c>
      <c r="AO27" s="433">
        <v>54660.108364552216</v>
      </c>
      <c r="AP27" s="433">
        <v>56140.215452082484</v>
      </c>
      <c r="AQ27" s="433">
        <v>56086.068272565048</v>
      </c>
      <c r="AR27" s="433">
        <v>60605.142676084659</v>
      </c>
      <c r="AS27" s="433">
        <v>53553.507201660614</v>
      </c>
      <c r="AT27" s="433">
        <v>49695.278076912902</v>
      </c>
      <c r="AU27" s="433">
        <v>52341.595266033764</v>
      </c>
      <c r="AV27" s="433">
        <v>57422.294691181996</v>
      </c>
      <c r="AW27" s="433">
        <v>61906.715682388778</v>
      </c>
      <c r="AX27" s="433">
        <v>61298.387026264078</v>
      </c>
      <c r="AY27" s="433">
        <v>57504.385904535331</v>
      </c>
      <c r="AZ27" s="433">
        <v>54280.924063360937</v>
      </c>
      <c r="BA27" s="1354">
        <v>51439.975293178228</v>
      </c>
      <c r="BB27" s="433">
        <v>51281.771620013089</v>
      </c>
      <c r="BC27" s="1859">
        <v>51227.857120247259</v>
      </c>
      <c r="BD27" s="433">
        <v>47356.963819905926</v>
      </c>
      <c r="BE27" s="469"/>
      <c r="BF27" s="433"/>
      <c r="BG27" s="433"/>
      <c r="BH27" s="1435"/>
    </row>
    <row r="28" spans="17:60" ht="28.5" customHeight="1">
      <c r="Q28" s="629"/>
      <c r="R28" s="645"/>
      <c r="S28" s="645"/>
      <c r="T28" s="710" t="s">
        <v>255</v>
      </c>
      <c r="V28" s="629"/>
      <c r="W28" s="645"/>
      <c r="X28" s="645"/>
      <c r="Y28" s="1410" t="s">
        <v>712</v>
      </c>
      <c r="Z28" s="311"/>
      <c r="AA28" s="311">
        <v>22590.632995097658</v>
      </c>
      <c r="AB28" s="311">
        <v>21767.400650063952</v>
      </c>
      <c r="AC28" s="311">
        <v>21262.962231845806</v>
      </c>
      <c r="AD28" s="311">
        <v>19542.852274676192</v>
      </c>
      <c r="AE28" s="311">
        <v>20508.154764146751</v>
      </c>
      <c r="AF28" s="311">
        <v>19387.924745647309</v>
      </c>
      <c r="AG28" s="311">
        <v>19478.472341586315</v>
      </c>
      <c r="AH28" s="311">
        <v>19653.636724367898</v>
      </c>
      <c r="AI28" s="311">
        <v>19872.584757995013</v>
      </c>
      <c r="AJ28" s="311">
        <v>20535.643757293139</v>
      </c>
      <c r="AK28" s="311">
        <v>21146.56547855361</v>
      </c>
      <c r="AL28" s="311">
        <v>20720.90929818057</v>
      </c>
      <c r="AM28" s="311">
        <v>21178.584200540758</v>
      </c>
      <c r="AN28" s="311">
        <v>21386.914981746024</v>
      </c>
      <c r="AO28" s="311">
        <v>21166.0878765505</v>
      </c>
      <c r="AP28" s="311">
        <v>21062.723393181466</v>
      </c>
      <c r="AQ28" s="311">
        <v>19442.046736577482</v>
      </c>
      <c r="AR28" s="311">
        <v>20176.785609325332</v>
      </c>
      <c r="AS28" s="311">
        <v>17142.147843140854</v>
      </c>
      <c r="AT28" s="311">
        <v>16176.147310630011</v>
      </c>
      <c r="AU28" s="311">
        <v>16659.441055557912</v>
      </c>
      <c r="AV28" s="311">
        <v>18720.818145947469</v>
      </c>
      <c r="AW28" s="311">
        <v>19786.196297991857</v>
      </c>
      <c r="AX28" s="311">
        <v>20395.753505588698</v>
      </c>
      <c r="AY28" s="311">
        <v>20663.70635950561</v>
      </c>
      <c r="AZ28" s="311">
        <v>18840.364413132324</v>
      </c>
      <c r="BA28" s="1352">
        <v>18080.822288917454</v>
      </c>
      <c r="BB28" s="311">
        <v>18163.628839399724</v>
      </c>
      <c r="BC28" s="1863">
        <v>17148.570872633612</v>
      </c>
      <c r="BD28" s="311">
        <v>16693.379362844717</v>
      </c>
      <c r="BE28" s="469"/>
      <c r="BF28" s="311"/>
      <c r="BG28" s="311"/>
      <c r="BH28" s="1435"/>
    </row>
    <row r="29" spans="17:60" ht="14.25" customHeight="1">
      <c r="Q29" s="629"/>
      <c r="R29" s="654" t="s">
        <v>202</v>
      </c>
      <c r="S29" s="711"/>
      <c r="T29" s="712"/>
      <c r="V29" s="629"/>
      <c r="W29" s="654" t="s">
        <v>426</v>
      </c>
      <c r="X29" s="711"/>
      <c r="Y29" s="743"/>
      <c r="Z29" s="301"/>
      <c r="AA29" s="302">
        <v>130817.88018065949</v>
      </c>
      <c r="AB29" s="302">
        <v>134251.91131324109</v>
      </c>
      <c r="AC29" s="302">
        <v>138911.70681152117</v>
      </c>
      <c r="AD29" s="302">
        <v>142768.91039649094</v>
      </c>
      <c r="AE29" s="302">
        <v>156786.47983693387</v>
      </c>
      <c r="AF29" s="302">
        <v>161911.20975645605</v>
      </c>
      <c r="AG29" s="302">
        <v>160651.54693884533</v>
      </c>
      <c r="AH29" s="302">
        <v>166001.64062021108</v>
      </c>
      <c r="AI29" s="302">
        <v>173220.35662022303</v>
      </c>
      <c r="AJ29" s="302">
        <v>183363.85312878506</v>
      </c>
      <c r="AK29" s="302">
        <v>189737.74096160888</v>
      </c>
      <c r="AL29" s="302">
        <v>190353.52561988102</v>
      </c>
      <c r="AM29" s="302">
        <v>199741.59449935629</v>
      </c>
      <c r="AN29" s="302">
        <v>206142.70564720797</v>
      </c>
      <c r="AO29" s="302">
        <v>213479.91169051288</v>
      </c>
      <c r="AP29" s="302">
        <v>220339.67083668915</v>
      </c>
      <c r="AQ29" s="302">
        <v>217147.31255160819</v>
      </c>
      <c r="AR29" s="302">
        <v>226895.30643106531</v>
      </c>
      <c r="AS29" s="302">
        <v>219961.18591477576</v>
      </c>
      <c r="AT29" s="302">
        <v>196361.29410793143</v>
      </c>
      <c r="AU29" s="302">
        <v>200398.59096541093</v>
      </c>
      <c r="AV29" s="302">
        <v>223419.4003141897</v>
      </c>
      <c r="AW29" s="302">
        <v>228379.59644785791</v>
      </c>
      <c r="AX29" s="302">
        <v>237814.75174956239</v>
      </c>
      <c r="AY29" s="302">
        <v>229811.83778893948</v>
      </c>
      <c r="AZ29" s="302">
        <v>218809.41710506141</v>
      </c>
      <c r="BA29" s="1345">
        <v>212035.04118537201</v>
      </c>
      <c r="BB29" s="302">
        <v>208591.07871243299</v>
      </c>
      <c r="BC29" s="1345">
        <v>200239.81586472777</v>
      </c>
      <c r="BD29" s="302">
        <v>193116.9563407684</v>
      </c>
      <c r="BE29" s="472"/>
      <c r="BF29" s="302"/>
      <c r="BG29" s="302"/>
      <c r="BH29" s="365"/>
    </row>
    <row r="30" spans="17:60" ht="27" customHeight="1">
      <c r="Q30" s="629"/>
      <c r="R30" s="658"/>
      <c r="S30" s="1988" t="s">
        <v>103</v>
      </c>
      <c r="T30" s="1989"/>
      <c r="V30" s="629"/>
      <c r="W30" s="658"/>
      <c r="X30" s="1988" t="s">
        <v>508</v>
      </c>
      <c r="Y30" s="1989"/>
      <c r="Z30" s="126"/>
      <c r="AA30" s="126">
        <v>10660.669737155091</v>
      </c>
      <c r="AB30" s="126">
        <v>12286.162805653841</v>
      </c>
      <c r="AC30" s="126">
        <v>14123.781490879781</v>
      </c>
      <c r="AD30" s="126">
        <v>15167.810143435694</v>
      </c>
      <c r="AE30" s="126">
        <v>18258.484212515774</v>
      </c>
      <c r="AF30" s="126">
        <v>19521.988941579824</v>
      </c>
      <c r="AG30" s="126">
        <v>18674.367902520928</v>
      </c>
      <c r="AH30" s="126">
        <v>17695.905394951558</v>
      </c>
      <c r="AI30" s="126">
        <v>16945.58840476859</v>
      </c>
      <c r="AJ30" s="126">
        <v>16523.060445584</v>
      </c>
      <c r="AK30" s="126">
        <v>16122.09385804611</v>
      </c>
      <c r="AL30" s="126">
        <v>15735.413578037576</v>
      </c>
      <c r="AM30" s="126">
        <v>16322.371160222599</v>
      </c>
      <c r="AN30" s="126">
        <v>16698.201668266927</v>
      </c>
      <c r="AO30" s="126">
        <v>16646.415931482465</v>
      </c>
      <c r="AP30" s="126">
        <v>16792.622333674808</v>
      </c>
      <c r="AQ30" s="126">
        <v>16497.574922218148</v>
      </c>
      <c r="AR30" s="126">
        <v>17892.945556618961</v>
      </c>
      <c r="AS30" s="126">
        <v>22728.641388653057</v>
      </c>
      <c r="AT30" s="126">
        <v>22010.877383564526</v>
      </c>
      <c r="AU30" s="126">
        <v>22703.7801178829</v>
      </c>
      <c r="AV30" s="126">
        <v>27818.393389562076</v>
      </c>
      <c r="AW30" s="126">
        <v>29920.016945081814</v>
      </c>
      <c r="AX30" s="126">
        <v>28470.790591091507</v>
      </c>
      <c r="AY30" s="126">
        <v>30360.260245447687</v>
      </c>
      <c r="AZ30" s="126">
        <v>27304.460483678216</v>
      </c>
      <c r="BA30" s="1327">
        <v>24112.58177540563</v>
      </c>
      <c r="BB30" s="126">
        <v>24424.924537787072</v>
      </c>
      <c r="BC30" s="1864">
        <v>23836.596429233428</v>
      </c>
      <c r="BD30" s="222">
        <v>22727.801938806777</v>
      </c>
      <c r="BE30" s="1851"/>
      <c r="BF30" s="222"/>
      <c r="BG30" s="222"/>
      <c r="BH30" s="1435"/>
    </row>
    <row r="31" spans="17:60" ht="34.5" customHeight="1">
      <c r="Q31" s="629"/>
      <c r="R31" s="658"/>
      <c r="S31" s="1992" t="s">
        <v>104</v>
      </c>
      <c r="T31" s="1993"/>
      <c r="V31" s="629"/>
      <c r="W31" s="658"/>
      <c r="X31" s="1992" t="s">
        <v>509</v>
      </c>
      <c r="Y31" s="1993"/>
      <c r="Z31" s="126"/>
      <c r="AA31" s="126">
        <v>22334.828147228589</v>
      </c>
      <c r="AB31" s="126">
        <v>22610.229992747372</v>
      </c>
      <c r="AC31" s="126">
        <v>23256.701920092102</v>
      </c>
      <c r="AD31" s="126">
        <v>22485.512795270894</v>
      </c>
      <c r="AE31" s="126">
        <v>24807.207238834344</v>
      </c>
      <c r="AF31" s="126">
        <v>24675.867995652243</v>
      </c>
      <c r="AG31" s="126">
        <v>25334.081027741373</v>
      </c>
      <c r="AH31" s="126">
        <v>25732.071439150459</v>
      </c>
      <c r="AI31" s="126">
        <v>26372.009271669795</v>
      </c>
      <c r="AJ31" s="126">
        <v>28026.836341976974</v>
      </c>
      <c r="AK31" s="126">
        <v>29453.842287565018</v>
      </c>
      <c r="AL31" s="126">
        <v>31657.40948982909</v>
      </c>
      <c r="AM31" s="126">
        <v>36273.711438461789</v>
      </c>
      <c r="AN31" s="126">
        <v>40390.211060261543</v>
      </c>
      <c r="AO31" s="126">
        <v>43130.329572701819</v>
      </c>
      <c r="AP31" s="126">
        <v>46977.159436156682</v>
      </c>
      <c r="AQ31" s="126">
        <v>48608.387594466156</v>
      </c>
      <c r="AR31" s="126">
        <v>57449.826074931996</v>
      </c>
      <c r="AS31" s="126">
        <v>48710.451633790522</v>
      </c>
      <c r="AT31" s="126">
        <v>49542.129241628019</v>
      </c>
      <c r="AU31" s="126">
        <v>51684.980472648473</v>
      </c>
      <c r="AV31" s="126">
        <v>59796.235680383288</v>
      </c>
      <c r="AW31" s="126">
        <v>61398.608346300476</v>
      </c>
      <c r="AX31" s="126">
        <v>59751.601818569761</v>
      </c>
      <c r="AY31" s="126">
        <v>58324.994859284401</v>
      </c>
      <c r="AZ31" s="126">
        <v>54618.914848592744</v>
      </c>
      <c r="BA31" s="1327">
        <v>56116.278018921985</v>
      </c>
      <c r="BB31" s="126">
        <v>54109.867265095229</v>
      </c>
      <c r="BC31" s="1864">
        <v>49528.36230867805</v>
      </c>
      <c r="BD31" s="433">
        <v>46666.474279596121</v>
      </c>
      <c r="BE31" s="1948"/>
      <c r="BF31" s="433"/>
      <c r="BG31" s="433"/>
      <c r="BH31" s="1435"/>
    </row>
    <row r="32" spans="17:60" ht="28.5" customHeight="1">
      <c r="Q32" s="629"/>
      <c r="R32" s="658"/>
      <c r="S32" s="1992" t="s">
        <v>210</v>
      </c>
      <c r="T32" s="1993"/>
      <c r="V32" s="629"/>
      <c r="W32" s="658"/>
      <c r="X32" s="1992" t="s">
        <v>510</v>
      </c>
      <c r="Y32" s="1993"/>
      <c r="Z32" s="126"/>
      <c r="AA32" s="126">
        <v>30549.820481369607</v>
      </c>
      <c r="AB32" s="126">
        <v>31964.526406437668</v>
      </c>
      <c r="AC32" s="126">
        <v>34304.088760241881</v>
      </c>
      <c r="AD32" s="126">
        <v>35149.918709805839</v>
      </c>
      <c r="AE32" s="126">
        <v>38352.159330829716</v>
      </c>
      <c r="AF32" s="126">
        <v>40307.528611883536</v>
      </c>
      <c r="AG32" s="126">
        <v>41638.329415839471</v>
      </c>
      <c r="AH32" s="126">
        <v>43449.784380193341</v>
      </c>
      <c r="AI32" s="126">
        <v>46016.410264044447</v>
      </c>
      <c r="AJ32" s="126">
        <v>49562.043297095835</v>
      </c>
      <c r="AK32" s="126">
        <v>51938.063119496153</v>
      </c>
      <c r="AL32" s="126">
        <v>51538.500186618869</v>
      </c>
      <c r="AM32" s="126">
        <v>53675.737377148536</v>
      </c>
      <c r="AN32" s="126">
        <v>53663.486901794342</v>
      </c>
      <c r="AO32" s="126">
        <v>53338.911471930682</v>
      </c>
      <c r="AP32" s="126">
        <v>53192.94100812159</v>
      </c>
      <c r="AQ32" s="126">
        <v>53182.608718723961</v>
      </c>
      <c r="AR32" s="126">
        <v>54856.854783828356</v>
      </c>
      <c r="AS32" s="126">
        <v>57735.683880978409</v>
      </c>
      <c r="AT32" s="126">
        <v>49856.986668762562</v>
      </c>
      <c r="AU32" s="126">
        <v>50060.674381343575</v>
      </c>
      <c r="AV32" s="126">
        <v>58188.216987015476</v>
      </c>
      <c r="AW32" s="126">
        <v>59469.163149296612</v>
      </c>
      <c r="AX32" s="126">
        <v>59228.069391168028</v>
      </c>
      <c r="AY32" s="126">
        <v>56797.337092481932</v>
      </c>
      <c r="AZ32" s="126">
        <v>52800.83622640268</v>
      </c>
      <c r="BA32" s="1327">
        <v>49566.220257397923</v>
      </c>
      <c r="BB32" s="126">
        <v>48706.033456657111</v>
      </c>
      <c r="BC32" s="1864">
        <v>48528.626596252216</v>
      </c>
      <c r="BD32" s="433">
        <v>45419.591079197264</v>
      </c>
      <c r="BE32" s="1948"/>
      <c r="BF32" s="433"/>
      <c r="BG32" s="433"/>
      <c r="BH32" s="1435"/>
    </row>
    <row r="33" spans="17:60" ht="28.5" customHeight="1">
      <c r="Q33" s="629"/>
      <c r="R33" s="658"/>
      <c r="S33" s="2015" t="s">
        <v>106</v>
      </c>
      <c r="T33" s="2016"/>
      <c r="V33" s="629"/>
      <c r="W33" s="658"/>
      <c r="X33" s="1992" t="s">
        <v>511</v>
      </c>
      <c r="Y33" s="1993"/>
      <c r="Z33" s="126"/>
      <c r="AA33" s="126">
        <v>28183.104320879629</v>
      </c>
      <c r="AB33" s="126">
        <v>30040.427905681176</v>
      </c>
      <c r="AC33" s="126">
        <v>32170.563087320083</v>
      </c>
      <c r="AD33" s="126">
        <v>33030.043573378891</v>
      </c>
      <c r="AE33" s="126">
        <v>36698.106356290118</v>
      </c>
      <c r="AF33" s="126">
        <v>38414.8583873389</v>
      </c>
      <c r="AG33" s="126">
        <v>40497.584058349094</v>
      </c>
      <c r="AH33" s="126">
        <v>42624.909958291035</v>
      </c>
      <c r="AI33" s="126">
        <v>45968.754353427568</v>
      </c>
      <c r="AJ33" s="126">
        <v>49674.979145260637</v>
      </c>
      <c r="AK33" s="126">
        <v>52704.556823594066</v>
      </c>
      <c r="AL33" s="126">
        <v>52335.465912526161</v>
      </c>
      <c r="AM33" s="126">
        <v>54516.789772470933</v>
      </c>
      <c r="AN33" s="126">
        <v>54988.717575377872</v>
      </c>
      <c r="AO33" s="126">
        <v>55110.300863183787</v>
      </c>
      <c r="AP33" s="126">
        <v>55089.909810484372</v>
      </c>
      <c r="AQ33" s="126">
        <v>52281.65449755561</v>
      </c>
      <c r="AR33" s="126">
        <v>53815.938322869442</v>
      </c>
      <c r="AS33" s="126">
        <v>52738.290836320419</v>
      </c>
      <c r="AT33" s="126">
        <v>45620.716683763676</v>
      </c>
      <c r="AU33" s="126">
        <v>47622.771001021632</v>
      </c>
      <c r="AV33" s="126">
        <v>54699.525680227016</v>
      </c>
      <c r="AW33" s="126">
        <v>58799.754017309271</v>
      </c>
      <c r="AX33" s="126">
        <v>64808.815010107668</v>
      </c>
      <c r="AY33" s="126">
        <v>62198.265728494342</v>
      </c>
      <c r="AZ33" s="126">
        <v>64305.890799478366</v>
      </c>
      <c r="BA33" s="1327">
        <v>65761.800771287133</v>
      </c>
      <c r="BB33" s="126">
        <v>60618.303046705078</v>
      </c>
      <c r="BC33" s="1864">
        <v>59609.973879217832</v>
      </c>
      <c r="BD33" s="433">
        <v>58842.141410594835</v>
      </c>
      <c r="BE33" s="1948"/>
      <c r="BF33" s="433"/>
      <c r="BG33" s="433"/>
      <c r="BH33" s="1435"/>
    </row>
    <row r="34" spans="17:60" ht="14.25" customHeight="1">
      <c r="Q34" s="629"/>
      <c r="R34" s="658"/>
      <c r="S34" s="2017" t="s">
        <v>219</v>
      </c>
      <c r="T34" s="2018"/>
      <c r="V34" s="629"/>
      <c r="W34" s="658"/>
      <c r="X34" s="1990" t="s">
        <v>512</v>
      </c>
      <c r="Y34" s="1991"/>
      <c r="Z34" s="126"/>
      <c r="AA34" s="126">
        <v>39089.457494026574</v>
      </c>
      <c r="AB34" s="126">
        <v>37350.564202721034</v>
      </c>
      <c r="AC34" s="126">
        <v>35056.571552987312</v>
      </c>
      <c r="AD34" s="126">
        <v>36935.625174599591</v>
      </c>
      <c r="AE34" s="126">
        <v>38670.522698463908</v>
      </c>
      <c r="AF34" s="126">
        <v>38990.965820001518</v>
      </c>
      <c r="AG34" s="126">
        <v>34507.184534394495</v>
      </c>
      <c r="AH34" s="126">
        <v>36498.969447624666</v>
      </c>
      <c r="AI34" s="126">
        <v>37917.594326312603</v>
      </c>
      <c r="AJ34" s="126">
        <v>39576.933898867617</v>
      </c>
      <c r="AK34" s="126">
        <v>39519.184872907528</v>
      </c>
      <c r="AL34" s="126">
        <v>39086.736452869343</v>
      </c>
      <c r="AM34" s="126">
        <v>38952.984751052456</v>
      </c>
      <c r="AN34" s="126">
        <v>40402.088441507287</v>
      </c>
      <c r="AO34" s="126">
        <v>45253.953851214123</v>
      </c>
      <c r="AP34" s="126">
        <v>48287.038248251709</v>
      </c>
      <c r="AQ34" s="126">
        <v>46577.08681864434</v>
      </c>
      <c r="AR34" s="126">
        <v>42879.741692816548</v>
      </c>
      <c r="AS34" s="126">
        <v>38048.118175033356</v>
      </c>
      <c r="AT34" s="126">
        <v>29330.58413021265</v>
      </c>
      <c r="AU34" s="126">
        <v>28326.38499251438</v>
      </c>
      <c r="AV34" s="126">
        <v>22917.028577001834</v>
      </c>
      <c r="AW34" s="126">
        <v>18792.053989869793</v>
      </c>
      <c r="AX34" s="126">
        <v>25555.474938625423</v>
      </c>
      <c r="AY34" s="126">
        <v>22130.979863231027</v>
      </c>
      <c r="AZ34" s="126">
        <v>19779.314746909447</v>
      </c>
      <c r="BA34" s="1327">
        <v>16478.1603623593</v>
      </c>
      <c r="BB34" s="126">
        <v>20731.950406188476</v>
      </c>
      <c r="BC34" s="1864">
        <v>18736.25665134627</v>
      </c>
      <c r="BD34" s="311">
        <v>19460.947632573399</v>
      </c>
      <c r="BE34" s="1949"/>
      <c r="BF34" s="311"/>
      <c r="BG34" s="311"/>
      <c r="BH34" s="1435"/>
    </row>
    <row r="35" spans="17:60">
      <c r="Q35" s="629"/>
      <c r="R35" s="660" t="s">
        <v>108</v>
      </c>
      <c r="S35" s="713"/>
      <c r="T35" s="1934"/>
      <c r="V35" s="629"/>
      <c r="W35" s="660" t="s">
        <v>1388</v>
      </c>
      <c r="X35" s="713"/>
      <c r="Y35" s="714"/>
      <c r="Z35" s="128"/>
      <c r="AA35" s="265">
        <f>SUM(AA36,AA39)</f>
        <v>208428.46630014968</v>
      </c>
      <c r="AB35" s="265">
        <f t="shared" ref="AB35:BA35" si="16">SUM(AB36,AB39)</f>
        <v>220426.32335542515</v>
      </c>
      <c r="AC35" s="265">
        <f t="shared" si="16"/>
        <v>227053.27518664714</v>
      </c>
      <c r="AD35" s="265">
        <f t="shared" si="16"/>
        <v>230460.238716855</v>
      </c>
      <c r="AE35" s="265">
        <f t="shared" si="16"/>
        <v>240154.04103971412</v>
      </c>
      <c r="AF35" s="265">
        <f t="shared" si="16"/>
        <v>249219.3230397958</v>
      </c>
      <c r="AG35" s="265">
        <f t="shared" si="16"/>
        <v>255824.24041423027</v>
      </c>
      <c r="AH35" s="265">
        <f t="shared" si="16"/>
        <v>257308.17924113752</v>
      </c>
      <c r="AI35" s="265">
        <f t="shared" si="16"/>
        <v>255051.04915147345</v>
      </c>
      <c r="AJ35" s="265">
        <f t="shared" si="16"/>
        <v>259405.85823810805</v>
      </c>
      <c r="AK35" s="265">
        <f t="shared" si="16"/>
        <v>258755.76177669753</v>
      </c>
      <c r="AL35" s="265">
        <f t="shared" si="16"/>
        <v>262834.12952359125</v>
      </c>
      <c r="AM35" s="265">
        <f t="shared" si="16"/>
        <v>259609.40210201521</v>
      </c>
      <c r="AN35" s="265">
        <f t="shared" si="16"/>
        <v>255967.44301723491</v>
      </c>
      <c r="AO35" s="265">
        <f t="shared" si="16"/>
        <v>249834.91706327503</v>
      </c>
      <c r="AP35" s="265">
        <f t="shared" si="16"/>
        <v>244449.34232879151</v>
      </c>
      <c r="AQ35" s="265">
        <f t="shared" si="16"/>
        <v>241473.32147536203</v>
      </c>
      <c r="AR35" s="265">
        <f t="shared" si="16"/>
        <v>239400.64909199651</v>
      </c>
      <c r="AS35" s="265">
        <f t="shared" si="16"/>
        <v>231655.55145358021</v>
      </c>
      <c r="AT35" s="265">
        <f t="shared" si="16"/>
        <v>228013.01362437246</v>
      </c>
      <c r="AU35" s="265">
        <f t="shared" si="16"/>
        <v>228778.23477526059</v>
      </c>
      <c r="AV35" s="265">
        <f>SUM(AV36,AV39)</f>
        <v>225177.01473122084</v>
      </c>
      <c r="AW35" s="265">
        <f t="shared" si="16"/>
        <v>226971.09812128745</v>
      </c>
      <c r="AX35" s="265">
        <f t="shared" si="16"/>
        <v>224243.87146830835</v>
      </c>
      <c r="AY35" s="265">
        <f t="shared" si="16"/>
        <v>218891.34112992644</v>
      </c>
      <c r="AZ35" s="265">
        <f t="shared" si="16"/>
        <v>217396.86914726562</v>
      </c>
      <c r="BA35" s="1331">
        <f t="shared" si="16"/>
        <v>215314.91186116144</v>
      </c>
      <c r="BB35" s="265">
        <f t="shared" ref="BB35:BC35" si="17">SUM(BB36,BB39)</f>
        <v>213225.24020448004</v>
      </c>
      <c r="BC35" s="1865">
        <f t="shared" si="17"/>
        <v>210430.10821977659</v>
      </c>
      <c r="BD35" s="265">
        <f t="shared" ref="BD35" si="18">SUM(BD36,BD39)</f>
        <v>205955.62433197899</v>
      </c>
      <c r="BE35" s="473"/>
      <c r="BF35" s="265"/>
      <c r="BG35" s="265"/>
      <c r="BH35" s="365"/>
    </row>
    <row r="36" spans="17:60">
      <c r="Q36" s="629"/>
      <c r="R36" s="715"/>
      <c r="S36" s="660" t="s">
        <v>222</v>
      </c>
      <c r="T36" s="714"/>
      <c r="V36" s="629"/>
      <c r="W36" s="715"/>
      <c r="X36" s="660" t="s">
        <v>513</v>
      </c>
      <c r="Y36" s="714"/>
      <c r="Z36" s="128"/>
      <c r="AA36" s="265">
        <v>105912.37517206419</v>
      </c>
      <c r="AB36" s="265">
        <v>113843.60876193779</v>
      </c>
      <c r="AC36" s="265">
        <v>120176.6086399207</v>
      </c>
      <c r="AD36" s="265">
        <v>123485.66416724893</v>
      </c>
      <c r="AE36" s="265">
        <v>129195.42627947801</v>
      </c>
      <c r="AF36" s="265">
        <v>136070.28863398067</v>
      </c>
      <c r="AG36" s="265">
        <v>141791.40567251612</v>
      </c>
      <c r="AH36" s="265">
        <v>146108.73441777009</v>
      </c>
      <c r="AI36" s="265">
        <v>146461.07235717028</v>
      </c>
      <c r="AJ36" s="265">
        <v>151296.78939762534</v>
      </c>
      <c r="AK36" s="265">
        <v>151350.37013089767</v>
      </c>
      <c r="AL36" s="265">
        <v>155786.66026228023</v>
      </c>
      <c r="AM36" s="265">
        <v>156162.81433969372</v>
      </c>
      <c r="AN36" s="265">
        <v>154346.65621391567</v>
      </c>
      <c r="AO36" s="265">
        <v>148846.89398747947</v>
      </c>
      <c r="AP36" s="265">
        <v>144355.04126840521</v>
      </c>
      <c r="AQ36" s="265">
        <v>140809.66972230238</v>
      </c>
      <c r="AR36" s="265">
        <v>140474.50108527055</v>
      </c>
      <c r="AS36" s="265">
        <v>135761.89706016594</v>
      </c>
      <c r="AT36" s="265">
        <v>136752.82525039709</v>
      </c>
      <c r="AU36" s="265">
        <v>136325.39729342904</v>
      </c>
      <c r="AV36" s="265">
        <v>135911.24448165158</v>
      </c>
      <c r="AW36" s="265">
        <v>137727.3056738163</v>
      </c>
      <c r="AX36" s="265">
        <v>134754.01379394421</v>
      </c>
      <c r="AY36" s="265">
        <v>129456.54824700845</v>
      </c>
      <c r="AZ36" s="265">
        <v>128637.11968918091</v>
      </c>
      <c r="BA36" s="1331">
        <v>127940.76147320549</v>
      </c>
      <c r="BB36" s="265">
        <v>126768.7574796431</v>
      </c>
      <c r="BC36" s="1865">
        <v>124792.65502391873</v>
      </c>
      <c r="BD36" s="265">
        <v>121615.16159957653</v>
      </c>
      <c r="BE36" s="473"/>
      <c r="BF36" s="265"/>
      <c r="BG36" s="265"/>
      <c r="BH36" s="365"/>
    </row>
    <row r="37" spans="17:60">
      <c r="Q37" s="629"/>
      <c r="R37" s="664"/>
      <c r="S37" s="664"/>
      <c r="T37" s="1809" t="s">
        <v>1282</v>
      </c>
      <c r="V37" s="629"/>
      <c r="W37" s="664"/>
      <c r="X37" s="664"/>
      <c r="Y37" s="707" t="s">
        <v>514</v>
      </c>
      <c r="Z37" s="296"/>
      <c r="AA37" s="296">
        <v>88359.778126812336</v>
      </c>
      <c r="AB37" s="296">
        <v>95035.155832889577</v>
      </c>
      <c r="AC37" s="296">
        <v>100949.08465468255</v>
      </c>
      <c r="AD37" s="296">
        <v>104075.88077019436</v>
      </c>
      <c r="AE37" s="296">
        <v>108981.3881084032</v>
      </c>
      <c r="AF37" s="296">
        <v>114888.60930146443</v>
      </c>
      <c r="AG37" s="296">
        <v>120371.92550301366</v>
      </c>
      <c r="AH37" s="296">
        <v>123130.87591296475</v>
      </c>
      <c r="AI37" s="296">
        <v>125308.02933943717</v>
      </c>
      <c r="AJ37" s="296">
        <v>130270.43472756316</v>
      </c>
      <c r="AK37" s="296">
        <v>130438.87835082336</v>
      </c>
      <c r="AL37" s="296">
        <v>135387.82281358543</v>
      </c>
      <c r="AM37" s="296">
        <v>134613.50960600338</v>
      </c>
      <c r="AN37" s="296">
        <v>132418.02947084006</v>
      </c>
      <c r="AO37" s="296">
        <v>128033.3202300675</v>
      </c>
      <c r="AP37" s="296">
        <v>123290.18727250867</v>
      </c>
      <c r="AQ37" s="296">
        <v>120030.51235096497</v>
      </c>
      <c r="AR37" s="296">
        <v>119618.05189668186</v>
      </c>
      <c r="AS37" s="296">
        <v>115869.73723877057</v>
      </c>
      <c r="AT37" s="296">
        <v>117858.75451516897</v>
      </c>
      <c r="AU37" s="296">
        <v>117798.80347951667</v>
      </c>
      <c r="AV37" s="296">
        <v>116462.05074599723</v>
      </c>
      <c r="AW37" s="296">
        <v>116788.12893559244</v>
      </c>
      <c r="AX37" s="296">
        <v>113146.37403847267</v>
      </c>
      <c r="AY37" s="296">
        <v>108271.69764466102</v>
      </c>
      <c r="AZ37" s="296">
        <v>107816.72391039551</v>
      </c>
      <c r="BA37" s="1326">
        <v>107256.1300922821</v>
      </c>
      <c r="BB37" s="296">
        <v>106093.4583513518</v>
      </c>
      <c r="BC37" s="1866">
        <v>104443.36490489132</v>
      </c>
      <c r="BD37" s="222">
        <v>101516.34907926327</v>
      </c>
      <c r="BE37" s="1851"/>
      <c r="BF37" s="222"/>
      <c r="BG37" s="222"/>
      <c r="BH37" s="1435"/>
    </row>
    <row r="38" spans="17:60">
      <c r="Q38" s="629"/>
      <c r="R38" s="666"/>
      <c r="S38" s="666"/>
      <c r="T38" s="710" t="s">
        <v>256</v>
      </c>
      <c r="V38" s="629"/>
      <c r="W38" s="666"/>
      <c r="X38" s="666"/>
      <c r="Y38" s="710" t="s">
        <v>515</v>
      </c>
      <c r="Z38" s="126"/>
      <c r="AA38" s="126">
        <v>17552.597045251856</v>
      </c>
      <c r="AB38" s="126">
        <v>18808.452929048213</v>
      </c>
      <c r="AC38" s="126">
        <v>19227.523985238186</v>
      </c>
      <c r="AD38" s="126">
        <v>19409.783397054576</v>
      </c>
      <c r="AE38" s="126">
        <v>20214.038171074812</v>
      </c>
      <c r="AF38" s="126">
        <v>21181.679332516254</v>
      </c>
      <c r="AG38" s="126">
        <v>21419.480169502422</v>
      </c>
      <c r="AH38" s="126">
        <v>22977.858504805314</v>
      </c>
      <c r="AI38" s="126">
        <v>21153.043017733085</v>
      </c>
      <c r="AJ38" s="126">
        <v>21026.354670062188</v>
      </c>
      <c r="AK38" s="126">
        <v>20911.491780074321</v>
      </c>
      <c r="AL38" s="126">
        <v>20398.837448694816</v>
      </c>
      <c r="AM38" s="126">
        <v>21549.30473369026</v>
      </c>
      <c r="AN38" s="126">
        <v>21928.626743075612</v>
      </c>
      <c r="AO38" s="126">
        <v>20813.57375741197</v>
      </c>
      <c r="AP38" s="126">
        <v>21064.853995896527</v>
      </c>
      <c r="AQ38" s="126">
        <v>20779.157371337438</v>
      </c>
      <c r="AR38" s="126">
        <v>20856.449188588722</v>
      </c>
      <c r="AS38" s="126">
        <v>19892.15982139542</v>
      </c>
      <c r="AT38" s="126">
        <v>18894.07073522811</v>
      </c>
      <c r="AU38" s="126">
        <v>18526.593813912361</v>
      </c>
      <c r="AV38" s="126">
        <v>19449.193735654349</v>
      </c>
      <c r="AW38" s="126">
        <v>20939.176738223865</v>
      </c>
      <c r="AX38" s="126">
        <v>21607.639755471566</v>
      </c>
      <c r="AY38" s="126">
        <v>21184.850602347418</v>
      </c>
      <c r="AZ38" s="126">
        <v>20820.395778785398</v>
      </c>
      <c r="BA38" s="1327">
        <v>20684.631380923413</v>
      </c>
      <c r="BB38" s="126">
        <v>20675.299128291277</v>
      </c>
      <c r="BC38" s="1864">
        <v>20349.290119027421</v>
      </c>
      <c r="BD38" s="311">
        <v>20098.812520313262</v>
      </c>
      <c r="BE38" s="1949"/>
      <c r="BF38" s="311"/>
      <c r="BG38" s="311"/>
      <c r="BH38" s="1435"/>
    </row>
    <row r="39" spans="17:60">
      <c r="Q39" s="629"/>
      <c r="R39" s="666"/>
      <c r="S39" s="660" t="s">
        <v>112</v>
      </c>
      <c r="T39" s="716"/>
      <c r="V39" s="629"/>
      <c r="W39" s="666"/>
      <c r="X39" s="660" t="s">
        <v>516</v>
      </c>
      <c r="Y39" s="714"/>
      <c r="Z39" s="428"/>
      <c r="AA39" s="457">
        <v>102516.09112808548</v>
      </c>
      <c r="AB39" s="457">
        <v>106582.71459348737</v>
      </c>
      <c r="AC39" s="457">
        <v>106876.66654672645</v>
      </c>
      <c r="AD39" s="457">
        <v>106974.57454960607</v>
      </c>
      <c r="AE39" s="457">
        <v>110958.61476023613</v>
      </c>
      <c r="AF39" s="457">
        <v>113149.03440581511</v>
      </c>
      <c r="AG39" s="457">
        <v>114032.83474171415</v>
      </c>
      <c r="AH39" s="457">
        <v>111199.44482336742</v>
      </c>
      <c r="AI39" s="457">
        <v>108589.97679430318</v>
      </c>
      <c r="AJ39" s="457">
        <v>108109.06884048269</v>
      </c>
      <c r="AK39" s="457">
        <v>107405.39164579987</v>
      </c>
      <c r="AL39" s="457">
        <v>107047.46926131099</v>
      </c>
      <c r="AM39" s="457">
        <v>103446.58776232149</v>
      </c>
      <c r="AN39" s="457">
        <v>101620.78680331924</v>
      </c>
      <c r="AO39" s="457">
        <v>100988.02307579556</v>
      </c>
      <c r="AP39" s="457">
        <v>100094.30106038629</v>
      </c>
      <c r="AQ39" s="457">
        <v>100663.65175305965</v>
      </c>
      <c r="AR39" s="457">
        <v>98926.148006725969</v>
      </c>
      <c r="AS39" s="457">
        <v>95893.654393414268</v>
      </c>
      <c r="AT39" s="457">
        <v>91260.188373975368</v>
      </c>
      <c r="AU39" s="457">
        <v>92452.83748183155</v>
      </c>
      <c r="AV39" s="457">
        <v>89265.770249569279</v>
      </c>
      <c r="AW39" s="457">
        <v>89243.792447471147</v>
      </c>
      <c r="AX39" s="457">
        <v>89489.857674364146</v>
      </c>
      <c r="AY39" s="457">
        <v>89434.792882917973</v>
      </c>
      <c r="AZ39" s="457">
        <v>88759.749458084727</v>
      </c>
      <c r="BA39" s="1346">
        <v>87374.150387955946</v>
      </c>
      <c r="BB39" s="457">
        <v>86456.48272483694</v>
      </c>
      <c r="BC39" s="1867">
        <v>85637.453195857874</v>
      </c>
      <c r="BD39" s="457">
        <v>84340.462732402462</v>
      </c>
      <c r="BE39" s="1852"/>
      <c r="BF39" s="428"/>
      <c r="BG39" s="428"/>
      <c r="BH39" s="1435"/>
    </row>
    <row r="40" spans="17:60">
      <c r="Q40" s="629"/>
      <c r="R40" s="666"/>
      <c r="S40" s="666"/>
      <c r="T40" s="1809" t="s">
        <v>1283</v>
      </c>
      <c r="V40" s="629"/>
      <c r="W40" s="666"/>
      <c r="X40" s="666"/>
      <c r="Y40" s="707" t="s">
        <v>514</v>
      </c>
      <c r="Z40" s="427"/>
      <c r="AA40" s="296">
        <v>91993.070356667304</v>
      </c>
      <c r="AB40" s="296">
        <v>95910.624182551765</v>
      </c>
      <c r="AC40" s="296">
        <v>96292.077299183948</v>
      </c>
      <c r="AD40" s="296">
        <v>96732.245868523227</v>
      </c>
      <c r="AE40" s="296">
        <v>100294.99568601296</v>
      </c>
      <c r="AF40" s="296">
        <v>102123.74696112778</v>
      </c>
      <c r="AG40" s="296">
        <v>102708.28757681258</v>
      </c>
      <c r="AH40" s="296">
        <v>99997.96317336327</v>
      </c>
      <c r="AI40" s="296">
        <v>97768.722492731467</v>
      </c>
      <c r="AJ40" s="296">
        <v>97203.825792928707</v>
      </c>
      <c r="AK40" s="296">
        <v>96236.561887250631</v>
      </c>
      <c r="AL40" s="296">
        <v>95866.964617315927</v>
      </c>
      <c r="AM40" s="296">
        <v>92653.279800669232</v>
      </c>
      <c r="AN40" s="296">
        <v>91172.121438354618</v>
      </c>
      <c r="AO40" s="296">
        <v>91199.785266410894</v>
      </c>
      <c r="AP40" s="296">
        <v>90301.249384804221</v>
      </c>
      <c r="AQ40" s="296">
        <v>90753.868454446812</v>
      </c>
      <c r="AR40" s="296">
        <v>89215.49209383165</v>
      </c>
      <c r="AS40" s="296">
        <v>86791.706943719779</v>
      </c>
      <c r="AT40" s="296">
        <v>82854.548339475106</v>
      </c>
      <c r="AU40" s="296">
        <v>83645.689123865508</v>
      </c>
      <c r="AV40" s="296">
        <v>80673.910599927985</v>
      </c>
      <c r="AW40" s="296">
        <v>80358.937203001638</v>
      </c>
      <c r="AX40" s="296">
        <v>80279.580708250956</v>
      </c>
      <c r="AY40" s="296">
        <v>80258.05521389551</v>
      </c>
      <c r="AZ40" s="296">
        <v>79813.849726661254</v>
      </c>
      <c r="BA40" s="1326">
        <v>78460.575278331191</v>
      </c>
      <c r="BB40" s="296">
        <v>77705.568428069208</v>
      </c>
      <c r="BC40" s="1866">
        <v>77002.538937833888</v>
      </c>
      <c r="BD40" s="222">
        <v>75828.850243107081</v>
      </c>
      <c r="BE40" s="1851"/>
      <c r="BF40" s="222"/>
      <c r="BG40" s="222"/>
      <c r="BH40" s="1435"/>
    </row>
    <row r="41" spans="17:60">
      <c r="Q41" s="629"/>
      <c r="R41" s="666"/>
      <c r="S41" s="666"/>
      <c r="T41" s="710" t="s">
        <v>257</v>
      </c>
      <c r="V41" s="629"/>
      <c r="W41" s="666"/>
      <c r="X41" s="666"/>
      <c r="Y41" s="44" t="s">
        <v>515</v>
      </c>
      <c r="Z41" s="126"/>
      <c r="AA41" s="126">
        <v>10523.020771418185</v>
      </c>
      <c r="AB41" s="126">
        <v>10672.090410935602</v>
      </c>
      <c r="AC41" s="126">
        <v>10584.589247542504</v>
      </c>
      <c r="AD41" s="126">
        <v>10242.328681082865</v>
      </c>
      <c r="AE41" s="126">
        <v>10663.61907422317</v>
      </c>
      <c r="AF41" s="126">
        <v>11025.287444687345</v>
      </c>
      <c r="AG41" s="126">
        <v>11324.547164901569</v>
      </c>
      <c r="AH41" s="126">
        <v>11201.481650004169</v>
      </c>
      <c r="AI41" s="126">
        <v>10821.254301571702</v>
      </c>
      <c r="AJ41" s="126">
        <v>10905.243047553997</v>
      </c>
      <c r="AK41" s="126">
        <v>11168.829758549231</v>
      </c>
      <c r="AL41" s="126">
        <v>11180.504643995042</v>
      </c>
      <c r="AM41" s="126">
        <v>10793.307961652257</v>
      </c>
      <c r="AN41" s="126">
        <v>10448.665364964632</v>
      </c>
      <c r="AO41" s="126">
        <v>9788.2378093846655</v>
      </c>
      <c r="AP41" s="126">
        <v>9793.0516755820845</v>
      </c>
      <c r="AQ41" s="126">
        <v>9909.7832986128342</v>
      </c>
      <c r="AR41" s="126">
        <v>9710.6559128943281</v>
      </c>
      <c r="AS41" s="126">
        <v>9101.947449694504</v>
      </c>
      <c r="AT41" s="126">
        <v>8405.6400345002494</v>
      </c>
      <c r="AU41" s="126">
        <v>8807.1483579660471</v>
      </c>
      <c r="AV41" s="126">
        <v>8591.8596496413011</v>
      </c>
      <c r="AW41" s="126">
        <v>8884.8552444694906</v>
      </c>
      <c r="AX41" s="126">
        <v>9210.2769661131697</v>
      </c>
      <c r="AY41" s="126">
        <v>9176.7376690224519</v>
      </c>
      <c r="AZ41" s="126">
        <v>8945.8997314234894</v>
      </c>
      <c r="BA41" s="1327">
        <v>8913.575109624755</v>
      </c>
      <c r="BB41" s="126">
        <v>8750.9142967677308</v>
      </c>
      <c r="BC41" s="1864">
        <v>8634.9142580239804</v>
      </c>
      <c r="BD41" s="311">
        <v>8511.6124892953721</v>
      </c>
      <c r="BE41" s="1949"/>
      <c r="BF41" s="311"/>
      <c r="BG41" s="311"/>
      <c r="BH41" s="1435"/>
    </row>
    <row r="42" spans="17:60" ht="15" thickBot="1">
      <c r="Q42" s="629"/>
      <c r="R42" s="717" t="s">
        <v>115</v>
      </c>
      <c r="S42" s="718"/>
      <c r="T42" s="1935"/>
      <c r="V42" s="629"/>
      <c r="W42" s="717" t="s">
        <v>517</v>
      </c>
      <c r="X42" s="718"/>
      <c r="Y42" s="719"/>
      <c r="Z42" s="129"/>
      <c r="AA42" s="266">
        <v>128734.05853216887</v>
      </c>
      <c r="AB42" s="266">
        <v>132089.34966187042</v>
      </c>
      <c r="AC42" s="266">
        <v>138195.5059012596</v>
      </c>
      <c r="AD42" s="266">
        <v>138765.9874862491</v>
      </c>
      <c r="AE42" s="266">
        <v>148492.77177324577</v>
      </c>
      <c r="AF42" s="266">
        <v>150334.54613831491</v>
      </c>
      <c r="AG42" s="266">
        <v>151177.05628858635</v>
      </c>
      <c r="AH42" s="266">
        <v>145468.00546207448</v>
      </c>
      <c r="AI42" s="266">
        <v>144296.48113027724</v>
      </c>
      <c r="AJ42" s="266">
        <v>152303.05733481748</v>
      </c>
      <c r="AK42" s="266">
        <v>155801.89370325528</v>
      </c>
      <c r="AL42" s="266">
        <v>152500.05093658675</v>
      </c>
      <c r="AM42" s="266">
        <v>163396.46177075128</v>
      </c>
      <c r="AN42" s="266">
        <v>165864.79923714863</v>
      </c>
      <c r="AO42" s="266">
        <v>164179.26553730277</v>
      </c>
      <c r="AP42" s="266">
        <v>170530.05389955803</v>
      </c>
      <c r="AQ42" s="266">
        <v>161946.73327343052</v>
      </c>
      <c r="AR42" s="266">
        <v>172698.5157324977</v>
      </c>
      <c r="AS42" s="266">
        <v>167826.70089733682</v>
      </c>
      <c r="AT42" s="266">
        <v>161599.65252433665</v>
      </c>
      <c r="AU42" s="266">
        <v>178422.79158775377</v>
      </c>
      <c r="AV42" s="266">
        <v>193327.3648310095</v>
      </c>
      <c r="AW42" s="266">
        <v>211467.47989609203</v>
      </c>
      <c r="AX42" s="266">
        <v>207594.26295107687</v>
      </c>
      <c r="AY42" s="266">
        <v>193379.97293724294</v>
      </c>
      <c r="AZ42" s="266">
        <v>186726.95646360918</v>
      </c>
      <c r="BA42" s="1332">
        <v>184908.38390265492</v>
      </c>
      <c r="BB42" s="266">
        <v>186715.71118810005</v>
      </c>
      <c r="BC42" s="1868">
        <v>166149.84011907812</v>
      </c>
      <c r="BD42" s="266">
        <v>159235.98756808409</v>
      </c>
      <c r="BE42" s="474"/>
      <c r="BF42" s="266"/>
      <c r="BG42" s="266"/>
      <c r="BH42" s="365"/>
    </row>
    <row r="43" spans="17:60" ht="18.75">
      <c r="Q43" s="1656" t="s">
        <v>1035</v>
      </c>
      <c r="R43" s="1457"/>
      <c r="S43" s="1457"/>
      <c r="T43" s="1458"/>
      <c r="U43" s="244"/>
      <c r="V43" s="1974" t="s">
        <v>1389</v>
      </c>
      <c r="W43" s="1457"/>
      <c r="X43" s="1457"/>
      <c r="Y43" s="1487"/>
      <c r="Z43" s="1487"/>
      <c r="AA43" s="1488">
        <f>AA44+AA56+AA60</f>
        <v>95971.723208293697</v>
      </c>
      <c r="AB43" s="1488">
        <f t="shared" ref="AB43:BA43" si="19">AB44+AB56+AB60</f>
        <v>97197.726046978249</v>
      </c>
      <c r="AC43" s="1488">
        <f t="shared" si="19"/>
        <v>98682.641194415424</v>
      </c>
      <c r="AD43" s="1488">
        <f t="shared" si="19"/>
        <v>96217.375741395197</v>
      </c>
      <c r="AE43" s="1488">
        <f t="shared" si="19"/>
        <v>101275.91248846057</v>
      </c>
      <c r="AF43" s="1488">
        <f t="shared" si="19"/>
        <v>102333.78321158918</v>
      </c>
      <c r="AG43" s="1488">
        <f t="shared" si="19"/>
        <v>103522.10177505694</v>
      </c>
      <c r="AH43" s="1488">
        <f t="shared" si="19"/>
        <v>102447.80632760345</v>
      </c>
      <c r="AI43" s="1488">
        <f t="shared" si="19"/>
        <v>96077.657599645958</v>
      </c>
      <c r="AJ43" s="1488">
        <f t="shared" si="19"/>
        <v>96361.225159380789</v>
      </c>
      <c r="AK43" s="1488">
        <f t="shared" si="19"/>
        <v>98372.657344645806</v>
      </c>
      <c r="AL43" s="1488">
        <f t="shared" si="19"/>
        <v>96255.381458791453</v>
      </c>
      <c r="AM43" s="1488">
        <f t="shared" si="19"/>
        <v>93723.60844916325</v>
      </c>
      <c r="AN43" s="1488">
        <f t="shared" si="19"/>
        <v>93616.590150328382</v>
      </c>
      <c r="AO43" s="1488">
        <f t="shared" si="19"/>
        <v>92773.903437109795</v>
      </c>
      <c r="AP43" s="1488">
        <f t="shared" si="19"/>
        <v>93102.049629944275</v>
      </c>
      <c r="AQ43" s="1488">
        <f t="shared" si="19"/>
        <v>91829.446813453003</v>
      </c>
      <c r="AR43" s="1488">
        <f t="shared" si="19"/>
        <v>91675.909788299759</v>
      </c>
      <c r="AS43" s="1488">
        <f t="shared" si="19"/>
        <v>88042.863803950662</v>
      </c>
      <c r="AT43" s="1488">
        <f t="shared" si="19"/>
        <v>78614.891026657046</v>
      </c>
      <c r="AU43" s="1488">
        <f t="shared" si="19"/>
        <v>80248.508273380809</v>
      </c>
      <c r="AV43" s="1488">
        <f t="shared" si="19"/>
        <v>79254.439962428238</v>
      </c>
      <c r="AW43" s="1488">
        <f t="shared" si="19"/>
        <v>80989.987586335759</v>
      </c>
      <c r="AX43" s="1488">
        <f t="shared" si="19"/>
        <v>82255.16013149888</v>
      </c>
      <c r="AY43" s="1488">
        <f t="shared" si="19"/>
        <v>80822.077444088427</v>
      </c>
      <c r="AZ43" s="1488">
        <f t="shared" si="19"/>
        <v>79694.666006883403</v>
      </c>
      <c r="BA43" s="1488">
        <f t="shared" si="19"/>
        <v>79414.9913122164</v>
      </c>
      <c r="BB43" s="1488">
        <f>BB44+BB56+BB60</f>
        <v>80194.894195719578</v>
      </c>
      <c r="BC43" s="1869">
        <f>BC44+BC56+BC60</f>
        <v>80233.686091788331</v>
      </c>
      <c r="BD43" s="1488">
        <f>BD44+BD56+BD60</f>
        <v>79161.86436060493</v>
      </c>
      <c r="BE43" s="1661"/>
      <c r="BF43" s="1488"/>
      <c r="BG43" s="1488"/>
      <c r="BH43" s="365"/>
    </row>
    <row r="44" spans="17:60">
      <c r="Q44" s="1505"/>
      <c r="R44" s="1500" t="s">
        <v>1006</v>
      </c>
      <c r="S44" s="1455"/>
      <c r="T44" s="1936"/>
      <c r="V44" s="1505"/>
      <c r="W44" s="1490" t="s">
        <v>1179</v>
      </c>
      <c r="X44" s="1455"/>
      <c r="Y44" s="1455"/>
      <c r="Z44" s="1507"/>
      <c r="AA44" s="1484">
        <f>'2.CO2-Sector'!AA44</f>
        <v>65619.892050676368</v>
      </c>
      <c r="AB44" s="1484">
        <f>'2.CO2-Sector'!AB44</f>
        <v>66852.105620560891</v>
      </c>
      <c r="AC44" s="1484">
        <f>'2.CO2-Sector'!AC44</f>
        <v>66760.230390060911</v>
      </c>
      <c r="AD44" s="1484">
        <f>'2.CO2-Sector'!AD44</f>
        <v>65446.656589895771</v>
      </c>
      <c r="AE44" s="1484">
        <f>'2.CO2-Sector'!AE44</f>
        <v>67121.544829979874</v>
      </c>
      <c r="AF44" s="1484">
        <f>'2.CO2-Sector'!AF44</f>
        <v>67457.726638509499</v>
      </c>
      <c r="AG44" s="1484">
        <f>'2.CO2-Sector'!AG44</f>
        <v>68041.728604769974</v>
      </c>
      <c r="AH44" s="1484">
        <f>'2.CO2-Sector'!AH44</f>
        <v>65447.872466866131</v>
      </c>
      <c r="AI44" s="1484">
        <f>'2.CO2-Sector'!AI44</f>
        <v>59375.007925752405</v>
      </c>
      <c r="AJ44" s="1484">
        <f>'2.CO2-Sector'!AJ44</f>
        <v>59694.334112925862</v>
      </c>
      <c r="AK44" s="1484">
        <f>'2.CO2-Sector'!AK44</f>
        <v>60213.856436884707</v>
      </c>
      <c r="AL44" s="1484">
        <f>'2.CO2-Sector'!AL44</f>
        <v>58885.842313326255</v>
      </c>
      <c r="AM44" s="1484">
        <f>'2.CO2-Sector'!AM44</f>
        <v>56263.541319362455</v>
      </c>
      <c r="AN44" s="1484">
        <f>'2.CO2-Sector'!AN44</f>
        <v>55430.505778252817</v>
      </c>
      <c r="AO44" s="1484">
        <f>'2.CO2-Sector'!AO44</f>
        <v>55398.394278224259</v>
      </c>
      <c r="AP44" s="1484">
        <f>'2.CO2-Sector'!AP44</f>
        <v>56476.435570577494</v>
      </c>
      <c r="AQ44" s="1484">
        <f>'2.CO2-Sector'!AQ44</f>
        <v>56805.863508508155</v>
      </c>
      <c r="AR44" s="1484">
        <f>'2.CO2-Sector'!AR44</f>
        <v>55999.235549671204</v>
      </c>
      <c r="AS44" s="1484">
        <f>'2.CO2-Sector'!AS44</f>
        <v>51630.05160608513</v>
      </c>
      <c r="AT44" s="1484">
        <f>'2.CO2-Sector'!AT44</f>
        <v>46056.390246728952</v>
      </c>
      <c r="AU44" s="1484">
        <f>'2.CO2-Sector'!AU44</f>
        <v>47105.232815282128</v>
      </c>
      <c r="AV44" s="1484">
        <f>'2.CO2-Sector'!AV44</f>
        <v>46946.307722450489</v>
      </c>
      <c r="AW44" s="1484">
        <f>'2.CO2-Sector'!AW44</f>
        <v>46995.349238257324</v>
      </c>
      <c r="AX44" s="1484">
        <f>'2.CO2-Sector'!AX44</f>
        <v>48758.233130897075</v>
      </c>
      <c r="AY44" s="1484">
        <f>'2.CO2-Sector'!AY44</f>
        <v>48153.358291601558</v>
      </c>
      <c r="AZ44" s="1484">
        <f>'2.CO2-Sector'!AZ44</f>
        <v>46772.530816678387</v>
      </c>
      <c r="BA44" s="1485">
        <f>'2.CO2-Sector'!BA44</f>
        <v>46359.168687722893</v>
      </c>
      <c r="BB44" s="1484">
        <f>'2.CO2-Sector'!BB44</f>
        <v>47002.577964326301</v>
      </c>
      <c r="BC44" s="1870">
        <f>'2.CO2-Sector'!BC44</f>
        <v>46286.898165939208</v>
      </c>
      <c r="BD44" s="1484">
        <f>'2.CO2-Sector'!BD44</f>
        <v>45173.636837446247</v>
      </c>
      <c r="BE44" s="1662"/>
      <c r="BF44" s="1484"/>
      <c r="BG44" s="1484"/>
      <c r="BH44" s="1436"/>
    </row>
    <row r="45" spans="17:60" ht="15" customHeight="1">
      <c r="Q45" s="1498"/>
      <c r="R45" s="1501"/>
      <c r="S45" s="630" t="s">
        <v>116</v>
      </c>
      <c r="T45" s="747"/>
      <c r="V45" s="1498"/>
      <c r="W45" s="1501"/>
      <c r="X45" s="630" t="s">
        <v>435</v>
      </c>
      <c r="Y45" s="704"/>
      <c r="Z45" s="131"/>
      <c r="AA45" s="458">
        <f t="shared" ref="AA45:AX45" si="20">SUM(AA46:AA49)</f>
        <v>49230.453171007663</v>
      </c>
      <c r="AB45" s="458">
        <f t="shared" si="20"/>
        <v>50548.374636445682</v>
      </c>
      <c r="AC45" s="458">
        <f t="shared" si="20"/>
        <v>50964.269778796952</v>
      </c>
      <c r="AD45" s="458">
        <f t="shared" si="20"/>
        <v>50252.446857538147</v>
      </c>
      <c r="AE45" s="458">
        <f t="shared" si="20"/>
        <v>51265.726300697854</v>
      </c>
      <c r="AF45" s="458">
        <f t="shared" si="20"/>
        <v>51145.782033745963</v>
      </c>
      <c r="AG45" s="458">
        <f t="shared" si="20"/>
        <v>51489.504367389847</v>
      </c>
      <c r="AH45" s="458">
        <f t="shared" si="20"/>
        <v>48840.191570982322</v>
      </c>
      <c r="AI45" s="458">
        <f t="shared" si="20"/>
        <v>43863.253819318896</v>
      </c>
      <c r="AJ45" s="458">
        <f t="shared" si="20"/>
        <v>43579.970693433563</v>
      </c>
      <c r="AK45" s="458">
        <f t="shared" si="20"/>
        <v>43918.613554418276</v>
      </c>
      <c r="AL45" s="458">
        <f t="shared" si="20"/>
        <v>42970.482669977093</v>
      </c>
      <c r="AM45" s="458">
        <f t="shared" si="20"/>
        <v>40482.923617369728</v>
      </c>
      <c r="AN45" s="458">
        <f t="shared" si="20"/>
        <v>40145.771524280746</v>
      </c>
      <c r="AO45" s="458">
        <f t="shared" si="20"/>
        <v>39819.615137475252</v>
      </c>
      <c r="AP45" s="458">
        <f t="shared" si="20"/>
        <v>41230.069171019641</v>
      </c>
      <c r="AQ45" s="458">
        <f t="shared" si="20"/>
        <v>41196.759622478443</v>
      </c>
      <c r="AR45" s="458">
        <f t="shared" si="20"/>
        <v>40204.204551113799</v>
      </c>
      <c r="AS45" s="458">
        <f t="shared" si="20"/>
        <v>37435.956104495308</v>
      </c>
      <c r="AT45" s="458">
        <f t="shared" si="20"/>
        <v>32779.385372691417</v>
      </c>
      <c r="AU45" s="458">
        <f t="shared" si="20"/>
        <v>32752.226033078736</v>
      </c>
      <c r="AV45" s="458">
        <f t="shared" si="20"/>
        <v>33089.335254862766</v>
      </c>
      <c r="AW45" s="458">
        <f t="shared" si="20"/>
        <v>33629.277927911207</v>
      </c>
      <c r="AX45" s="458">
        <f t="shared" si="20"/>
        <v>35003.537944427138</v>
      </c>
      <c r="AY45" s="458">
        <f t="shared" ref="AY45:BB45" si="21">SUM(AY46:AY49)</f>
        <v>34730.786764092853</v>
      </c>
      <c r="AZ45" s="458">
        <f t="shared" si="21"/>
        <v>33659.057557810847</v>
      </c>
      <c r="BA45" s="1333">
        <f t="shared" si="21"/>
        <v>33533.504068524438</v>
      </c>
      <c r="BB45" s="458">
        <f t="shared" si="21"/>
        <v>33970.641824162682</v>
      </c>
      <c r="BC45" s="1871">
        <f t="shared" ref="BC45:BD45" si="22">SUM(BC46:BC49)</f>
        <v>33641.875729178246</v>
      </c>
      <c r="BD45" s="458">
        <f t="shared" si="22"/>
        <v>32606.27618845434</v>
      </c>
      <c r="BE45" s="475"/>
      <c r="BF45" s="131"/>
      <c r="BG45" s="131"/>
      <c r="BH45" s="1436"/>
    </row>
    <row r="46" spans="17:60" ht="15" customHeight="1">
      <c r="Q46" s="1498"/>
      <c r="R46" s="1501"/>
      <c r="S46" s="635"/>
      <c r="T46" s="1579" t="s">
        <v>1077</v>
      </c>
      <c r="V46" s="1498"/>
      <c r="W46" s="1501"/>
      <c r="X46" s="635"/>
      <c r="Y46" s="1478" t="s">
        <v>436</v>
      </c>
      <c r="Z46" s="1088"/>
      <c r="AA46" s="1088">
        <f>'2.CO2-Sector'!AA46</f>
        <v>38701.103416042592</v>
      </c>
      <c r="AB46" s="1088">
        <f>'2.CO2-Sector'!AB46</f>
        <v>40346.744742035473</v>
      </c>
      <c r="AC46" s="1088">
        <f>'2.CO2-Sector'!AC46</f>
        <v>41665.79114506545</v>
      </c>
      <c r="AD46" s="1088">
        <f>'2.CO2-Sector'!AD46</f>
        <v>41224.494256585334</v>
      </c>
      <c r="AE46" s="1088">
        <f>'2.CO2-Sector'!AE46</f>
        <v>42297.116417365723</v>
      </c>
      <c r="AF46" s="1088">
        <f>'2.CO2-Sector'!AF46</f>
        <v>42142.02726535382</v>
      </c>
      <c r="AG46" s="1088">
        <f>'2.CO2-Sector'!AG46</f>
        <v>42559.539804125336</v>
      </c>
      <c r="AH46" s="1088">
        <f>'2.CO2-Sector'!AH46</f>
        <v>39926.083389390726</v>
      </c>
      <c r="AI46" s="1088">
        <f>'2.CO2-Sector'!AI46</f>
        <v>35362.599382577479</v>
      </c>
      <c r="AJ46" s="1088">
        <f>'2.CO2-Sector'!AJ46</f>
        <v>35010.124942594921</v>
      </c>
      <c r="AK46" s="1088">
        <f>'2.CO2-Sector'!AK46</f>
        <v>35085.742906855594</v>
      </c>
      <c r="AL46" s="1088">
        <f>'2.CO2-Sector'!AL46</f>
        <v>34374.185269382258</v>
      </c>
      <c r="AM46" s="1088">
        <f>'2.CO2-Sector'!AM46</f>
        <v>32417.253435765444</v>
      </c>
      <c r="AN46" s="1088">
        <f>'2.CO2-Sector'!AN46</f>
        <v>31935.273453308597</v>
      </c>
      <c r="AO46" s="1088">
        <f>'2.CO2-Sector'!AO46</f>
        <v>31276.189983420805</v>
      </c>
      <c r="AP46" s="1088">
        <f>'2.CO2-Sector'!AP46</f>
        <v>32279.645554026018</v>
      </c>
      <c r="AQ46" s="1088">
        <f>'2.CO2-Sector'!AQ46</f>
        <v>31990.873871774482</v>
      </c>
      <c r="AR46" s="1088">
        <f>'2.CO2-Sector'!AR46</f>
        <v>30658.349937916188</v>
      </c>
      <c r="AS46" s="1088">
        <f>'2.CO2-Sector'!AS46</f>
        <v>28552.561480293498</v>
      </c>
      <c r="AT46" s="1088">
        <f>'2.CO2-Sector'!AT46</f>
        <v>25308.481718967807</v>
      </c>
      <c r="AU46" s="1088">
        <f>'2.CO2-Sector'!AU46</f>
        <v>24321.270937421363</v>
      </c>
      <c r="AV46" s="1088">
        <f>'2.CO2-Sector'!AV46</f>
        <v>24982.895526650263</v>
      </c>
      <c r="AW46" s="1088">
        <f>'2.CO2-Sector'!AW46</f>
        <v>25624.79533860795</v>
      </c>
      <c r="AX46" s="1088">
        <f>'2.CO2-Sector'!AX46</f>
        <v>26805.206128279013</v>
      </c>
      <c r="AY46" s="1088">
        <f>'2.CO2-Sector'!AY46</f>
        <v>26557.37523672733</v>
      </c>
      <c r="AZ46" s="1088">
        <f>'2.CO2-Sector'!AZ46</f>
        <v>25936.139788924989</v>
      </c>
      <c r="BA46" s="1365">
        <f>'2.CO2-Sector'!BA46</f>
        <v>25969.470794926132</v>
      </c>
      <c r="BB46" s="1088">
        <f>'2.CO2-Sector'!BB46</f>
        <v>26428.778063772283</v>
      </c>
      <c r="BC46" s="1872">
        <f>'2.CO2-Sector'!BC46</f>
        <v>26182.943719015086</v>
      </c>
      <c r="BD46" s="1088">
        <f>'2.CO2-Sector'!BD46</f>
        <v>25328.005761907836</v>
      </c>
      <c r="BE46" s="1950"/>
      <c r="BF46" s="1088"/>
      <c r="BG46" s="1088"/>
      <c r="BH46" s="1436"/>
    </row>
    <row r="47" spans="17:60" ht="15" customHeight="1">
      <c r="Q47" s="1498"/>
      <c r="R47" s="1501"/>
      <c r="S47" s="635"/>
      <c r="T47" s="1580" t="s">
        <v>1078</v>
      </c>
      <c r="V47" s="1498"/>
      <c r="W47" s="1501"/>
      <c r="X47" s="635"/>
      <c r="Y47" s="1479" t="s">
        <v>437</v>
      </c>
      <c r="Z47" s="1091"/>
      <c r="AA47" s="1091">
        <f>'2.CO2-Sector'!AA47</f>
        <v>6674.4490046098017</v>
      </c>
      <c r="AB47" s="1091">
        <f>'2.CO2-Sector'!AB47</f>
        <v>6524.5328569297908</v>
      </c>
      <c r="AC47" s="1091">
        <f>'2.CO2-Sector'!AC47</f>
        <v>5945.8339540571315</v>
      </c>
      <c r="AD47" s="1091">
        <f>'2.CO2-Sector'!AD47</f>
        <v>5842.3534676861227</v>
      </c>
      <c r="AE47" s="1091">
        <f>'2.CO2-Sector'!AE47</f>
        <v>5740.0247792311475</v>
      </c>
      <c r="AF47" s="1091">
        <f>'2.CO2-Sector'!AF47</f>
        <v>5795.1316308500946</v>
      </c>
      <c r="AG47" s="1091">
        <f>'2.CO2-Sector'!AG47</f>
        <v>5789.0719316293616</v>
      </c>
      <c r="AH47" s="1091">
        <f>'2.CO2-Sector'!AH47</f>
        <v>5903.8352801359188</v>
      </c>
      <c r="AI47" s="1091">
        <f>'2.CO2-Sector'!AI47</f>
        <v>5638.1994106625216</v>
      </c>
      <c r="AJ47" s="1091">
        <f>'2.CO2-Sector'!AJ47</f>
        <v>5703.2053582387407</v>
      </c>
      <c r="AK47" s="1091">
        <f>'2.CO2-Sector'!AK47</f>
        <v>5899.9845210859867</v>
      </c>
      <c r="AL47" s="1091">
        <f>'2.CO2-Sector'!AL47</f>
        <v>5594.9262706926866</v>
      </c>
      <c r="AM47" s="1091">
        <f>'2.CO2-Sector'!AM47</f>
        <v>5605.2257994031515</v>
      </c>
      <c r="AN47" s="1091">
        <f>'2.CO2-Sector'!AN47</f>
        <v>6010.9337107231668</v>
      </c>
      <c r="AO47" s="1091">
        <f>'2.CO2-Sector'!AO47</f>
        <v>6398.6869967575658</v>
      </c>
      <c r="AP47" s="1091">
        <f>'2.CO2-Sector'!AP47</f>
        <v>6645.7105523034497</v>
      </c>
      <c r="AQ47" s="1091">
        <f>'2.CO2-Sector'!AQ47</f>
        <v>6788.1886315874181</v>
      </c>
      <c r="AR47" s="1091">
        <f>'2.CO2-Sector'!AR47</f>
        <v>7012.0890129308336</v>
      </c>
      <c r="AS47" s="1091">
        <f>'2.CO2-Sector'!AS47</f>
        <v>6591.818326146341</v>
      </c>
      <c r="AT47" s="1091">
        <f>'2.CO2-Sector'!AT47</f>
        <v>5364.6005099960857</v>
      </c>
      <c r="AU47" s="1091">
        <f>'2.CO2-Sector'!AU47</f>
        <v>6284.7190568659153</v>
      </c>
      <c r="AV47" s="1091">
        <f>'2.CO2-Sector'!AV47</f>
        <v>5895.7907835699853</v>
      </c>
      <c r="AW47" s="1091">
        <f>'2.CO2-Sector'!AW47</f>
        <v>5679.325140228646</v>
      </c>
      <c r="AX47" s="1091">
        <f>'2.CO2-Sector'!AX47</f>
        <v>5766.6750900500374</v>
      </c>
      <c r="AY47" s="1091">
        <f>'2.CO2-Sector'!AY47</f>
        <v>5811.9451381047556</v>
      </c>
      <c r="AZ47" s="1091">
        <f>'2.CO2-Sector'!AZ47</f>
        <v>5477.0464397639898</v>
      </c>
      <c r="BA47" s="1366">
        <f>'2.CO2-Sector'!BA47</f>
        <v>5504.0022085956616</v>
      </c>
      <c r="BB47" s="1091">
        <f>'2.CO2-Sector'!BB47</f>
        <v>5583.2353800745541</v>
      </c>
      <c r="BC47" s="1873">
        <f>'2.CO2-Sector'!BC47</f>
        <v>5615.0174032474997</v>
      </c>
      <c r="BD47" s="1091">
        <f>'2.CO2-Sector'!BD47</f>
        <v>5481.3607322591242</v>
      </c>
      <c r="BE47" s="1951"/>
      <c r="BF47" s="1091"/>
      <c r="BG47" s="1091"/>
      <c r="BH47" s="1436"/>
    </row>
    <row r="48" spans="17:60" ht="15" customHeight="1">
      <c r="Q48" s="1498"/>
      <c r="R48" s="1501"/>
      <c r="S48" s="635"/>
      <c r="T48" s="1580" t="s">
        <v>1079</v>
      </c>
      <c r="V48" s="1498"/>
      <c r="W48" s="1501"/>
      <c r="X48" s="635"/>
      <c r="Y48" s="1463" t="s">
        <v>438</v>
      </c>
      <c r="Z48" s="1091"/>
      <c r="AA48" s="1091">
        <f>'2.CO2-Sector'!AA48</f>
        <v>312.87952823101125</v>
      </c>
      <c r="AB48" s="1091">
        <f>'2.CO2-Sector'!AB48</f>
        <v>307.81152289698383</v>
      </c>
      <c r="AC48" s="1091">
        <f>'2.CO2-Sector'!AC48</f>
        <v>295.29687962532591</v>
      </c>
      <c r="AD48" s="1091">
        <f>'2.CO2-Sector'!AD48</f>
        <v>290.6346731752509</v>
      </c>
      <c r="AE48" s="1091">
        <f>'2.CO2-Sector'!AE48</f>
        <v>290.02818822876907</v>
      </c>
      <c r="AF48" s="1091">
        <f>'2.CO2-Sector'!AF48</f>
        <v>283.40724792134836</v>
      </c>
      <c r="AG48" s="1091">
        <f>'2.CO2-Sector'!AG48</f>
        <v>282.81616108587912</v>
      </c>
      <c r="AH48" s="1091">
        <f>'2.CO2-Sector'!AH48</f>
        <v>270.45053169397875</v>
      </c>
      <c r="AI48" s="1091">
        <f>'2.CO2-Sector'!AI48</f>
        <v>231.01486186880234</v>
      </c>
      <c r="AJ48" s="1091">
        <f>'2.CO2-Sector'!AJ48</f>
        <v>236.17622947190571</v>
      </c>
      <c r="AK48" s="1091">
        <f>'2.CO2-Sector'!AK48</f>
        <v>232.76960989831676</v>
      </c>
      <c r="AL48" s="1091">
        <f>'2.CO2-Sector'!AL48</f>
        <v>223.3438161401109</v>
      </c>
      <c r="AM48" s="1091">
        <f>'2.CO2-Sector'!AM48</f>
        <v>216.97477839910331</v>
      </c>
      <c r="AN48" s="1091">
        <f>'2.CO2-Sector'!AN48</f>
        <v>253.04393249130098</v>
      </c>
      <c r="AO48" s="1091">
        <f>'2.CO2-Sector'!AO48</f>
        <v>261.79082358227498</v>
      </c>
      <c r="AP48" s="1091">
        <f>'2.CO2-Sector'!AP48</f>
        <v>251.57731073682558</v>
      </c>
      <c r="AQ48" s="1091">
        <f>'2.CO2-Sector'!AQ48</f>
        <v>236.62608987874859</v>
      </c>
      <c r="AR48" s="1091">
        <f>'2.CO2-Sector'!AR48</f>
        <v>213.21281309999526</v>
      </c>
      <c r="AS48" s="1091">
        <f>'2.CO2-Sector'!AS48</f>
        <v>172.58037395747235</v>
      </c>
      <c r="AT48" s="1091">
        <f>'2.CO2-Sector'!AT48</f>
        <v>139.89475701298232</v>
      </c>
      <c r="AU48" s="1091">
        <f>'2.CO2-Sector'!AU48</f>
        <v>164.08408670446047</v>
      </c>
      <c r="AV48" s="1091">
        <f>'2.CO2-Sector'!AV48</f>
        <v>168.2548242548468</v>
      </c>
      <c r="AW48" s="1091">
        <f>'2.CO2-Sector'!AW48</f>
        <v>179.01572288015117</v>
      </c>
      <c r="AX48" s="1091">
        <f>'2.CO2-Sector'!AX48</f>
        <v>193.47603040294115</v>
      </c>
      <c r="AY48" s="1091">
        <f>'2.CO2-Sector'!AY48</f>
        <v>194.15574325469387</v>
      </c>
      <c r="AZ48" s="1091">
        <f>'2.CO2-Sector'!AZ48</f>
        <v>193.02950553279041</v>
      </c>
      <c r="BA48" s="1366">
        <f>'2.CO2-Sector'!BA48</f>
        <v>188.5420493712293</v>
      </c>
      <c r="BB48" s="1091">
        <f>'2.CO2-Sector'!BB48</f>
        <v>195.90219672259826</v>
      </c>
      <c r="BC48" s="1873">
        <f>'2.CO2-Sector'!BC48</f>
        <v>198.92256950584962</v>
      </c>
      <c r="BD48" s="1091">
        <f>'2.CO2-Sector'!BD48</f>
        <v>191.49276363368193</v>
      </c>
      <c r="BE48" s="1951"/>
      <c r="BF48" s="1091"/>
      <c r="BG48" s="1091"/>
      <c r="BH48" s="1436"/>
    </row>
    <row r="49" spans="17:64" ht="14.25" customHeight="1">
      <c r="Q49" s="1498"/>
      <c r="R49" s="1501"/>
      <c r="S49" s="636"/>
      <c r="T49" s="1581" t="s">
        <v>1083</v>
      </c>
      <c r="V49" s="1498"/>
      <c r="W49" s="1501"/>
      <c r="X49" s="636"/>
      <c r="Y49" s="1475" t="s">
        <v>439</v>
      </c>
      <c r="Z49" s="1089"/>
      <c r="AA49" s="1089">
        <f>'2.CO2-Sector'!AA49</f>
        <v>3542.021222124265</v>
      </c>
      <c r="AB49" s="1089">
        <f>'2.CO2-Sector'!AB49</f>
        <v>3369.2855145834346</v>
      </c>
      <c r="AC49" s="1089">
        <f>'2.CO2-Sector'!AC49</f>
        <v>3057.3478000490459</v>
      </c>
      <c r="AD49" s="1089">
        <f>'2.CO2-Sector'!AD49</f>
        <v>2894.9644600914435</v>
      </c>
      <c r="AE49" s="1089">
        <f>'2.CO2-Sector'!AE49</f>
        <v>2938.556915872211</v>
      </c>
      <c r="AF49" s="1089">
        <f>'2.CO2-Sector'!AF49</f>
        <v>2925.2158896206997</v>
      </c>
      <c r="AG49" s="1089">
        <f>'2.CO2-Sector'!AG49</f>
        <v>2858.076470549267</v>
      </c>
      <c r="AH49" s="1089">
        <f>'2.CO2-Sector'!AH49</f>
        <v>2739.8223697616959</v>
      </c>
      <c r="AI49" s="1089">
        <f>'2.CO2-Sector'!AI49</f>
        <v>2631.4401642100925</v>
      </c>
      <c r="AJ49" s="1089">
        <f>'2.CO2-Sector'!AJ49</f>
        <v>2630.4641631279924</v>
      </c>
      <c r="AK49" s="1089">
        <f>'2.CO2-Sector'!AK49</f>
        <v>2700.1165165783791</v>
      </c>
      <c r="AL49" s="1089">
        <f>'2.CO2-Sector'!AL49</f>
        <v>2778.0273137620284</v>
      </c>
      <c r="AM49" s="1089">
        <f>'2.CO2-Sector'!AM49</f>
        <v>2243.4696038020288</v>
      </c>
      <c r="AN49" s="1089">
        <f>'2.CO2-Sector'!AN49</f>
        <v>1946.5204277576754</v>
      </c>
      <c r="AO49" s="1089">
        <f>'2.CO2-Sector'!AO49</f>
        <v>1882.947333714603</v>
      </c>
      <c r="AP49" s="1089">
        <f>'2.CO2-Sector'!AP49</f>
        <v>2053.135753953346</v>
      </c>
      <c r="AQ49" s="1089">
        <f>'2.CO2-Sector'!AQ49</f>
        <v>2181.0710292377894</v>
      </c>
      <c r="AR49" s="1089">
        <f>'2.CO2-Sector'!AR49</f>
        <v>2320.5527871667846</v>
      </c>
      <c r="AS49" s="1089">
        <f>'2.CO2-Sector'!AS49</f>
        <v>2118.995924098002</v>
      </c>
      <c r="AT49" s="1089">
        <f>'2.CO2-Sector'!AT49</f>
        <v>1966.4083867145414</v>
      </c>
      <c r="AU49" s="1089">
        <f>'2.CO2-Sector'!AU49</f>
        <v>1982.1519520869942</v>
      </c>
      <c r="AV49" s="1089">
        <f>'2.CO2-Sector'!AV49</f>
        <v>2042.3941203876684</v>
      </c>
      <c r="AW49" s="1089">
        <f>'2.CO2-Sector'!AW49</f>
        <v>2146.1417261944657</v>
      </c>
      <c r="AX49" s="1089">
        <f>'2.CO2-Sector'!AX49</f>
        <v>2238.1806956951505</v>
      </c>
      <c r="AY49" s="1089">
        <f>'2.CO2-Sector'!AY49</f>
        <v>2167.3106460060758</v>
      </c>
      <c r="AZ49" s="1089">
        <f>'2.CO2-Sector'!AZ49</f>
        <v>2052.8418235890717</v>
      </c>
      <c r="BA49" s="1367">
        <f>'2.CO2-Sector'!BA49</f>
        <v>1871.4890156314157</v>
      </c>
      <c r="BB49" s="1089">
        <f>'2.CO2-Sector'!BB49</f>
        <v>1762.7261835932416</v>
      </c>
      <c r="BC49" s="1874">
        <f>'2.CO2-Sector'!BC49</f>
        <v>1644.9920374098135</v>
      </c>
      <c r="BD49" s="1089">
        <f>'2.CO2-Sector'!BD49</f>
        <v>1605.4169306536974</v>
      </c>
      <c r="BE49" s="1952"/>
      <c r="BF49" s="1089"/>
      <c r="BG49" s="1089"/>
      <c r="BH49" s="1436"/>
    </row>
    <row r="50" spans="17:64" ht="15" customHeight="1">
      <c r="Q50" s="1498"/>
      <c r="R50" s="1501"/>
      <c r="S50" s="681" t="s">
        <v>117</v>
      </c>
      <c r="T50" s="748"/>
      <c r="V50" s="1498"/>
      <c r="W50" s="1501"/>
      <c r="X50" s="681" t="s">
        <v>440</v>
      </c>
      <c r="Y50" s="1166"/>
      <c r="Z50" s="136"/>
      <c r="AA50" s="459">
        <f>'2.CO2-Sector'!AA50</f>
        <v>7040.8033814727314</v>
      </c>
      <c r="AB50" s="459">
        <f>'2.CO2-Sector'!AB50</f>
        <v>7009.5685451768513</v>
      </c>
      <c r="AC50" s="459">
        <f>'2.CO2-Sector'!AC50</f>
        <v>6825.8714020182988</v>
      </c>
      <c r="AD50" s="459">
        <f>'2.CO2-Sector'!AD50</f>
        <v>6388.5835213042628</v>
      </c>
      <c r="AE50" s="459">
        <f>'2.CO2-Sector'!AE50</f>
        <v>6806.5660371260965</v>
      </c>
      <c r="AF50" s="459">
        <f>'2.CO2-Sector'!AF50</f>
        <v>7013.9549604528893</v>
      </c>
      <c r="AG50" s="459">
        <f>'2.CO2-Sector'!AG50</f>
        <v>7068.2445258757907</v>
      </c>
      <c r="AH50" s="459">
        <f>'2.CO2-Sector'!AH50</f>
        <v>7061.2165473727891</v>
      </c>
      <c r="AI50" s="459">
        <f>'2.CO2-Sector'!AI50</f>
        <v>6419.8587378638094</v>
      </c>
      <c r="AJ50" s="459">
        <f>'2.CO2-Sector'!AJ50</f>
        <v>6937.7079462429228</v>
      </c>
      <c r="AK50" s="459">
        <f>'2.CO2-Sector'!AK50</f>
        <v>6810.3448797778219</v>
      </c>
      <c r="AL50" s="459">
        <f>'2.CO2-Sector'!AL50</f>
        <v>6346.7757321820918</v>
      </c>
      <c r="AM50" s="459">
        <f>'2.CO2-Sector'!AM50</f>
        <v>6249.7321813854496</v>
      </c>
      <c r="AN50" s="459">
        <f>'2.CO2-Sector'!AN50</f>
        <v>6051.8733017484938</v>
      </c>
      <c r="AO50" s="459">
        <f>'2.CO2-Sector'!AO50</f>
        <v>6134.8767753380089</v>
      </c>
      <c r="AP50" s="459">
        <f>'2.CO2-Sector'!AP50</f>
        <v>5794.6829692556239</v>
      </c>
      <c r="AQ50" s="459">
        <f>'2.CO2-Sector'!AQ50</f>
        <v>5874.7858293424979</v>
      </c>
      <c r="AR50" s="459">
        <f>'2.CO2-Sector'!AR50</f>
        <v>5966.4292018672513</v>
      </c>
      <c r="AS50" s="459">
        <f>'2.CO2-Sector'!AS50</f>
        <v>5107.1196855795279</v>
      </c>
      <c r="AT50" s="459">
        <f>'2.CO2-Sector'!AT50</f>
        <v>4872.0015080504827</v>
      </c>
      <c r="AU50" s="459">
        <f>'2.CO2-Sector'!AU50</f>
        <v>5427.0220270136588</v>
      </c>
      <c r="AV50" s="459">
        <f>'2.CO2-Sector'!AV50</f>
        <v>5103.2076687218187</v>
      </c>
      <c r="AW50" s="459">
        <f>'2.CO2-Sector'!AW50</f>
        <v>4652.1661059634598</v>
      </c>
      <c r="AX50" s="459">
        <f>'2.CO2-Sector'!AX50</f>
        <v>4786.8877993268261</v>
      </c>
      <c r="AY50" s="459">
        <f>'2.CO2-Sector'!AY50</f>
        <v>4683.4283473128908</v>
      </c>
      <c r="AZ50" s="459">
        <f>'2.CO2-Sector'!AZ50</f>
        <v>4590.7115554076472</v>
      </c>
      <c r="BA50" s="1334">
        <f>'2.CO2-Sector'!BA50</f>
        <v>4300.1132589460285</v>
      </c>
      <c r="BB50" s="459">
        <f>'2.CO2-Sector'!BB50</f>
        <v>4484.9883514917583</v>
      </c>
      <c r="BC50" s="1875">
        <f>'2.CO2-Sector'!BC50</f>
        <v>4220.1307121923346</v>
      </c>
      <c r="BD50" s="459">
        <f>'2.CO2-Sector'!BD50</f>
        <v>4347.7890113541998</v>
      </c>
      <c r="BE50" s="478"/>
      <c r="BF50" s="135"/>
      <c r="BG50" s="135"/>
      <c r="BH50" s="1436"/>
    </row>
    <row r="51" spans="17:64" ht="15" customHeight="1">
      <c r="Q51" s="1498"/>
      <c r="R51" s="1501"/>
      <c r="S51" s="683"/>
      <c r="T51" s="1579" t="s">
        <v>1080</v>
      </c>
      <c r="V51" s="1498"/>
      <c r="W51" s="1501"/>
      <c r="X51" s="683"/>
      <c r="Y51" s="1478" t="s">
        <v>441</v>
      </c>
      <c r="Z51" s="1088"/>
      <c r="AA51" s="1088">
        <f>'2.CO2-Sector'!AA51</f>
        <v>3417.7405137833202</v>
      </c>
      <c r="AB51" s="1088">
        <f>'2.CO2-Sector'!AB51</f>
        <v>3364.3238915193861</v>
      </c>
      <c r="AC51" s="1088">
        <f>'2.CO2-Sector'!AC51</f>
        <v>3391.5558741950354</v>
      </c>
      <c r="AD51" s="1088">
        <f>'2.CO2-Sector'!AD51</f>
        <v>3217.4669648339104</v>
      </c>
      <c r="AE51" s="1088">
        <f>'2.CO2-Sector'!AE51</f>
        <v>3422.8389440786377</v>
      </c>
      <c r="AF51" s="1088">
        <f>'2.CO2-Sector'!AF51</f>
        <v>3456.8155123008878</v>
      </c>
      <c r="AG51" s="1088">
        <f>'2.CO2-Sector'!AG51</f>
        <v>3482.2507055771052</v>
      </c>
      <c r="AH51" s="1088">
        <f>'2.CO2-Sector'!AH51</f>
        <v>3392.1119138316312</v>
      </c>
      <c r="AI51" s="1088">
        <f>'2.CO2-Sector'!AI51</f>
        <v>3007.6817553714827</v>
      </c>
      <c r="AJ51" s="1088">
        <f>'2.CO2-Sector'!AJ51</f>
        <v>3305.6498677465934</v>
      </c>
      <c r="AK51" s="1088">
        <f>'2.CO2-Sector'!AK51</f>
        <v>3183.6043912674263</v>
      </c>
      <c r="AL51" s="1088">
        <f>'2.CO2-Sector'!AL51</f>
        <v>2968.1790499953418</v>
      </c>
      <c r="AM51" s="1088">
        <f>'2.CO2-Sector'!AM51</f>
        <v>2738.3139467509864</v>
      </c>
      <c r="AN51" s="1088">
        <f>'2.CO2-Sector'!AN51</f>
        <v>2460.2558112997931</v>
      </c>
      <c r="AO51" s="1088">
        <f>'2.CO2-Sector'!AO51</f>
        <v>2470.538328057758</v>
      </c>
      <c r="AP51" s="1088">
        <f>'2.CO2-Sector'!AP51</f>
        <v>2167.3505128396782</v>
      </c>
      <c r="AQ51" s="1088">
        <f>'2.CO2-Sector'!AQ51</f>
        <v>2200.366432366598</v>
      </c>
      <c r="AR51" s="1088">
        <f>'2.CO2-Sector'!AR51</f>
        <v>2260.0248909812894</v>
      </c>
      <c r="AS51" s="1088">
        <f>'2.CO2-Sector'!AS51</f>
        <v>2007.2670092715346</v>
      </c>
      <c r="AT51" s="1088">
        <f>'2.CO2-Sector'!AT51</f>
        <v>1923.1201899212144</v>
      </c>
      <c r="AU51" s="1088">
        <f>'2.CO2-Sector'!AU51</f>
        <v>2122.8843217272179</v>
      </c>
      <c r="AV51" s="1088">
        <f>'2.CO2-Sector'!AV51</f>
        <v>2008.0848022151829</v>
      </c>
      <c r="AW51" s="1088">
        <f>'2.CO2-Sector'!AW51</f>
        <v>1855.4539224438442</v>
      </c>
      <c r="AX51" s="1088">
        <f>'2.CO2-Sector'!AX51</f>
        <v>1932.304615562253</v>
      </c>
      <c r="AY51" s="1088">
        <f>'2.CO2-Sector'!AY51</f>
        <v>1889.9734100685228</v>
      </c>
      <c r="AZ51" s="1088">
        <f>'2.CO2-Sector'!AZ51</f>
        <v>1946.9722075338834</v>
      </c>
      <c r="BA51" s="1365">
        <f>'2.CO2-Sector'!BA51</f>
        <v>1658.1260762968163</v>
      </c>
      <c r="BB51" s="1088">
        <f>'2.CO2-Sector'!BB51</f>
        <v>1725.6364470935714</v>
      </c>
      <c r="BC51" s="1872">
        <f>'2.CO2-Sector'!BC51</f>
        <v>1457.959373647813</v>
      </c>
      <c r="BD51" s="1088">
        <f>'2.CO2-Sector'!BD51</f>
        <v>1704.479058441493</v>
      </c>
      <c r="BE51" s="1950"/>
      <c r="BF51" s="1088"/>
      <c r="BG51" s="1088"/>
      <c r="BH51" s="1436"/>
    </row>
    <row r="52" spans="17:64" ht="14.25" customHeight="1">
      <c r="Q52" s="1498"/>
      <c r="R52" s="1501"/>
      <c r="S52" s="684"/>
      <c r="T52" s="1581" t="s">
        <v>1081</v>
      </c>
      <c r="V52" s="1498"/>
      <c r="W52" s="1501"/>
      <c r="X52" s="684"/>
      <c r="Y52" s="1475" t="s">
        <v>442</v>
      </c>
      <c r="Z52" s="1089"/>
      <c r="AA52" s="1089">
        <f>'2.CO2-Sector'!AA52</f>
        <v>3623.0628676894112</v>
      </c>
      <c r="AB52" s="1089">
        <f>'2.CO2-Sector'!AB52</f>
        <v>3645.2446536574653</v>
      </c>
      <c r="AC52" s="1089">
        <f>'2.CO2-Sector'!AC52</f>
        <v>3434.3155278232634</v>
      </c>
      <c r="AD52" s="1089">
        <f>'2.CO2-Sector'!AD52</f>
        <v>3171.1165564703524</v>
      </c>
      <c r="AE52" s="1089">
        <f>'2.CO2-Sector'!AE52</f>
        <v>3383.7270930474588</v>
      </c>
      <c r="AF52" s="1089">
        <f>'2.CO2-Sector'!AF52</f>
        <v>3557.1394481520015</v>
      </c>
      <c r="AG52" s="1089">
        <f>'2.CO2-Sector'!AG52</f>
        <v>3585.9938202986855</v>
      </c>
      <c r="AH52" s="1089">
        <f>'2.CO2-Sector'!AH52</f>
        <v>3669.1046335411579</v>
      </c>
      <c r="AI52" s="1089">
        <f>'2.CO2-Sector'!AI52</f>
        <v>3412.1769824923267</v>
      </c>
      <c r="AJ52" s="1089">
        <f>'2.CO2-Sector'!AJ52</f>
        <v>3632.0580784963295</v>
      </c>
      <c r="AK52" s="1089">
        <f>'2.CO2-Sector'!AK52</f>
        <v>3626.7404885103956</v>
      </c>
      <c r="AL52" s="1089">
        <f>'2.CO2-Sector'!AL52</f>
        <v>3378.5966821867501</v>
      </c>
      <c r="AM52" s="1089">
        <f>'2.CO2-Sector'!AM52</f>
        <v>3511.4182346344633</v>
      </c>
      <c r="AN52" s="1089">
        <f>'2.CO2-Sector'!AN52</f>
        <v>3591.6174904487007</v>
      </c>
      <c r="AO52" s="1089">
        <f>'2.CO2-Sector'!AO52</f>
        <v>3664.3384472802509</v>
      </c>
      <c r="AP52" s="1089">
        <f>'2.CO2-Sector'!AP52</f>
        <v>3627.3324564159457</v>
      </c>
      <c r="AQ52" s="1089">
        <f>'2.CO2-Sector'!AQ52</f>
        <v>3674.4193969758999</v>
      </c>
      <c r="AR52" s="1089">
        <f>'2.CO2-Sector'!AR52</f>
        <v>3706.4043108859619</v>
      </c>
      <c r="AS52" s="1089">
        <f>'2.CO2-Sector'!AS52</f>
        <v>3099.8526763079935</v>
      </c>
      <c r="AT52" s="1089">
        <f>'2.CO2-Sector'!AT52</f>
        <v>2948.881318129268</v>
      </c>
      <c r="AU52" s="1089">
        <f>'2.CO2-Sector'!AU52</f>
        <v>3304.1377052864409</v>
      </c>
      <c r="AV52" s="1089">
        <f>'2.CO2-Sector'!AV52</f>
        <v>3095.1228665066355</v>
      </c>
      <c r="AW52" s="1089">
        <f>'2.CO2-Sector'!AW52</f>
        <v>2796.7121835196158</v>
      </c>
      <c r="AX52" s="1089">
        <f>'2.CO2-Sector'!AX52</f>
        <v>2854.5831837645728</v>
      </c>
      <c r="AY52" s="1089">
        <f>'2.CO2-Sector'!AY52</f>
        <v>2793.454937244368</v>
      </c>
      <c r="AZ52" s="1089">
        <f>'2.CO2-Sector'!AZ52</f>
        <v>2643.739347873764</v>
      </c>
      <c r="BA52" s="1367">
        <f>'2.CO2-Sector'!BA52</f>
        <v>2641.9871826492122</v>
      </c>
      <c r="BB52" s="1089">
        <f>'2.CO2-Sector'!BB52</f>
        <v>2759.3519043981869</v>
      </c>
      <c r="BC52" s="1874">
        <f>'2.CO2-Sector'!BC52</f>
        <v>2762.1713385445219</v>
      </c>
      <c r="BD52" s="1089">
        <f>'2.CO2-Sector'!BD52</f>
        <v>2643.3099529127066</v>
      </c>
      <c r="BE52" s="1952"/>
      <c r="BF52" s="1089"/>
      <c r="BG52" s="1089"/>
      <c r="BH52" s="1436"/>
    </row>
    <row r="53" spans="17:64" ht="28.5" customHeight="1">
      <c r="Q53" s="1498"/>
      <c r="R53" s="1501"/>
      <c r="S53" s="1576" t="s">
        <v>1082</v>
      </c>
      <c r="T53" s="686"/>
      <c r="V53" s="1498"/>
      <c r="W53" s="1501"/>
      <c r="X53" s="685" t="s">
        <v>443</v>
      </c>
      <c r="Y53" s="1155"/>
      <c r="Z53" s="227"/>
      <c r="AA53" s="460">
        <f>'2.CO2-Sector'!AA53</f>
        <v>7244.2015437745058</v>
      </c>
      <c r="AB53" s="460">
        <f>'2.CO2-Sector'!AB53</f>
        <v>7091.4333111520082</v>
      </c>
      <c r="AC53" s="460">
        <f>'2.CO2-Sector'!AC53</f>
        <v>6796.0270409401091</v>
      </c>
      <c r="AD53" s="460">
        <f>'2.CO2-Sector'!AD53</f>
        <v>6652.2283869302673</v>
      </c>
      <c r="AE53" s="460">
        <f>'2.CO2-Sector'!AE53</f>
        <v>6656.1869920915788</v>
      </c>
      <c r="AF53" s="460">
        <f>'2.CO2-Sector'!AF53</f>
        <v>6849.5948379410784</v>
      </c>
      <c r="AG53" s="460">
        <f>'2.CO2-Sector'!AG53</f>
        <v>6870.5168410732231</v>
      </c>
      <c r="AH53" s="460">
        <f>'2.CO2-Sector'!AH53</f>
        <v>6834.1265198528008</v>
      </c>
      <c r="AI53" s="460">
        <f>'2.CO2-Sector'!AI53</f>
        <v>6545.5419320590336</v>
      </c>
      <c r="AJ53" s="460">
        <f>'2.CO2-Sector'!AJ53</f>
        <v>6463.1812625845996</v>
      </c>
      <c r="AK53" s="460">
        <f>'2.CO2-Sector'!AK53</f>
        <v>6739.5274743262471</v>
      </c>
      <c r="AL53" s="460">
        <f>'2.CO2-Sector'!AL53</f>
        <v>6762.5046737338807</v>
      </c>
      <c r="AM53" s="460">
        <f>'2.CO2-Sector'!AM53</f>
        <v>6600.6951537762134</v>
      </c>
      <c r="AN53" s="460">
        <f>'2.CO2-Sector'!AN53</f>
        <v>6366.4953109832295</v>
      </c>
      <c r="AO53" s="460">
        <f>'2.CO2-Sector'!AO53</f>
        <v>6483.0399152253349</v>
      </c>
      <c r="AP53" s="460">
        <f>'2.CO2-Sector'!AP53</f>
        <v>6496.6370293587779</v>
      </c>
      <c r="AQ53" s="460">
        <f>'2.CO2-Sector'!AQ53</f>
        <v>6567.9742878366787</v>
      </c>
      <c r="AR53" s="460">
        <f>'2.CO2-Sector'!AR53</f>
        <v>6694.9345561970713</v>
      </c>
      <c r="AS53" s="460">
        <f>'2.CO2-Sector'!AS53</f>
        <v>6236.5687163682669</v>
      </c>
      <c r="AT53" s="460">
        <f>'2.CO2-Sector'!AT53</f>
        <v>5468.3465203851802</v>
      </c>
      <c r="AU53" s="460">
        <f>'2.CO2-Sector'!AU53</f>
        <v>6100.6968938516457</v>
      </c>
      <c r="AV53" s="460">
        <f>'2.CO2-Sector'!AV53</f>
        <v>5964.9874486942554</v>
      </c>
      <c r="AW53" s="460">
        <f>'2.CO2-Sector'!AW53</f>
        <v>6063.3271122709866</v>
      </c>
      <c r="AX53" s="460">
        <f>'2.CO2-Sector'!AX53</f>
        <v>6189.3673431284606</v>
      </c>
      <c r="AY53" s="460">
        <f>'2.CO2-Sector'!AY53</f>
        <v>6121.7062974998944</v>
      </c>
      <c r="AZ53" s="460">
        <f>'2.CO2-Sector'!AZ53</f>
        <v>5939.3764685306305</v>
      </c>
      <c r="BA53" s="1335">
        <f>'2.CO2-Sector'!BA53</f>
        <v>5835.9414586120274</v>
      </c>
      <c r="BB53" s="460">
        <f>'2.CO2-Sector'!BB53</f>
        <v>5746.0867286003704</v>
      </c>
      <c r="BC53" s="1876">
        <f>'2.CO2-Sector'!BC53</f>
        <v>5669.2711986789664</v>
      </c>
      <c r="BD53" s="460">
        <f>'2.CO2-Sector'!BD53</f>
        <v>5515.1081009744139</v>
      </c>
      <c r="BE53" s="479"/>
      <c r="BF53" s="227"/>
      <c r="BG53" s="227"/>
      <c r="BH53" s="1436"/>
    </row>
    <row r="54" spans="17:64" ht="28.5" customHeight="1">
      <c r="Q54" s="1498"/>
      <c r="R54" s="1501"/>
      <c r="S54" s="2024" t="s">
        <v>1084</v>
      </c>
      <c r="T54" s="2025"/>
      <c r="V54" s="1498"/>
      <c r="W54" s="1501"/>
      <c r="X54" s="2011" t="s">
        <v>444</v>
      </c>
      <c r="Y54" s="2012"/>
      <c r="Z54" s="229"/>
      <c r="AA54" s="461">
        <f>'2.CO2-Sector'!AA54</f>
        <v>2039.8207474214641</v>
      </c>
      <c r="AB54" s="461">
        <f>'2.CO2-Sector'!AB54</f>
        <v>2135.9254287863546</v>
      </c>
      <c r="AC54" s="461">
        <f>'2.CO2-Sector'!AC54</f>
        <v>2108.693688305545</v>
      </c>
      <c r="AD54" s="461">
        <f>'2.CO2-Sector'!AD54</f>
        <v>2093.7183811230925</v>
      </c>
      <c r="AE54" s="461">
        <f>'2.CO2-Sector'!AE54</f>
        <v>2325.9627930643519</v>
      </c>
      <c r="AF54" s="461">
        <f>'2.CO2-Sector'!AF54</f>
        <v>2376.547168369565</v>
      </c>
      <c r="AG54" s="461">
        <f>'2.CO2-Sector'!AG54</f>
        <v>2533.613162431117</v>
      </c>
      <c r="AH54" s="461">
        <f>'2.CO2-Sector'!AH54</f>
        <v>2625.9809496582247</v>
      </c>
      <c r="AI54" s="461">
        <f>'2.CO2-Sector'!AI54</f>
        <v>2459.6175385106635</v>
      </c>
      <c r="AJ54" s="461">
        <f>'2.CO2-Sector'!AJ54</f>
        <v>2623.9051706647697</v>
      </c>
      <c r="AK54" s="461">
        <f>'2.CO2-Sector'!AK54</f>
        <v>2658.7016803623533</v>
      </c>
      <c r="AL54" s="461">
        <f>'2.CO2-Sector'!AL54</f>
        <v>2727.2519354331953</v>
      </c>
      <c r="AM54" s="461">
        <f>'2.CO2-Sector'!AM54</f>
        <v>2849.53370683106</v>
      </c>
      <c r="AN54" s="461">
        <f>'2.CO2-Sector'!AN54</f>
        <v>2780.1639392403536</v>
      </c>
      <c r="AO54" s="461">
        <f>'2.CO2-Sector'!AO54</f>
        <v>2873.7360631856632</v>
      </c>
      <c r="AP54" s="461">
        <f>'2.CO2-Sector'!AP54</f>
        <v>2864.8187939434551</v>
      </c>
      <c r="AQ54" s="461">
        <f>'2.CO2-Sector'!AQ54</f>
        <v>3078.5463068505278</v>
      </c>
      <c r="AR54" s="461">
        <f>'2.CO2-Sector'!AR54</f>
        <v>3046.9575014930911</v>
      </c>
      <c r="AS54" s="461">
        <f>'2.CO2-Sector'!AS54</f>
        <v>2777.915537642024</v>
      </c>
      <c r="AT54" s="461">
        <f>'2.CO2-Sector'!AT54</f>
        <v>2864.4711626018707</v>
      </c>
      <c r="AU54" s="461">
        <f>'2.CO2-Sector'!AU54</f>
        <v>2748.4956623380867</v>
      </c>
      <c r="AV54" s="461">
        <f>'2.CO2-Sector'!AV54</f>
        <v>2700.6610481716402</v>
      </c>
      <c r="AW54" s="461">
        <f>'2.CO2-Sector'!AW54</f>
        <v>2550.671395111679</v>
      </c>
      <c r="AX54" s="461">
        <f>'2.CO2-Sector'!AX54</f>
        <v>2684.9138580146446</v>
      </c>
      <c r="AY54" s="461">
        <f>'2.CO2-Sector'!AY54</f>
        <v>2526.8373956959285</v>
      </c>
      <c r="AZ54" s="461">
        <f>'2.CO2-Sector'!AZ54</f>
        <v>2486.6488529292642</v>
      </c>
      <c r="BA54" s="1347">
        <f>'2.CO2-Sector'!BA54</f>
        <v>2582.6574196404035</v>
      </c>
      <c r="BB54" s="461">
        <f>'2.CO2-Sector'!BB54</f>
        <v>2690.2231600714849</v>
      </c>
      <c r="BC54" s="1877">
        <f>'2.CO2-Sector'!BC54</f>
        <v>2650.2906808896587</v>
      </c>
      <c r="BD54" s="461">
        <f>'2.CO2-Sector'!BD54</f>
        <v>2604.6264446632886</v>
      </c>
      <c r="BE54" s="1853"/>
      <c r="BF54" s="229"/>
      <c r="BG54" s="229"/>
      <c r="BH54" s="1436"/>
    </row>
    <row r="55" spans="17:64" ht="15" thickBot="1">
      <c r="Q55" s="1498"/>
      <c r="R55" s="1502"/>
      <c r="S55" s="1810" t="s">
        <v>1284</v>
      </c>
      <c r="T55" s="688"/>
      <c r="V55" s="1498"/>
      <c r="W55" s="1502"/>
      <c r="X55" s="687" t="s">
        <v>1286</v>
      </c>
      <c r="Y55" s="1169"/>
      <c r="Z55" s="226"/>
      <c r="AA55" s="1609">
        <f>'2.CO2-Sector'!AA55</f>
        <v>64.613207000000031</v>
      </c>
      <c r="AB55" s="1609">
        <f>'2.CO2-Sector'!AB55</f>
        <v>66.803699000000023</v>
      </c>
      <c r="AC55" s="1609">
        <f>'2.CO2-Sector'!AC55</f>
        <v>65.368480000000034</v>
      </c>
      <c r="AD55" s="1609">
        <f>'2.CO2-Sector'!AD55</f>
        <v>59.679443000000013</v>
      </c>
      <c r="AE55" s="1609">
        <f>'2.CO2-Sector'!AE55</f>
        <v>67.102707000000024</v>
      </c>
      <c r="AF55" s="1609">
        <f>'2.CO2-Sector'!AF55</f>
        <v>71.847638000000018</v>
      </c>
      <c r="AG55" s="1609">
        <f>'2.CO2-Sector'!AG55</f>
        <v>79.849708000000021</v>
      </c>
      <c r="AH55" s="1609">
        <f>'2.CO2-Sector'!AH55</f>
        <v>86.356879000000049</v>
      </c>
      <c r="AI55" s="1609">
        <f>'2.CO2-Sector'!AI55</f>
        <v>86.735898000000077</v>
      </c>
      <c r="AJ55" s="1609">
        <f>'2.CO2-Sector'!AJ55</f>
        <v>89.569040000000015</v>
      </c>
      <c r="AK55" s="1609">
        <f>'2.CO2-Sector'!AK55</f>
        <v>86.668848000000054</v>
      </c>
      <c r="AL55" s="1609">
        <f>'2.CO2-Sector'!AL55</f>
        <v>78.827302000000017</v>
      </c>
      <c r="AM55" s="1609">
        <f>'2.CO2-Sector'!AM55</f>
        <v>80.656660000000073</v>
      </c>
      <c r="AN55" s="1609">
        <f>'2.CO2-Sector'!AN55</f>
        <v>86.201701999999983</v>
      </c>
      <c r="AO55" s="1609">
        <f>'2.CO2-Sector'!AO55</f>
        <v>87.126387000000008</v>
      </c>
      <c r="AP55" s="1609">
        <f>'2.CO2-Sector'!AP55</f>
        <v>90.227606999999992</v>
      </c>
      <c r="AQ55" s="1609">
        <f>'2.CO2-Sector'!AQ55</f>
        <v>87.797462000000053</v>
      </c>
      <c r="AR55" s="1609">
        <f>'2.CO2-Sector'!AR55</f>
        <v>86.709739000000042</v>
      </c>
      <c r="AS55" s="1609">
        <f>'2.CO2-Sector'!AS55</f>
        <v>72.491562000000002</v>
      </c>
      <c r="AT55" s="1609">
        <f>'2.CO2-Sector'!AT55</f>
        <v>72.185683000000026</v>
      </c>
      <c r="AU55" s="1609">
        <f>'2.CO2-Sector'!AU55</f>
        <v>76.792199000000039</v>
      </c>
      <c r="AV55" s="1609">
        <f>'2.CO2-Sector'!AV55</f>
        <v>88.116302000000047</v>
      </c>
      <c r="AW55" s="1609">
        <f>'2.CO2-Sector'!AW55</f>
        <v>99.906697000000023</v>
      </c>
      <c r="AX55" s="1609">
        <f>'2.CO2-Sector'!AX55</f>
        <v>93.526186000000024</v>
      </c>
      <c r="AY55" s="1609">
        <f>'2.CO2-Sector'!AY55</f>
        <v>90.599487000000025</v>
      </c>
      <c r="AZ55" s="1609">
        <f>'2.CO2-Sector'!AZ55</f>
        <v>96.736382000000006</v>
      </c>
      <c r="BA55" s="1605">
        <f>'2.CO2-Sector'!BA55</f>
        <v>106.95248199999999</v>
      </c>
      <c r="BB55" s="1609">
        <f>'2.CO2-Sector'!BB55</f>
        <v>110.63789999999999</v>
      </c>
      <c r="BC55" s="1878">
        <f>'2.CO2-Sector'!BC55</f>
        <v>105.32984500000002</v>
      </c>
      <c r="BD55" s="1609">
        <f>'2.CO2-Sector'!BD55</f>
        <v>99.837092000000027</v>
      </c>
      <c r="BE55" s="480"/>
      <c r="BF55" s="226"/>
      <c r="BG55" s="226"/>
      <c r="BH55" s="1438"/>
      <c r="BI55" s="107"/>
      <c r="BJ55" s="107"/>
      <c r="BK55" s="107"/>
      <c r="BL55" s="107"/>
    </row>
    <row r="56" spans="17:64" ht="28.5" customHeight="1">
      <c r="Q56" s="1497"/>
      <c r="R56" s="1503" t="s">
        <v>118</v>
      </c>
      <c r="S56" s="689"/>
      <c r="T56" s="1937"/>
      <c r="V56" s="1497"/>
      <c r="W56" s="1503" t="s">
        <v>445</v>
      </c>
      <c r="X56" s="689"/>
      <c r="Y56" s="689"/>
      <c r="Z56" s="139"/>
      <c r="AA56" s="267">
        <f>'2.CO2-Sector'!AA56</f>
        <v>23626.01516419859</v>
      </c>
      <c r="AB56" s="267">
        <f>'2.CO2-Sector'!AB56</f>
        <v>23824.55926586402</v>
      </c>
      <c r="AC56" s="267">
        <f>'2.CO2-Sector'!AC56</f>
        <v>25658.881303305134</v>
      </c>
      <c r="AD56" s="267">
        <f>'2.CO2-Sector'!AD56</f>
        <v>24717.107578169969</v>
      </c>
      <c r="AE56" s="267">
        <f>'2.CO2-Sector'!AE56</f>
        <v>28309.739247596313</v>
      </c>
      <c r="AF56" s="267">
        <f>'2.CO2-Sector'!AF56</f>
        <v>28836.470060019394</v>
      </c>
      <c r="AG56" s="267">
        <f>'2.CO2-Sector'!AG56</f>
        <v>29318.298506169878</v>
      </c>
      <c r="AH56" s="267">
        <f>'2.CO2-Sector'!AH56</f>
        <v>30878.028925264305</v>
      </c>
      <c r="AI56" s="267">
        <f>'2.CO2-Sector'!AI56</f>
        <v>31028.884608439723</v>
      </c>
      <c r="AJ56" s="267">
        <f>'2.CO2-Sector'!AJ56</f>
        <v>30964.164298255742</v>
      </c>
      <c r="AK56" s="267">
        <f>'2.CO2-Sector'!AK56</f>
        <v>32388.287414789324</v>
      </c>
      <c r="AL56" s="267">
        <f>'2.CO2-Sector'!AL56</f>
        <v>32078.382940131341</v>
      </c>
      <c r="AM56" s="267">
        <f>'2.CO2-Sector'!AM56</f>
        <v>32435.313368989169</v>
      </c>
      <c r="AN56" s="267">
        <f>'2.CO2-Sector'!AN56</f>
        <v>33341.988970445229</v>
      </c>
      <c r="AO56" s="267">
        <f>'2.CO2-Sector'!AO56</f>
        <v>32693.559726590865</v>
      </c>
      <c r="AP56" s="267">
        <f>'2.CO2-Sector'!AP56</f>
        <v>32001.161543244853</v>
      </c>
      <c r="AQ56" s="267">
        <f>'2.CO2-Sector'!AQ56</f>
        <v>30464.79458379234</v>
      </c>
      <c r="AR56" s="267">
        <f>'2.CO2-Sector'!AR56</f>
        <v>31112.710180404494</v>
      </c>
      <c r="AS56" s="267">
        <f>'2.CO2-Sector'!AS56</f>
        <v>32274.853839164396</v>
      </c>
      <c r="AT56" s="267">
        <f>'2.CO2-Sector'!AT56</f>
        <v>28770.723440152622</v>
      </c>
      <c r="AU56" s="267">
        <f>'2.CO2-Sector'!AU56</f>
        <v>29464.852636719137</v>
      </c>
      <c r="AV56" s="267">
        <f>'2.CO2-Sector'!AV56</f>
        <v>28747.384624503247</v>
      </c>
      <c r="AW56" s="267">
        <f>'2.CO2-Sector'!AW56</f>
        <v>30421.156212347891</v>
      </c>
      <c r="AX56" s="267">
        <f>'2.CO2-Sector'!AX56</f>
        <v>29911.484260446778</v>
      </c>
      <c r="AY56" s="267">
        <f>'2.CO2-Sector'!AY56</f>
        <v>29186.706590101559</v>
      </c>
      <c r="AZ56" s="267">
        <f>'2.CO2-Sector'!AZ56</f>
        <v>29589.021699110177</v>
      </c>
      <c r="BA56" s="1336">
        <f>'2.CO2-Sector'!BA56</f>
        <v>29795.005910846361</v>
      </c>
      <c r="BB56" s="267">
        <f>'2.CO2-Sector'!BB56</f>
        <v>30018.967199855717</v>
      </c>
      <c r="BC56" s="1879">
        <f>'2.CO2-Sector'!BC56</f>
        <v>30779.579126907913</v>
      </c>
      <c r="BD56" s="267">
        <f>'2.CO2-Sector'!BD56</f>
        <v>30878.675421170745</v>
      </c>
      <c r="BE56" s="481"/>
      <c r="BF56" s="267"/>
      <c r="BG56" s="267"/>
      <c r="BH56" s="1435"/>
    </row>
    <row r="57" spans="17:64" ht="28.5" customHeight="1">
      <c r="Q57" s="1498"/>
      <c r="R57" s="1504"/>
      <c r="S57" s="1998" t="s">
        <v>1103</v>
      </c>
      <c r="T57" s="1999"/>
      <c r="V57" s="1498"/>
      <c r="W57" s="1504"/>
      <c r="X57" s="1984" t="s">
        <v>1104</v>
      </c>
      <c r="Y57" s="1985"/>
      <c r="Z57" s="1084"/>
      <c r="AA57" s="1085">
        <f>'2.CO2-Sector'!AA57</f>
        <v>12248.006884438391</v>
      </c>
      <c r="AB57" s="1085">
        <f>'2.CO2-Sector'!AB57</f>
        <v>12288.553239531222</v>
      </c>
      <c r="AC57" s="1085">
        <f>'2.CO2-Sector'!AC57</f>
        <v>13336.66880555876</v>
      </c>
      <c r="AD57" s="1085">
        <f>'2.CO2-Sector'!AD57</f>
        <v>13123.539855771807</v>
      </c>
      <c r="AE57" s="1085">
        <f>'2.CO2-Sector'!AE57</f>
        <v>15621.164308948635</v>
      </c>
      <c r="AF57" s="1085">
        <f>'2.CO2-Sector'!AF57</f>
        <v>15905.050139016821</v>
      </c>
      <c r="AG57" s="1085">
        <f>'2.CO2-Sector'!AG57</f>
        <v>16336.568192418828</v>
      </c>
      <c r="AH57" s="1085">
        <f>'2.CO2-Sector'!AH57</f>
        <v>16908.740357359176</v>
      </c>
      <c r="AI57" s="1085">
        <f>'2.CO2-Sector'!AI57</f>
        <v>16904.540341360047</v>
      </c>
      <c r="AJ57" s="1085">
        <f>'2.CO2-Sector'!AJ57</f>
        <v>16663.014906263703</v>
      </c>
      <c r="AK57" s="1085">
        <f>'2.CO2-Sector'!AK57</f>
        <v>16789.460175065771</v>
      </c>
      <c r="AL57" s="1085">
        <f>'2.CO2-Sector'!AL57</f>
        <v>15578.716507383871</v>
      </c>
      <c r="AM57" s="1085">
        <f>'2.CO2-Sector'!AM57</f>
        <v>15057.739279105121</v>
      </c>
      <c r="AN57" s="1085">
        <f>'2.CO2-Sector'!AN57</f>
        <v>15105.67178693092</v>
      </c>
      <c r="AO57" s="1085">
        <f>'2.CO2-Sector'!AO57</f>
        <v>14609.809661039699</v>
      </c>
      <c r="AP57" s="1085">
        <f>'2.CO2-Sector'!AP57</f>
        <v>14165.898659577568</v>
      </c>
      <c r="AQ57" s="1085">
        <f>'2.CO2-Sector'!AQ57</f>
        <v>13382.675274997002</v>
      </c>
      <c r="AR57" s="1085">
        <f>'2.CO2-Sector'!AR57</f>
        <v>13587.560896494822</v>
      </c>
      <c r="AS57" s="1085">
        <f>'2.CO2-Sector'!AS57</f>
        <v>14617.224299722895</v>
      </c>
      <c r="AT57" s="1085">
        <f>'2.CO2-Sector'!AT57</f>
        <v>12196.936579140707</v>
      </c>
      <c r="AU57" s="1085">
        <f>'2.CO2-Sector'!AU57</f>
        <v>12486.322077574849</v>
      </c>
      <c r="AV57" s="1085">
        <f>'2.CO2-Sector'!AV57</f>
        <v>11730.676572133176</v>
      </c>
      <c r="AW57" s="1085">
        <f>'2.CO2-Sector'!AW57</f>
        <v>12308.254856257132</v>
      </c>
      <c r="AX57" s="1085">
        <f>'2.CO2-Sector'!AX57</f>
        <v>12192.453599111841</v>
      </c>
      <c r="AY57" s="1085">
        <f>'2.CO2-Sector'!AY57</f>
        <v>11719.846983568023</v>
      </c>
      <c r="AZ57" s="1085">
        <f>'2.CO2-Sector'!AZ57</f>
        <v>11655.408912889196</v>
      </c>
      <c r="BA57" s="1371">
        <f>'2.CO2-Sector'!BA57</f>
        <v>11092.830753923574</v>
      </c>
      <c r="BB57" s="1085">
        <f>'2.CO2-Sector'!BB57</f>
        <v>10750.335680539883</v>
      </c>
      <c r="BC57" s="1880">
        <f>'2.CO2-Sector'!BC57</f>
        <v>11602.156253242299</v>
      </c>
      <c r="BD57" s="1085">
        <f>'2.CO2-Sector'!BD57</f>
        <v>11485.087814757371</v>
      </c>
      <c r="BE57" s="1955"/>
      <c r="BF57" s="1085"/>
      <c r="BG57" s="1085"/>
      <c r="BH57" s="1435"/>
    </row>
    <row r="58" spans="17:64" ht="28.5" customHeight="1">
      <c r="Q58" s="1498"/>
      <c r="R58" s="1504"/>
      <c r="S58" s="1654" t="s">
        <v>1171</v>
      </c>
      <c r="T58" s="1464"/>
      <c r="V58" s="1498"/>
      <c r="W58" s="1494"/>
      <c r="X58" s="1986" t="s">
        <v>1172</v>
      </c>
      <c r="Y58" s="1987"/>
      <c r="Z58" s="1090"/>
      <c r="AA58" s="1147">
        <f>'2.CO2-Sector'!AA58</f>
        <v>702.83026999291678</v>
      </c>
      <c r="AB58" s="1147">
        <f>'2.CO2-Sector'!AB58</f>
        <v>686.44620024230187</v>
      </c>
      <c r="AC58" s="1147">
        <f>'2.CO2-Sector'!AC58</f>
        <v>698.89764571316766</v>
      </c>
      <c r="AD58" s="1147">
        <f>'2.CO2-Sector'!AD58</f>
        <v>680.74547632983922</v>
      </c>
      <c r="AE58" s="1147">
        <f>'2.CO2-Sector'!AE58</f>
        <v>701.91349393186852</v>
      </c>
      <c r="AF58" s="1147">
        <f>'2.CO2-Sector'!AF58</f>
        <v>667.82873473264453</v>
      </c>
      <c r="AG58" s="1147">
        <f>'2.CO2-Sector'!AG58</f>
        <v>640.46784939712438</v>
      </c>
      <c r="AH58" s="1147">
        <f>'2.CO2-Sector'!AH58</f>
        <v>655.23057167867137</v>
      </c>
      <c r="AI58" s="1147">
        <f>'2.CO2-Sector'!AI58</f>
        <v>609.1187236752379</v>
      </c>
      <c r="AJ58" s="1147">
        <f>'2.CO2-Sector'!AJ58</f>
        <v>652.57502705106276</v>
      </c>
      <c r="AK58" s="1147">
        <f>'2.CO2-Sector'!AK58</f>
        <v>655.91443265909516</v>
      </c>
      <c r="AL58" s="1147">
        <f>'2.CO2-Sector'!AL58</f>
        <v>630.52981102330273</v>
      </c>
      <c r="AM58" s="1147">
        <f>'2.CO2-Sector'!AM58</f>
        <v>577.04643230948568</v>
      </c>
      <c r="AN58" s="1147">
        <f>'2.CO2-Sector'!AN58</f>
        <v>516.5268173218675</v>
      </c>
      <c r="AO58" s="1147">
        <f>'2.CO2-Sector'!AO58</f>
        <v>506.69926841574829</v>
      </c>
      <c r="AP58" s="1147">
        <f>'2.CO2-Sector'!AP58</f>
        <v>506.81438218982044</v>
      </c>
      <c r="AQ58" s="1147">
        <f>'2.CO2-Sector'!AQ58</f>
        <v>522.35987148863205</v>
      </c>
      <c r="AR58" s="1147">
        <f>'2.CO2-Sector'!AR58</f>
        <v>561.19836242802796</v>
      </c>
      <c r="AS58" s="1147">
        <f>'2.CO2-Sector'!AS58</f>
        <v>530.41167542322773</v>
      </c>
      <c r="AT58" s="1147">
        <f>'2.CO2-Sector'!AT58</f>
        <v>513.68788841490209</v>
      </c>
      <c r="AU58" s="1147">
        <f>'2.CO2-Sector'!AU58</f>
        <v>526.91409091663695</v>
      </c>
      <c r="AV58" s="1147">
        <f>'2.CO2-Sector'!AV58</f>
        <v>524.12535460171284</v>
      </c>
      <c r="AW58" s="1147">
        <f>'2.CO2-Sector'!AW58</f>
        <v>528.10321016884393</v>
      </c>
      <c r="AX58" s="1147">
        <f>'2.CO2-Sector'!AX58</f>
        <v>604.69033239592966</v>
      </c>
      <c r="AY58" s="1147">
        <f>'2.CO2-Sector'!AY58</f>
        <v>617.02824714749113</v>
      </c>
      <c r="AZ58" s="1147">
        <f>'2.CO2-Sector'!AZ58</f>
        <v>624.93138440348548</v>
      </c>
      <c r="BA58" s="1405">
        <f>'2.CO2-Sector'!BA58</f>
        <v>618.83151051759683</v>
      </c>
      <c r="BB58" s="1147">
        <f>'2.CO2-Sector'!BB58</f>
        <v>636.62217425062067</v>
      </c>
      <c r="BC58" s="1881">
        <f>'2.CO2-Sector'!BC58</f>
        <v>673.37481073742629</v>
      </c>
      <c r="BD58" s="1147">
        <f>'2.CO2-Sector'!BD58</f>
        <v>581.88147086411584</v>
      </c>
      <c r="BE58" s="1956"/>
      <c r="BF58" s="1147"/>
      <c r="BG58" s="1147"/>
      <c r="BH58" s="1435"/>
    </row>
    <row r="59" spans="17:64" ht="15" thickBot="1">
      <c r="Q59" s="1498"/>
      <c r="R59" s="1508"/>
      <c r="S59" s="691" t="s">
        <v>119</v>
      </c>
      <c r="T59" s="692"/>
      <c r="V59" s="1498"/>
      <c r="W59" s="1508"/>
      <c r="X59" s="1465" t="s">
        <v>446</v>
      </c>
      <c r="Y59" s="1466"/>
      <c r="Z59" s="1092"/>
      <c r="AA59" s="1406">
        <f>'2.CO2-Sector'!AA59</f>
        <v>10675.178009767282</v>
      </c>
      <c r="AB59" s="1406">
        <f>'2.CO2-Sector'!AB59</f>
        <v>10849.559826090495</v>
      </c>
      <c r="AC59" s="1406">
        <f>'2.CO2-Sector'!AC59</f>
        <v>11623.314852033203</v>
      </c>
      <c r="AD59" s="1406">
        <f>'2.CO2-Sector'!AD59</f>
        <v>10912.822246068321</v>
      </c>
      <c r="AE59" s="1406">
        <f>'2.CO2-Sector'!AE59</f>
        <v>11986.661444715812</v>
      </c>
      <c r="AF59" s="1406">
        <f>'2.CO2-Sector'!AF59</f>
        <v>12263.591186269929</v>
      </c>
      <c r="AG59" s="1406">
        <f>'2.CO2-Sector'!AG59</f>
        <v>12341.262464353924</v>
      </c>
      <c r="AH59" s="1406">
        <f>'2.CO2-Sector'!AH59</f>
        <v>13314.057996226456</v>
      </c>
      <c r="AI59" s="1406">
        <f>'2.CO2-Sector'!AI59</f>
        <v>13515.225543404438</v>
      </c>
      <c r="AJ59" s="1406">
        <f>'2.CO2-Sector'!AJ59</f>
        <v>13648.574364940978</v>
      </c>
      <c r="AK59" s="1406">
        <f>'2.CO2-Sector'!AK59</f>
        <v>14942.912807064458</v>
      </c>
      <c r="AL59" s="1406">
        <f>'2.CO2-Sector'!AL59</f>
        <v>15869.136621724168</v>
      </c>
      <c r="AM59" s="1406">
        <f>'2.CO2-Sector'!AM59</f>
        <v>16800.527657574563</v>
      </c>
      <c r="AN59" s="1406">
        <f>'2.CO2-Sector'!AN59</f>
        <v>17719.790366192443</v>
      </c>
      <c r="AO59" s="1406">
        <f>'2.CO2-Sector'!AO59</f>
        <v>17577.050797135416</v>
      </c>
      <c r="AP59" s="1406">
        <f>'2.CO2-Sector'!AP59</f>
        <v>17328.448501477465</v>
      </c>
      <c r="AQ59" s="1406">
        <f>'2.CO2-Sector'!AQ59</f>
        <v>16559.759437306704</v>
      </c>
      <c r="AR59" s="1406">
        <f>'2.CO2-Sector'!AR59</f>
        <v>16963.950921481646</v>
      </c>
      <c r="AS59" s="1406">
        <f>'2.CO2-Sector'!AS59</f>
        <v>17127.217864018276</v>
      </c>
      <c r="AT59" s="1406">
        <f>'2.CO2-Sector'!AT59</f>
        <v>16060.09897259701</v>
      </c>
      <c r="AU59" s="1406">
        <f>'2.CO2-Sector'!AU59</f>
        <v>16451.61646822765</v>
      </c>
      <c r="AV59" s="1406">
        <f>'2.CO2-Sector'!AV59</f>
        <v>16492.582697768357</v>
      </c>
      <c r="AW59" s="1406">
        <f>'2.CO2-Sector'!AW59</f>
        <v>17584.798145921915</v>
      </c>
      <c r="AX59" s="1406">
        <f>'2.CO2-Sector'!AX59</f>
        <v>17114.340328939004</v>
      </c>
      <c r="AY59" s="1406">
        <f>'2.CO2-Sector'!AY59</f>
        <v>16849.831359386048</v>
      </c>
      <c r="AZ59" s="1406">
        <f>'2.CO2-Sector'!AZ59</f>
        <v>17308.681401817495</v>
      </c>
      <c r="BA59" s="1407">
        <f>'2.CO2-Sector'!BA59</f>
        <v>18083.343646405188</v>
      </c>
      <c r="BB59" s="1406">
        <f>'2.CO2-Sector'!BB59</f>
        <v>18632.009345065213</v>
      </c>
      <c r="BC59" s="1882">
        <f>'2.CO2-Sector'!BC59</f>
        <v>18504.048062928185</v>
      </c>
      <c r="BD59" s="1406">
        <f>'2.CO2-Sector'!BD59</f>
        <v>18811.706135549255</v>
      </c>
      <c r="BE59" s="1957"/>
      <c r="BF59" s="1406"/>
      <c r="BG59" s="1406"/>
      <c r="BH59" s="1438"/>
    </row>
    <row r="60" spans="17:64" ht="18.75">
      <c r="Q60" s="1506"/>
      <c r="R60" s="1779" t="s">
        <v>1270</v>
      </c>
      <c r="S60" s="693"/>
      <c r="T60" s="749"/>
      <c r="V60" s="1506"/>
      <c r="W60" s="693" t="s">
        <v>1274</v>
      </c>
      <c r="X60" s="693"/>
      <c r="Y60" s="693"/>
      <c r="Z60" s="384"/>
      <c r="AA60" s="386">
        <f>'2.CO2-Sector'!AA60</f>
        <v>6725.815993418737</v>
      </c>
      <c r="AB60" s="386">
        <f>'2.CO2-Sector'!AB60</f>
        <v>6521.0611605533322</v>
      </c>
      <c r="AC60" s="386">
        <f>'2.CO2-Sector'!AC60</f>
        <v>6263.5295010493746</v>
      </c>
      <c r="AD60" s="386">
        <f>'2.CO2-Sector'!AD60</f>
        <v>6053.611573329461</v>
      </c>
      <c r="AE60" s="386">
        <f>'2.CO2-Sector'!AE60</f>
        <v>5844.6284108843902</v>
      </c>
      <c r="AF60" s="386">
        <f>'2.CO2-Sector'!AF60</f>
        <v>6039.5865130602906</v>
      </c>
      <c r="AG60" s="386">
        <f>'2.CO2-Sector'!AG60</f>
        <v>6162.0746641170999</v>
      </c>
      <c r="AH60" s="386">
        <f>'2.CO2-Sector'!AH60</f>
        <v>6121.9049354730105</v>
      </c>
      <c r="AI60" s="386">
        <f>'2.CO2-Sector'!AI60</f>
        <v>5673.7650654538274</v>
      </c>
      <c r="AJ60" s="386">
        <f>'2.CO2-Sector'!AJ60</f>
        <v>5702.7267481991876</v>
      </c>
      <c r="AK60" s="386">
        <f>'2.CO2-Sector'!AK60</f>
        <v>5770.5134929717769</v>
      </c>
      <c r="AL60" s="386">
        <f>'2.CO2-Sector'!AL60</f>
        <v>5291.1562053338566</v>
      </c>
      <c r="AM60" s="386">
        <f>'2.CO2-Sector'!AM60</f>
        <v>5024.7537608116199</v>
      </c>
      <c r="AN60" s="386">
        <f>'2.CO2-Sector'!AN60</f>
        <v>4844.0954016303294</v>
      </c>
      <c r="AO60" s="386">
        <f>'2.CO2-Sector'!AO60</f>
        <v>4681.9494322946694</v>
      </c>
      <c r="AP60" s="386">
        <f>'2.CO2-Sector'!AP60</f>
        <v>4624.4525161219253</v>
      </c>
      <c r="AQ60" s="386">
        <f>'2.CO2-Sector'!AQ60</f>
        <v>4558.7887211525122</v>
      </c>
      <c r="AR60" s="386">
        <f>'2.CO2-Sector'!AR60</f>
        <v>4563.9640582240463</v>
      </c>
      <c r="AS60" s="386">
        <f>'2.CO2-Sector'!AS60</f>
        <v>4137.9583587011439</v>
      </c>
      <c r="AT60" s="386">
        <f>'2.CO2-Sector'!AT60</f>
        <v>3787.7773397754645</v>
      </c>
      <c r="AU60" s="386">
        <f>'2.CO2-Sector'!AU60</f>
        <v>3678.4228213795423</v>
      </c>
      <c r="AV60" s="386">
        <f>'2.CO2-Sector'!AV60</f>
        <v>3560.7476154745132</v>
      </c>
      <c r="AW60" s="386">
        <f>'2.CO2-Sector'!AW60</f>
        <v>3573.4821357305418</v>
      </c>
      <c r="AX60" s="386">
        <f>'2.CO2-Sector'!AX60</f>
        <v>3585.4427401550302</v>
      </c>
      <c r="AY60" s="386">
        <f>'2.CO2-Sector'!AY60</f>
        <v>3482.0125623853055</v>
      </c>
      <c r="AZ60" s="386">
        <f>'2.CO2-Sector'!AZ60</f>
        <v>3333.113491094844</v>
      </c>
      <c r="BA60" s="1348">
        <f>'2.CO2-Sector'!BA60</f>
        <v>3260.8167136471461</v>
      </c>
      <c r="BB60" s="386">
        <f>'2.CO2-Sector'!BB60</f>
        <v>3173.3490315375507</v>
      </c>
      <c r="BC60" s="1883">
        <f>'2.CO2-Sector'!BC60</f>
        <v>3167.2087989412103</v>
      </c>
      <c r="BD60" s="1953">
        <f>'2.CO2-Sector'!BD60</f>
        <v>3109.5521019879307</v>
      </c>
      <c r="BE60" s="1942"/>
      <c r="BF60" s="1954"/>
      <c r="BG60" s="1954"/>
      <c r="BH60" s="1436"/>
    </row>
    <row r="61" spans="17:64">
      <c r="Q61" s="1498"/>
      <c r="R61" s="1496"/>
      <c r="S61" s="695" t="s">
        <v>120</v>
      </c>
      <c r="T61" s="1481"/>
      <c r="V61" s="1498"/>
      <c r="W61" s="1496"/>
      <c r="X61" s="695" t="s">
        <v>447</v>
      </c>
      <c r="Y61" s="1172"/>
      <c r="Z61" s="367"/>
      <c r="AA61" s="463">
        <f t="shared" ref="AA61:AX61" si="23">SUM(AA62:AA63)</f>
        <v>608.8830323714285</v>
      </c>
      <c r="AB61" s="463">
        <f t="shared" si="23"/>
        <v>547.87568817142858</v>
      </c>
      <c r="AC61" s="463">
        <f t="shared" si="23"/>
        <v>493.0069734857143</v>
      </c>
      <c r="AD61" s="463">
        <f t="shared" si="23"/>
        <v>523.52121873333328</v>
      </c>
      <c r="AE61" s="463">
        <f t="shared" si="23"/>
        <v>342.54281495238104</v>
      </c>
      <c r="AF61" s="463">
        <f t="shared" si="23"/>
        <v>359.12538566666672</v>
      </c>
      <c r="AG61" s="463">
        <f t="shared" si="23"/>
        <v>349.6185054476191</v>
      </c>
      <c r="AH61" s="463">
        <f t="shared" si="23"/>
        <v>371.50371699047616</v>
      </c>
      <c r="AI61" s="463">
        <f t="shared" si="23"/>
        <v>376.93193486666661</v>
      </c>
      <c r="AJ61" s="463">
        <f t="shared" si="23"/>
        <v>370.29462349523817</v>
      </c>
      <c r="AK61" s="463">
        <f t="shared" si="23"/>
        <v>442.53070567619039</v>
      </c>
      <c r="AL61" s="463">
        <f t="shared" si="23"/>
        <v>367.68445549523807</v>
      </c>
      <c r="AM61" s="463">
        <f t="shared" si="23"/>
        <v>408.14204954285714</v>
      </c>
      <c r="AN61" s="463">
        <f t="shared" si="23"/>
        <v>430.18884228571432</v>
      </c>
      <c r="AO61" s="463">
        <f t="shared" si="23"/>
        <v>402.22257040952377</v>
      </c>
      <c r="AP61" s="463">
        <f t="shared" si="23"/>
        <v>410.55994037142864</v>
      </c>
      <c r="AQ61" s="463">
        <f t="shared" si="23"/>
        <v>383.4825898095238</v>
      </c>
      <c r="AR61" s="463">
        <f t="shared" si="23"/>
        <v>500.07924591428571</v>
      </c>
      <c r="AS61" s="463">
        <f t="shared" si="23"/>
        <v>439.97515058095235</v>
      </c>
      <c r="AT61" s="463">
        <f t="shared" si="23"/>
        <v>390.10057879047622</v>
      </c>
      <c r="AU61" s="463">
        <f t="shared" si="23"/>
        <v>402.94034859047622</v>
      </c>
      <c r="AV61" s="463">
        <f t="shared" si="23"/>
        <v>414.65140985714288</v>
      </c>
      <c r="AW61" s="463">
        <f t="shared" si="23"/>
        <v>520.16101332380958</v>
      </c>
      <c r="AX61" s="463">
        <f t="shared" si="23"/>
        <v>577.76994178095231</v>
      </c>
      <c r="AY61" s="463">
        <f t="shared" ref="AY61:BA61" si="24">SUM(AY62:AY63)</f>
        <v>551.49743345714285</v>
      </c>
      <c r="AZ61" s="463">
        <f t="shared" si="24"/>
        <v>459.40058518095248</v>
      </c>
      <c r="BA61" s="1338">
        <f t="shared" si="24"/>
        <v>445.81992504761899</v>
      </c>
      <c r="BB61" s="463">
        <f t="shared" ref="BB61:BC61" si="25">SUM(BB62:BB63)</f>
        <v>510.52975065714293</v>
      </c>
      <c r="BC61" s="1884">
        <f t="shared" si="25"/>
        <v>490.2861625619048</v>
      </c>
      <c r="BD61" s="463">
        <f t="shared" ref="BD61" si="26">SUM(BD62:BD63)</f>
        <v>490.23116476190484</v>
      </c>
      <c r="BE61" s="486"/>
      <c r="BF61" s="363"/>
      <c r="BG61" s="363"/>
      <c r="BH61" s="1436"/>
    </row>
    <row r="62" spans="17:64">
      <c r="Q62" s="1498"/>
      <c r="R62" s="1496"/>
      <c r="S62" s="696"/>
      <c r="T62" s="1482" t="s">
        <v>121</v>
      </c>
      <c r="V62" s="1498"/>
      <c r="W62" s="1496"/>
      <c r="X62" s="696"/>
      <c r="Y62" s="697" t="s">
        <v>448</v>
      </c>
      <c r="Z62" s="228"/>
      <c r="AA62" s="228">
        <f>'2.CO2-Sector'!AA62</f>
        <v>550.23920379999993</v>
      </c>
      <c r="AB62" s="228">
        <f>'2.CO2-Sector'!AB62</f>
        <v>527.37032626666667</v>
      </c>
      <c r="AC62" s="228">
        <f>'2.CO2-Sector'!AC62</f>
        <v>477.13732586666669</v>
      </c>
      <c r="AD62" s="228">
        <f>'2.CO2-Sector'!AD62</f>
        <v>481.58261873333328</v>
      </c>
      <c r="AE62" s="228">
        <f>'2.CO2-Sector'!AE62</f>
        <v>292.75650066666674</v>
      </c>
      <c r="AF62" s="228">
        <f>'2.CO2-Sector'!AF62</f>
        <v>303.52845233333341</v>
      </c>
      <c r="AG62" s="228">
        <f>'2.CO2-Sector'!AG62</f>
        <v>292.73561973333341</v>
      </c>
      <c r="AH62" s="228">
        <f>'2.CO2-Sector'!AH62</f>
        <v>303.65330746666666</v>
      </c>
      <c r="AI62" s="228">
        <f>'2.CO2-Sector'!AI62</f>
        <v>300.00380153333327</v>
      </c>
      <c r="AJ62" s="228">
        <f>'2.CO2-Sector'!AJ62</f>
        <v>293.56731873333337</v>
      </c>
      <c r="AK62" s="228">
        <f>'2.CO2-Sector'!AK62</f>
        <v>332.90198186666657</v>
      </c>
      <c r="AL62" s="228">
        <f>'2.CO2-Sector'!AL62</f>
        <v>247.34728406666662</v>
      </c>
      <c r="AM62" s="228">
        <f>'2.CO2-Sector'!AM62</f>
        <v>269.91772573333333</v>
      </c>
      <c r="AN62" s="228">
        <f>'2.CO2-Sector'!AN62</f>
        <v>246.39832800000002</v>
      </c>
      <c r="AO62" s="228">
        <f>'2.CO2-Sector'!AO62</f>
        <v>236.30097993333328</v>
      </c>
      <c r="AP62" s="228">
        <f>'2.CO2-Sector'!AP62</f>
        <v>231.29451180000001</v>
      </c>
      <c r="AQ62" s="228">
        <f>'2.CO2-Sector'!AQ62</f>
        <v>230.36059933333334</v>
      </c>
      <c r="AR62" s="228">
        <f>'2.CO2-Sector'!AR62</f>
        <v>325.00062686666666</v>
      </c>
      <c r="AS62" s="228">
        <f>'2.CO2-Sector'!AS62</f>
        <v>305.7365982</v>
      </c>
      <c r="AT62" s="228">
        <f>'2.CO2-Sector'!AT62</f>
        <v>270.15270260000005</v>
      </c>
      <c r="AU62" s="228">
        <f>'2.CO2-Sector'!AU62</f>
        <v>242.88427239999999</v>
      </c>
      <c r="AV62" s="228">
        <f>'2.CO2-Sector'!AV62</f>
        <v>246.77580033333334</v>
      </c>
      <c r="AW62" s="228">
        <f>'2.CO2-Sector'!AW62</f>
        <v>369.97487046666669</v>
      </c>
      <c r="AX62" s="228">
        <f>'2.CO2-Sector'!AX62</f>
        <v>379.5766560666666</v>
      </c>
      <c r="AY62" s="228">
        <f>'2.CO2-Sector'!AY62</f>
        <v>362.50329059999996</v>
      </c>
      <c r="AZ62" s="228">
        <f>'2.CO2-Sector'!AZ62</f>
        <v>258.74769946666675</v>
      </c>
      <c r="BA62" s="1339">
        <f>'2.CO2-Sector'!BA62</f>
        <v>253.01223933333333</v>
      </c>
      <c r="BB62" s="228">
        <f>'2.CO2-Sector'!BB62</f>
        <v>293.53987446666667</v>
      </c>
      <c r="BC62" s="1885">
        <f>'2.CO2-Sector'!BC62</f>
        <v>241.95519113333336</v>
      </c>
      <c r="BD62" s="228">
        <f>'2.CO2-Sector'!BD62</f>
        <v>241.90019333333336</v>
      </c>
      <c r="BE62" s="487"/>
      <c r="BF62" s="228"/>
      <c r="BG62" s="228"/>
      <c r="BH62" s="1436"/>
    </row>
    <row r="63" spans="17:64">
      <c r="Q63" s="1498"/>
      <c r="R63" s="1496"/>
      <c r="S63" s="698"/>
      <c r="T63" s="699" t="s">
        <v>122</v>
      </c>
      <c r="V63" s="1498"/>
      <c r="W63" s="1496"/>
      <c r="X63" s="698"/>
      <c r="Y63" s="1476" t="s">
        <v>449</v>
      </c>
      <c r="Z63" s="362"/>
      <c r="AA63" s="1610">
        <f>'2.CO2-Sector'!AA63</f>
        <v>58.643828571428571</v>
      </c>
      <c r="AB63" s="1610">
        <f>'2.CO2-Sector'!AB63</f>
        <v>20.505361904761902</v>
      </c>
      <c r="AC63" s="1610">
        <f>'2.CO2-Sector'!AC63</f>
        <v>15.869647619047624</v>
      </c>
      <c r="AD63" s="1610">
        <f>'2.CO2-Sector'!AD63</f>
        <v>41.938600000000008</v>
      </c>
      <c r="AE63" s="1610">
        <f>'2.CO2-Sector'!AE63</f>
        <v>49.786314285714298</v>
      </c>
      <c r="AF63" s="1610">
        <f>'2.CO2-Sector'!AF63</f>
        <v>55.59693333333334</v>
      </c>
      <c r="AG63" s="1610">
        <f>'2.CO2-Sector'!AG63</f>
        <v>56.88288571428572</v>
      </c>
      <c r="AH63" s="1610">
        <f>'2.CO2-Sector'!AH63</f>
        <v>67.850409523809532</v>
      </c>
      <c r="AI63" s="1610">
        <f>'2.CO2-Sector'!AI63</f>
        <v>76.928133333333349</v>
      </c>
      <c r="AJ63" s="1610">
        <f>'2.CO2-Sector'!AJ63</f>
        <v>76.727304761904776</v>
      </c>
      <c r="AK63" s="366">
        <f>'2.CO2-Sector'!AK63</f>
        <v>109.62872380952382</v>
      </c>
      <c r="AL63" s="366">
        <f>'2.CO2-Sector'!AL63</f>
        <v>120.33717142857144</v>
      </c>
      <c r="AM63" s="366">
        <f>'2.CO2-Sector'!AM63</f>
        <v>138.22432380952381</v>
      </c>
      <c r="AN63" s="366">
        <f>'2.CO2-Sector'!AN63</f>
        <v>183.79051428571429</v>
      </c>
      <c r="AO63" s="366">
        <f>'2.CO2-Sector'!AO63</f>
        <v>165.92159047619046</v>
      </c>
      <c r="AP63" s="366">
        <f>'2.CO2-Sector'!AP63</f>
        <v>179.2654285714286</v>
      </c>
      <c r="AQ63" s="366">
        <f>'2.CO2-Sector'!AQ63</f>
        <v>153.12199047619049</v>
      </c>
      <c r="AR63" s="366">
        <f>'2.CO2-Sector'!AR63</f>
        <v>175.07861904761904</v>
      </c>
      <c r="AS63" s="366">
        <f>'2.CO2-Sector'!AS63</f>
        <v>134.23855238095237</v>
      </c>
      <c r="AT63" s="366">
        <f>'2.CO2-Sector'!AT63</f>
        <v>119.94787619047619</v>
      </c>
      <c r="AU63" s="366">
        <f>'2.CO2-Sector'!AU63</f>
        <v>160.05607619047623</v>
      </c>
      <c r="AV63" s="366">
        <f>'2.CO2-Sector'!AV63</f>
        <v>167.87560952380954</v>
      </c>
      <c r="AW63" s="366">
        <f>'2.CO2-Sector'!AW63</f>
        <v>150.18614285714287</v>
      </c>
      <c r="AX63" s="366">
        <f>'2.CO2-Sector'!AX63</f>
        <v>198.19328571428571</v>
      </c>
      <c r="AY63" s="366">
        <f>'2.CO2-Sector'!AY63</f>
        <v>188.99414285714286</v>
      </c>
      <c r="AZ63" s="366">
        <f>'2.CO2-Sector'!AZ63</f>
        <v>200.6528857142857</v>
      </c>
      <c r="BA63" s="1349">
        <f>'2.CO2-Sector'!BA63</f>
        <v>192.8076857142857</v>
      </c>
      <c r="BB63" s="366">
        <f>'2.CO2-Sector'!BB63</f>
        <v>216.98987619047622</v>
      </c>
      <c r="BC63" s="1886">
        <f>'2.CO2-Sector'!BC63</f>
        <v>248.33097142857147</v>
      </c>
      <c r="BD63" s="366">
        <f>'2.CO2-Sector'!BD63</f>
        <v>248.33097142857147</v>
      </c>
      <c r="BE63" s="1854"/>
      <c r="BF63" s="362"/>
      <c r="BG63" s="362"/>
      <c r="BH63" s="1435"/>
    </row>
    <row r="64" spans="17:64" ht="15.75" customHeight="1">
      <c r="Q64" s="1498"/>
      <c r="R64" s="1496"/>
      <c r="S64" s="700" t="s">
        <v>123</v>
      </c>
      <c r="T64" s="680"/>
      <c r="V64" s="1498"/>
      <c r="W64" s="1496"/>
      <c r="X64" s="697" t="s">
        <v>450</v>
      </c>
      <c r="Y64" s="1171"/>
      <c r="Z64" s="1084"/>
      <c r="AA64" s="1085">
        <f>'2.CO2-Sector'!AA64</f>
        <v>580.9365571248062</v>
      </c>
      <c r="AB64" s="1085">
        <f>'2.CO2-Sector'!AB64</f>
        <v>631.23952092324578</v>
      </c>
      <c r="AC64" s="1085">
        <f>'2.CO2-Sector'!AC64</f>
        <v>661.82365437679505</v>
      </c>
      <c r="AD64" s="1085">
        <f>'2.CO2-Sector'!AD64</f>
        <v>650.55939365539734</v>
      </c>
      <c r="AE64" s="1085">
        <f>'2.CO2-Sector'!AE64</f>
        <v>653.5832177937333</v>
      </c>
      <c r="AF64" s="1085">
        <f>'2.CO2-Sector'!AF64</f>
        <v>924.44909848849352</v>
      </c>
      <c r="AG64" s="1085">
        <f>'2.CO2-Sector'!AG64</f>
        <v>1026.6000650839744</v>
      </c>
      <c r="AH64" s="1085">
        <f>'2.CO2-Sector'!AH64</f>
        <v>1126.7623204237623</v>
      </c>
      <c r="AI64" s="1085">
        <f>'2.CO2-Sector'!AI64</f>
        <v>1064.115089920746</v>
      </c>
      <c r="AJ64" s="1085">
        <f>'2.CO2-Sector'!AJ64</f>
        <v>1104.0159179855241</v>
      </c>
      <c r="AK64" s="1085">
        <f>'2.CO2-Sector'!AK64</f>
        <v>1029.8061630373229</v>
      </c>
      <c r="AL64" s="1085">
        <f>'2.CO2-Sector'!AL64</f>
        <v>1074.2164097368179</v>
      </c>
      <c r="AM64" s="1085">
        <f>'2.CO2-Sector'!AM64</f>
        <v>1022.3384205504215</v>
      </c>
      <c r="AN64" s="1085">
        <f>'2.CO2-Sector'!AN64</f>
        <v>966.84872660408905</v>
      </c>
      <c r="AO64" s="1085">
        <f>'2.CO2-Sector'!AO64</f>
        <v>925.01333515752594</v>
      </c>
      <c r="AP64" s="1085">
        <f>'2.CO2-Sector'!AP64</f>
        <v>961.83153175001735</v>
      </c>
      <c r="AQ64" s="1085">
        <f>'2.CO2-Sector'!AQ64</f>
        <v>990.05205136502946</v>
      </c>
      <c r="AR64" s="1085">
        <f>'2.CO2-Sector'!AR64</f>
        <v>1032.8356769315515</v>
      </c>
      <c r="AS64" s="1085">
        <f>'2.CO2-Sector'!AS64</f>
        <v>947.66155622232623</v>
      </c>
      <c r="AT64" s="1085">
        <f>'2.CO2-Sector'!AT64</f>
        <v>864.15181782157379</v>
      </c>
      <c r="AU64" s="1085">
        <f>'2.CO2-Sector'!AU64</f>
        <v>813.54833040206904</v>
      </c>
      <c r="AV64" s="1085">
        <f>'2.CO2-Sector'!AV64</f>
        <v>772.67787512432869</v>
      </c>
      <c r="AW64" s="1085">
        <f>'2.CO2-Sector'!AW64</f>
        <v>757.72940648439112</v>
      </c>
      <c r="AX64" s="1085">
        <f>'2.CO2-Sector'!AX64</f>
        <v>705.0484936296458</v>
      </c>
      <c r="AY64" s="1085">
        <f>'2.CO2-Sector'!AY64</f>
        <v>701.07719860548843</v>
      </c>
      <c r="AZ64" s="1085">
        <f>'2.CO2-Sector'!AZ64</f>
        <v>662.88090896904316</v>
      </c>
      <c r="BA64" s="1371">
        <f>'2.CO2-Sector'!BA64</f>
        <v>644.99545952744359</v>
      </c>
      <c r="BB64" s="1085">
        <f>'2.CO2-Sector'!BB64</f>
        <v>520.9473698351585</v>
      </c>
      <c r="BC64" s="1880">
        <f>'2.CO2-Sector'!BC64</f>
        <v>570.57563301249888</v>
      </c>
      <c r="BD64" s="1085">
        <f>'2.CO2-Sector'!BD64</f>
        <v>560.93571769646292</v>
      </c>
      <c r="BE64" s="1085"/>
      <c r="BF64" s="1085"/>
      <c r="BG64" s="1085"/>
      <c r="BH64" s="1435"/>
    </row>
    <row r="65" spans="17:64" ht="15.75" customHeight="1" thickBot="1">
      <c r="Q65" s="1499"/>
      <c r="R65" s="1496"/>
      <c r="S65" s="1477" t="s">
        <v>258</v>
      </c>
      <c r="T65" s="1480"/>
      <c r="V65" s="1499"/>
      <c r="W65" s="1509"/>
      <c r="X65" s="1473" t="s">
        <v>710</v>
      </c>
      <c r="Y65" s="1472"/>
      <c r="Z65" s="1086"/>
      <c r="AA65" s="1087">
        <f>'2.CO2-Sector'!AA65</f>
        <v>5535.9964039225024</v>
      </c>
      <c r="AB65" s="1087">
        <f>'2.CO2-Sector'!AB65</f>
        <v>5341.9459514586579</v>
      </c>
      <c r="AC65" s="1087">
        <f>'2.CO2-Sector'!AC65</f>
        <v>5108.6988731868651</v>
      </c>
      <c r="AD65" s="1087">
        <f>'2.CO2-Sector'!AD65</f>
        <v>4879.5309609407304</v>
      </c>
      <c r="AE65" s="1087">
        <f>'2.CO2-Sector'!AE65</f>
        <v>4848.5023781382761</v>
      </c>
      <c r="AF65" s="1087">
        <f>'2.CO2-Sector'!AF65</f>
        <v>4756.012028905131</v>
      </c>
      <c r="AG65" s="1087">
        <f>'2.CO2-Sector'!AG65</f>
        <v>4785.8560935855066</v>
      </c>
      <c r="AH65" s="1087">
        <f>'2.CO2-Sector'!AH65</f>
        <v>4623.6388980587726</v>
      </c>
      <c r="AI65" s="1087">
        <f>'2.CO2-Sector'!AI65</f>
        <v>4232.7180406664147</v>
      </c>
      <c r="AJ65" s="1087">
        <f>'2.CO2-Sector'!AJ65</f>
        <v>4228.4162067184252</v>
      </c>
      <c r="AK65" s="1087">
        <f>'2.CO2-Sector'!AK65</f>
        <v>4298.1766242582635</v>
      </c>
      <c r="AL65" s="1087">
        <f>'2.CO2-Sector'!AL65</f>
        <v>3849.2553401018004</v>
      </c>
      <c r="AM65" s="1087">
        <f>'2.CO2-Sector'!AM65</f>
        <v>3594.2732907183413</v>
      </c>
      <c r="AN65" s="1087">
        <f>'2.CO2-Sector'!AN65</f>
        <v>3447.0578327405256</v>
      </c>
      <c r="AO65" s="1087">
        <f>'2.CO2-Sector'!AO65</f>
        <v>3354.7135267276199</v>
      </c>
      <c r="AP65" s="1087">
        <f>'2.CO2-Sector'!AP65</f>
        <v>3252.0610440004793</v>
      </c>
      <c r="AQ65" s="1087">
        <f>'2.CO2-Sector'!AQ65</f>
        <v>3185.254079977959</v>
      </c>
      <c r="AR65" s="1087">
        <f>'2.CO2-Sector'!AR65</f>
        <v>3031.049135378209</v>
      </c>
      <c r="AS65" s="1087">
        <f>'2.CO2-Sector'!AS65</f>
        <v>2750.3216518978652</v>
      </c>
      <c r="AT65" s="1087">
        <f>'2.CO2-Sector'!AT65</f>
        <v>2533.5249431634143</v>
      </c>
      <c r="AU65" s="1087">
        <f>'2.CO2-Sector'!AU65</f>
        <v>2461.9341423869969</v>
      </c>
      <c r="AV65" s="1087">
        <f>'2.CO2-Sector'!AV65</f>
        <v>2373.4183304930416</v>
      </c>
      <c r="AW65" s="1087">
        <f>'2.CO2-Sector'!AW65</f>
        <v>2295.5917159223409</v>
      </c>
      <c r="AX65" s="1087">
        <f>'2.CO2-Sector'!AX65</f>
        <v>2302.6243047444318</v>
      </c>
      <c r="AY65" s="1087">
        <f>'2.CO2-Sector'!AY65</f>
        <v>2229.4379303226742</v>
      </c>
      <c r="AZ65" s="1087">
        <f>'2.CO2-Sector'!AZ65</f>
        <v>2210.8319969448485</v>
      </c>
      <c r="BA65" s="1372">
        <f>'2.CO2-Sector'!BA65</f>
        <v>2170.0013290720835</v>
      </c>
      <c r="BB65" s="1087">
        <f>'2.CO2-Sector'!BB65</f>
        <v>2141.8719110452494</v>
      </c>
      <c r="BC65" s="1887">
        <f>'2.CO2-Sector'!BC65</f>
        <v>2106.3470033668068</v>
      </c>
      <c r="BD65" s="1087">
        <f>'2.CO2-Sector'!BD65</f>
        <v>2058.3852195295631</v>
      </c>
      <c r="BE65" s="1087"/>
      <c r="BF65" s="1087"/>
      <c r="BG65" s="1087"/>
      <c r="BH65" s="365"/>
    </row>
    <row r="66" spans="17:64" ht="15.75" thickTop="1" thickBot="1">
      <c r="Q66" s="725" t="s">
        <v>124</v>
      </c>
      <c r="R66" s="726"/>
      <c r="S66" s="726"/>
      <c r="T66" s="727"/>
      <c r="V66" s="725" t="s">
        <v>518</v>
      </c>
      <c r="W66" s="1474"/>
      <c r="X66" s="1173"/>
      <c r="Y66" s="767"/>
      <c r="Z66" s="370"/>
      <c r="AA66" s="371">
        <f t="shared" ref="AA66:BB66" si="27">SUM(AA5,AA44,AA56,AA60)</f>
        <v>1163543.4033167933</v>
      </c>
      <c r="AB66" s="371">
        <f t="shared" si="27"/>
        <v>1175033.801004414</v>
      </c>
      <c r="AC66" s="371">
        <f t="shared" si="27"/>
        <v>1184504.7630996599</v>
      </c>
      <c r="AD66" s="371">
        <f t="shared" si="27"/>
        <v>1177219.001484416</v>
      </c>
      <c r="AE66" s="371">
        <f t="shared" si="27"/>
        <v>1232121.5147655034</v>
      </c>
      <c r="AF66" s="371">
        <f t="shared" si="27"/>
        <v>1244375.8442817146</v>
      </c>
      <c r="AG66" s="371">
        <f t="shared" si="27"/>
        <v>1256316.709322789</v>
      </c>
      <c r="AH66" s="371">
        <f t="shared" si="27"/>
        <v>1249404.8120503209</v>
      </c>
      <c r="AI66" s="371">
        <f t="shared" si="27"/>
        <v>1209226.1996949506</v>
      </c>
      <c r="AJ66" s="371">
        <f t="shared" si="27"/>
        <v>1245839.9086532542</v>
      </c>
      <c r="AK66" s="371">
        <f t="shared" si="27"/>
        <v>1268672.8183295631</v>
      </c>
      <c r="AL66" s="371">
        <f t="shared" si="27"/>
        <v>1253615.5222944373</v>
      </c>
      <c r="AM66" s="371">
        <f t="shared" si="27"/>
        <v>1282714.4138681602</v>
      </c>
      <c r="AN66" s="371">
        <f t="shared" si="27"/>
        <v>1290914.8035475491</v>
      </c>
      <c r="AO66" s="371">
        <f t="shared" si="27"/>
        <v>1286216.3144663053</v>
      </c>
      <c r="AP66" s="371">
        <f t="shared" si="27"/>
        <v>1293623.1220281362</v>
      </c>
      <c r="AQ66" s="371">
        <f t="shared" si="27"/>
        <v>1270547.1283935399</v>
      </c>
      <c r="AR66" s="371">
        <f t="shared" si="27"/>
        <v>1306165.2256506695</v>
      </c>
      <c r="AS66" s="371">
        <f t="shared" si="27"/>
        <v>1235064.0518249781</v>
      </c>
      <c r="AT66" s="371">
        <f t="shared" si="27"/>
        <v>1165746.4560153754</v>
      </c>
      <c r="AU66" s="371">
        <f t="shared" si="27"/>
        <v>1217278.1670357033</v>
      </c>
      <c r="AV66" s="371">
        <f t="shared" si="27"/>
        <v>1267239.5174864139</v>
      </c>
      <c r="AW66" s="371">
        <f t="shared" si="27"/>
        <v>1308305.4332279779</v>
      </c>
      <c r="AX66" s="371">
        <f t="shared" si="27"/>
        <v>1317645.2818915991</v>
      </c>
      <c r="AY66" s="371">
        <f>SUM(AY5,AY44,AY56,AY60)</f>
        <v>1265958.1971917867</v>
      </c>
      <c r="AZ66" s="371">
        <f>SUM(AZ5,AZ44,AZ56,AZ60)</f>
        <v>1225607.2768714225</v>
      </c>
      <c r="BA66" s="1350">
        <f>SUM(BA5,BA44,BA56,BA60)</f>
        <v>1205887.8814591886</v>
      </c>
      <c r="BB66" s="371">
        <f t="shared" si="27"/>
        <v>1190264.7134345872</v>
      </c>
      <c r="BC66" s="1888">
        <f t="shared" ref="BC66:BD66" si="28">SUM(BC5,BC44,BC56,BC60)</f>
        <v>1145564.2234894405</v>
      </c>
      <c r="BD66" s="371">
        <f t="shared" si="28"/>
        <v>1107939.5213316793</v>
      </c>
      <c r="BE66" s="1855"/>
      <c r="BF66" s="371"/>
      <c r="BG66" s="371"/>
      <c r="BH66" s="365"/>
    </row>
    <row r="67" spans="17:64">
      <c r="Q67" s="244"/>
      <c r="R67" s="244"/>
      <c r="S67" s="244"/>
      <c r="T67" s="364"/>
      <c r="V67" s="244"/>
      <c r="W67" s="83"/>
      <c r="X67" s="83"/>
      <c r="Y67" s="604"/>
      <c r="Z67" s="364"/>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row>
    <row r="68" spans="17:64">
      <c r="Q68" s="244"/>
      <c r="R68" s="244"/>
      <c r="S68" s="244"/>
      <c r="T68" s="364"/>
      <c r="V68" s="244"/>
      <c r="W68" s="83"/>
      <c r="X68" s="83"/>
      <c r="Y68" s="604"/>
      <c r="Z68" s="364"/>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row>
    <row r="69" spans="17:64">
      <c r="Q69" s="244"/>
      <c r="R69" s="244"/>
      <c r="S69" s="244"/>
      <c r="T69" s="364"/>
      <c r="V69" s="244"/>
      <c r="W69" s="83"/>
      <c r="X69" s="83"/>
      <c r="Y69" s="604"/>
      <c r="Z69" s="364"/>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row>
    <row r="70" spans="17:64" ht="14.25" customHeight="1">
      <c r="T70" s="1" t="s">
        <v>259</v>
      </c>
      <c r="Y70" s="1" t="s">
        <v>713</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H70" s="1419"/>
    </row>
    <row r="71" spans="17:64">
      <c r="T71" s="728"/>
      <c r="Y71" s="728"/>
      <c r="Z71" s="189"/>
      <c r="AA71" s="10">
        <v>1990</v>
      </c>
      <c r="AB71" s="10">
        <f t="shared" ref="AB71:BE71" si="29">AA71+1</f>
        <v>1991</v>
      </c>
      <c r="AC71" s="10">
        <f t="shared" si="29"/>
        <v>1992</v>
      </c>
      <c r="AD71" s="10">
        <f t="shared" si="29"/>
        <v>1993</v>
      </c>
      <c r="AE71" s="10">
        <f t="shared" si="29"/>
        <v>1994</v>
      </c>
      <c r="AF71" s="10">
        <f t="shared" si="29"/>
        <v>1995</v>
      </c>
      <c r="AG71" s="10">
        <f t="shared" si="29"/>
        <v>1996</v>
      </c>
      <c r="AH71" s="10">
        <f t="shared" si="29"/>
        <v>1997</v>
      </c>
      <c r="AI71" s="10">
        <f t="shared" si="29"/>
        <v>1998</v>
      </c>
      <c r="AJ71" s="10">
        <f t="shared" si="29"/>
        <v>1999</v>
      </c>
      <c r="AK71" s="10">
        <f t="shared" si="29"/>
        <v>2000</v>
      </c>
      <c r="AL71" s="10">
        <f t="shared" si="29"/>
        <v>2001</v>
      </c>
      <c r="AM71" s="10">
        <f t="shared" si="29"/>
        <v>2002</v>
      </c>
      <c r="AN71" s="10">
        <f t="shared" si="29"/>
        <v>2003</v>
      </c>
      <c r="AO71" s="10">
        <f t="shared" si="29"/>
        <v>2004</v>
      </c>
      <c r="AP71" s="10">
        <f>AO71+1</f>
        <v>2005</v>
      </c>
      <c r="AQ71" s="10">
        <f t="shared" si="29"/>
        <v>2006</v>
      </c>
      <c r="AR71" s="10">
        <f t="shared" si="29"/>
        <v>2007</v>
      </c>
      <c r="AS71" s="10">
        <f t="shared" si="29"/>
        <v>2008</v>
      </c>
      <c r="AT71" s="10">
        <f t="shared" si="29"/>
        <v>2009</v>
      </c>
      <c r="AU71" s="10">
        <f t="shared" si="29"/>
        <v>2010</v>
      </c>
      <c r="AV71" s="10">
        <f t="shared" si="29"/>
        <v>2011</v>
      </c>
      <c r="AW71" s="10">
        <f t="shared" si="29"/>
        <v>2012</v>
      </c>
      <c r="AX71" s="10">
        <f t="shared" si="29"/>
        <v>2013</v>
      </c>
      <c r="AY71" s="10">
        <f t="shared" si="29"/>
        <v>2014</v>
      </c>
      <c r="AZ71" s="10">
        <f t="shared" si="29"/>
        <v>2015</v>
      </c>
      <c r="BA71" s="10">
        <f t="shared" si="29"/>
        <v>2016</v>
      </c>
      <c r="BB71" s="10">
        <f t="shared" si="29"/>
        <v>2017</v>
      </c>
      <c r="BC71" s="10">
        <f>BB71+1</f>
        <v>2018</v>
      </c>
      <c r="BD71" s="10">
        <f>BC71+1</f>
        <v>2019</v>
      </c>
      <c r="BE71" s="10">
        <f t="shared" si="29"/>
        <v>2020</v>
      </c>
      <c r="BF71" s="10" t="s">
        <v>22</v>
      </c>
      <c r="BG71" s="10" t="s">
        <v>2</v>
      </c>
      <c r="BH71" s="1441"/>
    </row>
    <row r="72" spans="17:64" ht="28.5">
      <c r="T72" s="729" t="s">
        <v>260</v>
      </c>
      <c r="Y72" s="1315" t="s">
        <v>498</v>
      </c>
      <c r="Z72" s="3"/>
      <c r="AA72" s="1562">
        <f t="shared" ref="AA72:BE72" si="30">AA13/10^3</f>
        <v>-6.5883822354609262E-3</v>
      </c>
      <c r="AB72" s="1562">
        <f t="shared" si="30"/>
        <v>-0.53330225753790383</v>
      </c>
      <c r="AC72" s="1562">
        <f t="shared" si="30"/>
        <v>-0.87276902931241385</v>
      </c>
      <c r="AD72" s="1562">
        <f t="shared" si="30"/>
        <v>-0.87690973186023691</v>
      </c>
      <c r="AE72" s="569">
        <f t="shared" si="30"/>
        <v>-1.4843636958300568</v>
      </c>
      <c r="AF72" s="569">
        <f t="shared" si="30"/>
        <v>-1.8045839038342042</v>
      </c>
      <c r="AG72" s="569">
        <f t="shared" si="30"/>
        <v>-1.9993953070936725</v>
      </c>
      <c r="AH72" s="569">
        <f t="shared" si="30"/>
        <v>-2.2882475558271325</v>
      </c>
      <c r="AI72" s="569">
        <f t="shared" si="30"/>
        <v>-5.1477719293761695</v>
      </c>
      <c r="AJ72" s="569">
        <f t="shared" si="30"/>
        <v>-5.2141240777374236</v>
      </c>
      <c r="AK72" s="569">
        <f t="shared" si="30"/>
        <v>-6.3646683561389414</v>
      </c>
      <c r="AL72" s="569">
        <f t="shared" si="30"/>
        <v>-6.6409330277969216</v>
      </c>
      <c r="AM72" s="569">
        <f t="shared" si="30"/>
        <v>-2.3234774330311083</v>
      </c>
      <c r="AN72" s="569">
        <f t="shared" si="30"/>
        <v>-2.1282635276972139</v>
      </c>
      <c r="AO72" s="569">
        <f t="shared" si="30"/>
        <v>-1.9288820019280151</v>
      </c>
      <c r="AP72" s="569">
        <f t="shared" si="30"/>
        <v>-4.3972682956203624</v>
      </c>
      <c r="AQ72" s="569">
        <f t="shared" si="30"/>
        <v>-3.5273267737264185</v>
      </c>
      <c r="AR72" s="569">
        <f t="shared" si="30"/>
        <v>-2.5543950394950286</v>
      </c>
      <c r="AS72" s="569">
        <f t="shared" si="30"/>
        <v>-4.2924850595282757</v>
      </c>
      <c r="AT72" s="569">
        <f t="shared" si="30"/>
        <v>-2.7456390750517068</v>
      </c>
      <c r="AU72" s="569">
        <f t="shared" si="30"/>
        <v>-5.0981307904542854</v>
      </c>
      <c r="AV72" s="569">
        <f t="shared" si="30"/>
        <v>-4.1582912390783422</v>
      </c>
      <c r="AW72" s="569">
        <f t="shared" si="30"/>
        <v>-3.1227745121510138</v>
      </c>
      <c r="AX72" s="569">
        <f t="shared" si="30"/>
        <v>-3.4644800113354863</v>
      </c>
      <c r="AY72" s="569">
        <f t="shared" si="30"/>
        <v>-2.691435822110479</v>
      </c>
      <c r="AZ72" s="569">
        <f t="shared" si="30"/>
        <v>-3.3078005313864782</v>
      </c>
      <c r="BA72" s="569">
        <f t="shared" si="30"/>
        <v>-4.1788132690848476</v>
      </c>
      <c r="BB72" s="569">
        <f t="shared" si="30"/>
        <v>-5.038648393498077</v>
      </c>
      <c r="BC72" s="569">
        <f t="shared" si="30"/>
        <v>-4.841487673307439</v>
      </c>
      <c r="BD72" s="569">
        <f t="shared" ref="BD72" si="31">BD13/10^3</f>
        <v>-3.1660691780626178</v>
      </c>
      <c r="BE72" s="569">
        <f t="shared" si="30"/>
        <v>0</v>
      </c>
      <c r="BF72" s="569"/>
      <c r="BG72" s="569"/>
      <c r="BH72" s="416"/>
    </row>
    <row r="73" spans="17:64" ht="28.5">
      <c r="T73" s="1402" t="s">
        <v>1009</v>
      </c>
      <c r="Y73" s="40" t="s">
        <v>1380</v>
      </c>
      <c r="Z73" s="3"/>
      <c r="AA73" s="3">
        <f t="shared" ref="AA73:BE73" si="32">AA7/10^3</f>
        <v>96.219463026707331</v>
      </c>
      <c r="AB73" s="3">
        <f t="shared" si="32"/>
        <v>95.407940704834331</v>
      </c>
      <c r="AC73" s="3">
        <f t="shared" si="32"/>
        <v>94.327088154782032</v>
      </c>
      <c r="AD73" s="3">
        <f t="shared" si="32"/>
        <v>94.434681949981893</v>
      </c>
      <c r="AE73" s="3">
        <f t="shared" si="32"/>
        <v>94.57263840342398</v>
      </c>
      <c r="AF73" s="3">
        <f t="shared" si="32"/>
        <v>93.224084650865152</v>
      </c>
      <c r="AG73" s="3">
        <f t="shared" si="32"/>
        <v>93.492918817856278</v>
      </c>
      <c r="AH73" s="3">
        <f t="shared" si="32"/>
        <v>95.885575033500814</v>
      </c>
      <c r="AI73" s="3">
        <f t="shared" si="32"/>
        <v>91.592348222697012</v>
      </c>
      <c r="AJ73" s="3">
        <f t="shared" si="32"/>
        <v>95.231396893234873</v>
      </c>
      <c r="AK73" s="3">
        <f t="shared" si="32"/>
        <v>95.275636597753291</v>
      </c>
      <c r="AL73" s="3">
        <f t="shared" si="32"/>
        <v>93.033307214322235</v>
      </c>
      <c r="AM73" s="3">
        <f t="shared" si="32"/>
        <v>95.530086513951531</v>
      </c>
      <c r="AN73" s="3">
        <f t="shared" si="32"/>
        <v>96.843287061036591</v>
      </c>
      <c r="AO73" s="3">
        <f t="shared" si="32"/>
        <v>96.956487749213835</v>
      </c>
      <c r="AP73" s="11">
        <f t="shared" si="32"/>
        <v>102.41782240578034</v>
      </c>
      <c r="AQ73" s="11">
        <f t="shared" si="32"/>
        <v>100.66334663364873</v>
      </c>
      <c r="AR73" s="11">
        <f t="shared" si="32"/>
        <v>105.62791564935596</v>
      </c>
      <c r="AS73" s="11">
        <f t="shared" si="32"/>
        <v>103.49895697571404</v>
      </c>
      <c r="AT73" s="11">
        <f t="shared" si="32"/>
        <v>100.71255811127502</v>
      </c>
      <c r="AU73" s="11">
        <f t="shared" si="32"/>
        <v>104.08586097980209</v>
      </c>
      <c r="AV73" s="11">
        <f t="shared" si="32"/>
        <v>105.13963318984526</v>
      </c>
      <c r="AW73" s="11">
        <f t="shared" si="32"/>
        <v>107.04495387848037</v>
      </c>
      <c r="AX73" s="11">
        <f t="shared" si="32"/>
        <v>106.1767648597571</v>
      </c>
      <c r="AY73" s="3">
        <f t="shared" si="32"/>
        <v>99.643503209960073</v>
      </c>
      <c r="AZ73" s="3">
        <f t="shared" si="32"/>
        <v>96.88496429000736</v>
      </c>
      <c r="BA73" s="11">
        <f t="shared" si="32"/>
        <v>101.31028135829519</v>
      </c>
      <c r="BB73" s="3">
        <f t="shared" si="32"/>
        <v>95.706599662045861</v>
      </c>
      <c r="BC73" s="11">
        <f t="shared" si="32"/>
        <v>93.815402460013658</v>
      </c>
      <c r="BD73" s="11">
        <f t="shared" ref="BD73" si="33">BD7/10^3</f>
        <v>89.335871905924364</v>
      </c>
      <c r="BE73" s="11">
        <f t="shared" si="32"/>
        <v>0</v>
      </c>
      <c r="BF73" s="11"/>
      <c r="BG73" s="11"/>
      <c r="BH73" s="1439"/>
    </row>
    <row r="74" spans="17:64">
      <c r="T74" s="594" t="s">
        <v>126</v>
      </c>
      <c r="Y74" s="594" t="s">
        <v>451</v>
      </c>
      <c r="Z74" s="11"/>
      <c r="AA74" s="11">
        <f t="shared" ref="AA74:BE74" si="34">AA14/10^3</f>
        <v>503.37840045104986</v>
      </c>
      <c r="AB74" s="11">
        <f t="shared" si="34"/>
        <v>496.19385217960263</v>
      </c>
      <c r="AC74" s="11">
        <f t="shared" si="34"/>
        <v>488.20731488034716</v>
      </c>
      <c r="AD74" s="11">
        <f t="shared" si="34"/>
        <v>475.44871692530415</v>
      </c>
      <c r="AE74" s="11">
        <f t="shared" si="34"/>
        <v>492.32403491955517</v>
      </c>
      <c r="AF74" s="11">
        <f t="shared" si="34"/>
        <v>489.15748138852769</v>
      </c>
      <c r="AG74" s="11">
        <f t="shared" si="34"/>
        <v>493.64824039530737</v>
      </c>
      <c r="AH74" s="11">
        <f t="shared" si="34"/>
        <v>484.58185292162074</v>
      </c>
      <c r="AI74" s="11">
        <f t="shared" si="34"/>
        <v>454.13607890001032</v>
      </c>
      <c r="AJ74" s="11">
        <f t="shared" si="34"/>
        <v>464.38864197666521</v>
      </c>
      <c r="AK74" s="11">
        <f t="shared" si="34"/>
        <v>477.09379630174095</v>
      </c>
      <c r="AL74" s="11">
        <f t="shared" si="34"/>
        <v>465.28006056906167</v>
      </c>
      <c r="AM74" s="11">
        <f t="shared" si="34"/>
        <v>473.03673796595382</v>
      </c>
      <c r="AN74" s="11">
        <f t="shared" si="34"/>
        <v>474.60824196228998</v>
      </c>
      <c r="AO74" s="11">
        <f t="shared" si="34"/>
        <v>470.92071099081903</v>
      </c>
      <c r="AP74" s="11">
        <f t="shared" si="34"/>
        <v>467.18145122299296</v>
      </c>
      <c r="AQ74" s="11">
        <f t="shared" si="34"/>
        <v>461.01429441976393</v>
      </c>
      <c r="AR74" s="11">
        <f t="shared" si="34"/>
        <v>472.4213239969493</v>
      </c>
      <c r="AS74" s="11">
        <f t="shared" si="34"/>
        <v>428.37127783914906</v>
      </c>
      <c r="AT74" s="11">
        <f t="shared" si="34"/>
        <v>403.19068569585448</v>
      </c>
      <c r="AU74" s="11">
        <f t="shared" si="34"/>
        <v>430.44231124454944</v>
      </c>
      <c r="AV74" s="11">
        <f t="shared" si="34"/>
        <v>445.07995569679861</v>
      </c>
      <c r="AW74" s="11">
        <f t="shared" si="34"/>
        <v>456.57509181007555</v>
      </c>
      <c r="AX74" s="11">
        <f t="shared" si="34"/>
        <v>463.02495074273071</v>
      </c>
      <c r="AY74" s="11">
        <f t="shared" si="34"/>
        <v>446.10090050373992</v>
      </c>
      <c r="AZ74" s="11">
        <f t="shared" si="34"/>
        <v>429.40220438998182</v>
      </c>
      <c r="BA74" s="11">
        <f t="shared" si="34"/>
        <v>417.08308510857347</v>
      </c>
      <c r="BB74" s="11">
        <f t="shared" si="34"/>
        <v>410.86983786530686</v>
      </c>
      <c r="BC74" s="11">
        <f t="shared" si="34"/>
        <v>399.53685840736341</v>
      </c>
      <c r="BD74" s="11">
        <f t="shared" ref="BD74" si="35">BD14/10^3</f>
        <v>384.29928600238111</v>
      </c>
      <c r="BE74" s="11">
        <f t="shared" si="34"/>
        <v>0</v>
      </c>
      <c r="BF74" s="25"/>
      <c r="BG74" s="25"/>
      <c r="BH74" s="1439"/>
    </row>
    <row r="75" spans="17:64">
      <c r="T75" s="594" t="s">
        <v>127</v>
      </c>
      <c r="Y75" s="594" t="s">
        <v>429</v>
      </c>
      <c r="Z75" s="11"/>
      <c r="AA75" s="11">
        <f t="shared" ref="AA75:BE75" si="36">AA35/10^3</f>
        <v>208.42846630014969</v>
      </c>
      <c r="AB75" s="11">
        <f t="shared" si="36"/>
        <v>220.42632335542515</v>
      </c>
      <c r="AC75" s="11">
        <f t="shared" si="36"/>
        <v>227.05327518664714</v>
      </c>
      <c r="AD75" s="11">
        <f t="shared" si="36"/>
        <v>230.460238716855</v>
      </c>
      <c r="AE75" s="11">
        <f t="shared" si="36"/>
        <v>240.15404103971412</v>
      </c>
      <c r="AF75" s="11">
        <f t="shared" si="36"/>
        <v>249.2193230397958</v>
      </c>
      <c r="AG75" s="11">
        <f t="shared" si="36"/>
        <v>255.82424041423027</v>
      </c>
      <c r="AH75" s="11">
        <f t="shared" si="36"/>
        <v>257.30817924113751</v>
      </c>
      <c r="AI75" s="11">
        <f t="shared" si="36"/>
        <v>255.05104915147345</v>
      </c>
      <c r="AJ75" s="11">
        <f t="shared" si="36"/>
        <v>259.40585823810807</v>
      </c>
      <c r="AK75" s="11">
        <f t="shared" si="36"/>
        <v>258.75576177669751</v>
      </c>
      <c r="AL75" s="11">
        <f t="shared" si="36"/>
        <v>262.83412952359123</v>
      </c>
      <c r="AM75" s="11">
        <f t="shared" si="36"/>
        <v>259.60940210201522</v>
      </c>
      <c r="AN75" s="11">
        <f t="shared" si="36"/>
        <v>255.9674430172349</v>
      </c>
      <c r="AO75" s="11">
        <f t="shared" si="36"/>
        <v>249.83491706327504</v>
      </c>
      <c r="AP75" s="11">
        <f t="shared" si="36"/>
        <v>244.44934232879152</v>
      </c>
      <c r="AQ75" s="11">
        <f t="shared" si="36"/>
        <v>241.47332147536201</v>
      </c>
      <c r="AR75" s="11">
        <f t="shared" si="36"/>
        <v>239.40064909199651</v>
      </c>
      <c r="AS75" s="11">
        <f t="shared" si="36"/>
        <v>231.65555145358022</v>
      </c>
      <c r="AT75" s="11">
        <f t="shared" si="36"/>
        <v>228.01301362437246</v>
      </c>
      <c r="AU75" s="11">
        <f t="shared" si="36"/>
        <v>228.77823477526059</v>
      </c>
      <c r="AV75" s="11">
        <f t="shared" si="36"/>
        <v>225.17701473122085</v>
      </c>
      <c r="AW75" s="11">
        <f t="shared" si="36"/>
        <v>226.97109812128744</v>
      </c>
      <c r="AX75" s="11">
        <f t="shared" si="36"/>
        <v>224.24387146830836</v>
      </c>
      <c r="AY75" s="11">
        <f t="shared" si="36"/>
        <v>218.89134112992645</v>
      </c>
      <c r="AZ75" s="11">
        <f t="shared" si="36"/>
        <v>217.39686914726562</v>
      </c>
      <c r="BA75" s="11">
        <f t="shared" si="36"/>
        <v>215.31491186116145</v>
      </c>
      <c r="BB75" s="11">
        <f t="shared" si="36"/>
        <v>213.22524020448003</v>
      </c>
      <c r="BC75" s="11">
        <f t="shared" si="36"/>
        <v>210.4301082197766</v>
      </c>
      <c r="BD75" s="11">
        <f t="shared" ref="BD75" si="37">BD35/10^3</f>
        <v>205.95562433197898</v>
      </c>
      <c r="BE75" s="11">
        <f t="shared" si="36"/>
        <v>0</v>
      </c>
      <c r="BF75" s="25"/>
      <c r="BG75" s="25"/>
      <c r="BH75" s="416"/>
      <c r="BI75" s="107"/>
      <c r="BJ75" s="107"/>
      <c r="BK75" s="107"/>
      <c r="BL75" s="107"/>
    </row>
    <row r="76" spans="17:64">
      <c r="T76" s="1404" t="s">
        <v>1383</v>
      </c>
      <c r="Y76" s="40" t="s">
        <v>426</v>
      </c>
      <c r="Z76" s="11"/>
      <c r="AA76" s="11">
        <f t="shared" ref="AA76:BE76" si="38">AA29/10^3</f>
        <v>130.81788018065947</v>
      </c>
      <c r="AB76" s="11">
        <f t="shared" si="38"/>
        <v>134.2519113132411</v>
      </c>
      <c r="AC76" s="11">
        <f t="shared" si="38"/>
        <v>138.91170681152119</v>
      </c>
      <c r="AD76" s="11">
        <f t="shared" si="38"/>
        <v>142.76891039649095</v>
      </c>
      <c r="AE76" s="11">
        <f t="shared" si="38"/>
        <v>156.78647983693386</v>
      </c>
      <c r="AF76" s="11">
        <f t="shared" si="38"/>
        <v>161.91120975645606</v>
      </c>
      <c r="AG76" s="11">
        <f t="shared" si="38"/>
        <v>160.65154693884534</v>
      </c>
      <c r="AH76" s="11">
        <f t="shared" si="38"/>
        <v>166.00164062021108</v>
      </c>
      <c r="AI76" s="11">
        <f t="shared" si="38"/>
        <v>173.22035662022301</v>
      </c>
      <c r="AJ76" s="11">
        <f t="shared" si="38"/>
        <v>183.36385312878505</v>
      </c>
      <c r="AK76" s="11">
        <f t="shared" si="38"/>
        <v>189.73774096160889</v>
      </c>
      <c r="AL76" s="11">
        <f t="shared" si="38"/>
        <v>190.35352561988103</v>
      </c>
      <c r="AM76" s="11">
        <f t="shared" si="38"/>
        <v>199.7415944993563</v>
      </c>
      <c r="AN76" s="11">
        <f t="shared" si="38"/>
        <v>206.14270564720798</v>
      </c>
      <c r="AO76" s="11">
        <f t="shared" si="38"/>
        <v>213.47991169051286</v>
      </c>
      <c r="AP76" s="11">
        <f t="shared" si="38"/>
        <v>220.33967083668915</v>
      </c>
      <c r="AQ76" s="11">
        <f t="shared" si="38"/>
        <v>217.1473125516082</v>
      </c>
      <c r="AR76" s="11">
        <f t="shared" si="38"/>
        <v>226.89530643106531</v>
      </c>
      <c r="AS76" s="11">
        <f t="shared" si="38"/>
        <v>219.96118591477577</v>
      </c>
      <c r="AT76" s="11">
        <f t="shared" si="38"/>
        <v>196.36129410793143</v>
      </c>
      <c r="AU76" s="11">
        <f t="shared" si="38"/>
        <v>200.39859096541093</v>
      </c>
      <c r="AV76" s="11">
        <f t="shared" si="38"/>
        <v>223.41940031418969</v>
      </c>
      <c r="AW76" s="11">
        <f t="shared" si="38"/>
        <v>228.37959644785792</v>
      </c>
      <c r="AX76" s="11">
        <f t="shared" si="38"/>
        <v>237.81475174956239</v>
      </c>
      <c r="AY76" s="11">
        <f t="shared" si="38"/>
        <v>229.81183778893947</v>
      </c>
      <c r="AZ76" s="11">
        <f t="shared" si="38"/>
        <v>218.80941710506141</v>
      </c>
      <c r="BA76" s="11">
        <f t="shared" si="38"/>
        <v>212.03504118537202</v>
      </c>
      <c r="BB76" s="11">
        <f t="shared" si="38"/>
        <v>208.59107871243299</v>
      </c>
      <c r="BC76" s="11">
        <f t="shared" si="38"/>
        <v>200.23981586472777</v>
      </c>
      <c r="BD76" s="11">
        <f t="shared" ref="BD76" si="39">BD29/10^3</f>
        <v>193.11695634076841</v>
      </c>
      <c r="BE76" s="11">
        <f t="shared" si="38"/>
        <v>0</v>
      </c>
      <c r="BF76" s="11"/>
      <c r="BG76" s="11"/>
      <c r="BH76" s="1439"/>
    </row>
    <row r="77" spans="17:64">
      <c r="T77" s="594" t="s">
        <v>129</v>
      </c>
      <c r="Y77" s="594" t="s">
        <v>452</v>
      </c>
      <c r="Z77" s="11"/>
      <c r="AA77" s="11">
        <f t="shared" ref="AA77:BE77" si="40">AA42/10^3</f>
        <v>128.73405853216886</v>
      </c>
      <c r="AB77" s="11">
        <f t="shared" si="40"/>
        <v>132.08934966187041</v>
      </c>
      <c r="AC77" s="11">
        <f t="shared" si="40"/>
        <v>138.19550590125959</v>
      </c>
      <c r="AD77" s="11">
        <f t="shared" si="40"/>
        <v>138.76598748624909</v>
      </c>
      <c r="AE77" s="11">
        <f t="shared" si="40"/>
        <v>148.49277177324578</v>
      </c>
      <c r="AF77" s="11">
        <f t="shared" si="40"/>
        <v>150.33454613831492</v>
      </c>
      <c r="AG77" s="11">
        <f t="shared" si="40"/>
        <v>151.17705628858636</v>
      </c>
      <c r="AH77" s="11">
        <f t="shared" si="40"/>
        <v>145.46800546207447</v>
      </c>
      <c r="AI77" s="11">
        <f t="shared" si="40"/>
        <v>144.29648113027724</v>
      </c>
      <c r="AJ77" s="11">
        <f t="shared" si="40"/>
        <v>152.30305733481748</v>
      </c>
      <c r="AK77" s="11">
        <f t="shared" si="40"/>
        <v>155.80189370325527</v>
      </c>
      <c r="AL77" s="11">
        <f t="shared" si="40"/>
        <v>152.50005093658675</v>
      </c>
      <c r="AM77" s="11">
        <f t="shared" si="40"/>
        <v>163.39646177075127</v>
      </c>
      <c r="AN77" s="11">
        <f t="shared" si="40"/>
        <v>165.86479923714865</v>
      </c>
      <c r="AO77" s="11">
        <f t="shared" si="40"/>
        <v>164.17926553730277</v>
      </c>
      <c r="AP77" s="11">
        <f t="shared" si="40"/>
        <v>170.53005389955803</v>
      </c>
      <c r="AQ77" s="11">
        <f t="shared" si="40"/>
        <v>161.94673327343051</v>
      </c>
      <c r="AR77" s="11">
        <f t="shared" si="40"/>
        <v>172.6985157324977</v>
      </c>
      <c r="AS77" s="11">
        <f t="shared" si="40"/>
        <v>167.82670089733682</v>
      </c>
      <c r="AT77" s="11">
        <f t="shared" si="40"/>
        <v>161.59965252433665</v>
      </c>
      <c r="AU77" s="11">
        <f t="shared" si="40"/>
        <v>178.42279158775378</v>
      </c>
      <c r="AV77" s="11">
        <f t="shared" si="40"/>
        <v>193.3273648310095</v>
      </c>
      <c r="AW77" s="11">
        <f t="shared" si="40"/>
        <v>211.46747989609204</v>
      </c>
      <c r="AX77" s="11">
        <f t="shared" si="40"/>
        <v>207.59426295107687</v>
      </c>
      <c r="AY77" s="11">
        <f t="shared" si="40"/>
        <v>193.37997293724294</v>
      </c>
      <c r="AZ77" s="11">
        <f t="shared" si="40"/>
        <v>186.72695646360918</v>
      </c>
      <c r="BA77" s="11">
        <f t="shared" si="40"/>
        <v>184.90838390265492</v>
      </c>
      <c r="BB77" s="11">
        <f t="shared" si="40"/>
        <v>186.71571118810004</v>
      </c>
      <c r="BC77" s="11">
        <f t="shared" si="40"/>
        <v>166.14984011907811</v>
      </c>
      <c r="BD77" s="11">
        <f t="shared" ref="BD77" si="41">BD42/10^3</f>
        <v>159.23598756808408</v>
      </c>
      <c r="BE77" s="11">
        <f t="shared" si="40"/>
        <v>0</v>
      </c>
      <c r="BF77" s="25"/>
      <c r="BG77" s="25"/>
      <c r="BH77" s="1439"/>
    </row>
    <row r="78" spans="17:64">
      <c r="T78" s="1404" t="s">
        <v>1006</v>
      </c>
      <c r="Y78" s="594" t="s">
        <v>1181</v>
      </c>
      <c r="Z78" s="3"/>
      <c r="AA78" s="3">
        <f t="shared" ref="AA78:BE78" si="42">AA44/10^3</f>
        <v>65.61989205067637</v>
      </c>
      <c r="AB78" s="3">
        <f t="shared" si="42"/>
        <v>66.852105620560891</v>
      </c>
      <c r="AC78" s="3">
        <f t="shared" si="42"/>
        <v>66.760230390060912</v>
      </c>
      <c r="AD78" s="3">
        <f t="shared" si="42"/>
        <v>65.446656589895767</v>
      </c>
      <c r="AE78" s="3">
        <f t="shared" si="42"/>
        <v>67.121544829979868</v>
      </c>
      <c r="AF78" s="3">
        <f t="shared" si="42"/>
        <v>67.457726638509499</v>
      </c>
      <c r="AG78" s="3">
        <f t="shared" si="42"/>
        <v>68.041728604769972</v>
      </c>
      <c r="AH78" s="3">
        <f t="shared" si="42"/>
        <v>65.44787246686613</v>
      </c>
      <c r="AI78" s="3">
        <f t="shared" si="42"/>
        <v>59.375007925752406</v>
      </c>
      <c r="AJ78" s="3">
        <f t="shared" si="42"/>
        <v>59.694334112925866</v>
      </c>
      <c r="AK78" s="3">
        <f t="shared" si="42"/>
        <v>60.213856436884704</v>
      </c>
      <c r="AL78" s="3">
        <f t="shared" si="42"/>
        <v>58.885842313326258</v>
      </c>
      <c r="AM78" s="3">
        <f t="shared" si="42"/>
        <v>56.263541319362453</v>
      </c>
      <c r="AN78" s="3">
        <f t="shared" si="42"/>
        <v>55.430505778252815</v>
      </c>
      <c r="AO78" s="3">
        <f t="shared" si="42"/>
        <v>55.398394278224259</v>
      </c>
      <c r="AP78" s="3">
        <f t="shared" si="42"/>
        <v>56.476435570577493</v>
      </c>
      <c r="AQ78" s="3">
        <f t="shared" si="42"/>
        <v>56.805863508508153</v>
      </c>
      <c r="AR78" s="3">
        <f t="shared" si="42"/>
        <v>55.999235549671205</v>
      </c>
      <c r="AS78" s="3">
        <f t="shared" si="42"/>
        <v>51.630051606085132</v>
      </c>
      <c r="AT78" s="3">
        <f t="shared" si="42"/>
        <v>46.056390246728952</v>
      </c>
      <c r="AU78" s="3">
        <f t="shared" si="42"/>
        <v>47.105232815282129</v>
      </c>
      <c r="AV78" s="3">
        <f t="shared" si="42"/>
        <v>46.946307722450491</v>
      </c>
      <c r="AW78" s="3">
        <f t="shared" si="42"/>
        <v>46.995349238257326</v>
      </c>
      <c r="AX78" s="3">
        <f t="shared" si="42"/>
        <v>48.758233130897075</v>
      </c>
      <c r="AY78" s="3">
        <f t="shared" si="42"/>
        <v>48.153358291601556</v>
      </c>
      <c r="AZ78" s="3">
        <f t="shared" si="42"/>
        <v>46.77253081667839</v>
      </c>
      <c r="BA78" s="3">
        <f t="shared" si="42"/>
        <v>46.359168687722892</v>
      </c>
      <c r="BB78" s="3">
        <f t="shared" si="42"/>
        <v>47.002577964326299</v>
      </c>
      <c r="BC78" s="3">
        <f t="shared" si="42"/>
        <v>46.286898165939206</v>
      </c>
      <c r="BD78" s="3">
        <f t="shared" ref="BD78" si="43">BD44/10^3</f>
        <v>45.173636837446246</v>
      </c>
      <c r="BE78" s="11">
        <f t="shared" si="42"/>
        <v>0</v>
      </c>
      <c r="BF78" s="25"/>
      <c r="BG78" s="25"/>
      <c r="BH78" s="1439"/>
    </row>
    <row r="79" spans="17:64">
      <c r="T79" s="594" t="s">
        <v>130</v>
      </c>
      <c r="Y79" s="594" t="s">
        <v>453</v>
      </c>
      <c r="Z79" s="3"/>
      <c r="AA79" s="3">
        <f t="shared" ref="AA79:BE79" si="44">AA56/10^3</f>
        <v>23.626015164198591</v>
      </c>
      <c r="AB79" s="3">
        <f t="shared" si="44"/>
        <v>23.824559265864021</v>
      </c>
      <c r="AC79" s="3">
        <f t="shared" si="44"/>
        <v>25.658881303305133</v>
      </c>
      <c r="AD79" s="3">
        <f t="shared" si="44"/>
        <v>24.717107578169969</v>
      </c>
      <c r="AE79" s="3">
        <f t="shared" si="44"/>
        <v>28.309739247596312</v>
      </c>
      <c r="AF79" s="3">
        <f t="shared" si="44"/>
        <v>28.836470060019394</v>
      </c>
      <c r="AG79" s="3">
        <f t="shared" si="44"/>
        <v>29.318298506169878</v>
      </c>
      <c r="AH79" s="3">
        <f t="shared" si="44"/>
        <v>30.878028925264307</v>
      </c>
      <c r="AI79" s="3">
        <f t="shared" si="44"/>
        <v>31.028884608439721</v>
      </c>
      <c r="AJ79" s="3">
        <f t="shared" si="44"/>
        <v>30.964164298255742</v>
      </c>
      <c r="AK79" s="3">
        <f t="shared" si="44"/>
        <v>32.388287414789325</v>
      </c>
      <c r="AL79" s="3">
        <f t="shared" si="44"/>
        <v>32.078382940131341</v>
      </c>
      <c r="AM79" s="3">
        <f t="shared" si="44"/>
        <v>32.435313368989171</v>
      </c>
      <c r="AN79" s="3">
        <f t="shared" si="44"/>
        <v>33.341988970445229</v>
      </c>
      <c r="AO79" s="3">
        <f t="shared" si="44"/>
        <v>32.693559726590863</v>
      </c>
      <c r="AP79" s="3">
        <f t="shared" si="44"/>
        <v>32.001161543244855</v>
      </c>
      <c r="AQ79" s="3">
        <f t="shared" si="44"/>
        <v>30.46479458379234</v>
      </c>
      <c r="AR79" s="3">
        <f t="shared" si="44"/>
        <v>31.112710180404495</v>
      </c>
      <c r="AS79" s="3">
        <f t="shared" si="44"/>
        <v>32.274853839164393</v>
      </c>
      <c r="AT79" s="3">
        <f t="shared" si="44"/>
        <v>28.770723440152622</v>
      </c>
      <c r="AU79" s="3">
        <f t="shared" si="44"/>
        <v>29.464852636719137</v>
      </c>
      <c r="AV79" s="3">
        <f t="shared" si="44"/>
        <v>28.747384624503248</v>
      </c>
      <c r="AW79" s="3">
        <f t="shared" si="44"/>
        <v>30.421156212347892</v>
      </c>
      <c r="AX79" s="3">
        <f t="shared" si="44"/>
        <v>29.911484260446777</v>
      </c>
      <c r="AY79" s="3">
        <f t="shared" si="44"/>
        <v>29.186706590101558</v>
      </c>
      <c r="AZ79" s="3">
        <f t="shared" si="44"/>
        <v>29.589021699110177</v>
      </c>
      <c r="BA79" s="3">
        <f t="shared" si="44"/>
        <v>29.79500591084636</v>
      </c>
      <c r="BB79" s="3">
        <f t="shared" si="44"/>
        <v>30.018967199855716</v>
      </c>
      <c r="BC79" s="3">
        <f t="shared" si="44"/>
        <v>30.779579126907912</v>
      </c>
      <c r="BD79" s="3">
        <f t="shared" ref="BD79" si="45">BD56/10^3</f>
        <v>30.878675421170744</v>
      </c>
      <c r="BE79" s="11">
        <f t="shared" si="44"/>
        <v>0</v>
      </c>
      <c r="BF79" s="25"/>
      <c r="BG79" s="25"/>
      <c r="BH79" s="1439"/>
    </row>
    <row r="80" spans="17:64" ht="19.5" thickBot="1">
      <c r="T80" s="1781" t="s">
        <v>1272</v>
      </c>
      <c r="Y80" s="595" t="s">
        <v>1273</v>
      </c>
      <c r="Z80" s="12"/>
      <c r="AA80" s="5">
        <f t="shared" ref="AA80:BE80" si="46">AA60/10^3</f>
        <v>6.7258159934187374</v>
      </c>
      <c r="AB80" s="5">
        <f t="shared" si="46"/>
        <v>6.521061160553332</v>
      </c>
      <c r="AC80" s="5">
        <f t="shared" si="46"/>
        <v>6.2635295010493746</v>
      </c>
      <c r="AD80" s="5">
        <f t="shared" si="46"/>
        <v>6.0536115733294613</v>
      </c>
      <c r="AE80" s="5">
        <f t="shared" si="46"/>
        <v>5.8446284108843898</v>
      </c>
      <c r="AF80" s="5">
        <f t="shared" si="46"/>
        <v>6.039586513060291</v>
      </c>
      <c r="AG80" s="5">
        <f t="shared" si="46"/>
        <v>6.1620746641170996</v>
      </c>
      <c r="AH80" s="5">
        <f t="shared" si="46"/>
        <v>6.1219049354730108</v>
      </c>
      <c r="AI80" s="5">
        <f t="shared" si="46"/>
        <v>5.6737650654538276</v>
      </c>
      <c r="AJ80" s="5">
        <f t="shared" si="46"/>
        <v>5.7027267481991872</v>
      </c>
      <c r="AK80" s="5">
        <f t="shared" si="46"/>
        <v>5.7705134929717765</v>
      </c>
      <c r="AL80" s="5">
        <f t="shared" si="46"/>
        <v>5.2911562053338566</v>
      </c>
      <c r="AM80" s="5">
        <f t="shared" si="46"/>
        <v>5.0247537608116195</v>
      </c>
      <c r="AN80" s="5">
        <f t="shared" si="46"/>
        <v>4.8440954016303293</v>
      </c>
      <c r="AO80" s="5">
        <f t="shared" si="46"/>
        <v>4.6819494322946698</v>
      </c>
      <c r="AP80" s="5">
        <f t="shared" si="46"/>
        <v>4.6244525161219254</v>
      </c>
      <c r="AQ80" s="5">
        <f t="shared" si="46"/>
        <v>4.5587887211525118</v>
      </c>
      <c r="AR80" s="5">
        <f t="shared" si="46"/>
        <v>4.5639640582240464</v>
      </c>
      <c r="AS80" s="5">
        <f t="shared" si="46"/>
        <v>4.1379583587011437</v>
      </c>
      <c r="AT80" s="5">
        <f t="shared" si="46"/>
        <v>3.7877773397754644</v>
      </c>
      <c r="AU80" s="5">
        <f t="shared" si="46"/>
        <v>3.6784228213795425</v>
      </c>
      <c r="AV80" s="5">
        <f t="shared" si="46"/>
        <v>3.5607476154745132</v>
      </c>
      <c r="AW80" s="5">
        <f t="shared" si="46"/>
        <v>3.5734821357305417</v>
      </c>
      <c r="AX80" s="5">
        <f t="shared" si="46"/>
        <v>3.5854427401550302</v>
      </c>
      <c r="AY80" s="5">
        <f t="shared" si="46"/>
        <v>3.4820125623853055</v>
      </c>
      <c r="AZ80" s="5">
        <f t="shared" si="46"/>
        <v>3.3331134910948439</v>
      </c>
      <c r="BA80" s="5">
        <f t="shared" si="46"/>
        <v>3.260816713647146</v>
      </c>
      <c r="BB80" s="5">
        <f t="shared" si="46"/>
        <v>3.1733490315375508</v>
      </c>
      <c r="BC80" s="5">
        <f t="shared" si="46"/>
        <v>3.1672087989412101</v>
      </c>
      <c r="BD80" s="5">
        <f t="shared" ref="BD80" si="47">BD60/10^3</f>
        <v>3.1095521019879309</v>
      </c>
      <c r="BE80" s="5">
        <f t="shared" si="46"/>
        <v>0</v>
      </c>
      <c r="BF80" s="27"/>
      <c r="BG80" s="27"/>
      <c r="BH80" s="416"/>
    </row>
    <row r="81" spans="1:88" s="361" customFormat="1" ht="15" thickTop="1">
      <c r="Q81" s="1"/>
      <c r="R81" s="1"/>
      <c r="S81" s="1"/>
      <c r="T81" s="596" t="s">
        <v>55</v>
      </c>
      <c r="U81" s="1"/>
      <c r="V81" s="1"/>
      <c r="W81" s="1"/>
      <c r="X81" s="1"/>
      <c r="Y81" s="596" t="s">
        <v>0</v>
      </c>
      <c r="Z81" s="108"/>
      <c r="AA81" s="13">
        <f>SUM(AA72:AA80)</f>
        <v>1163.5434033167935</v>
      </c>
      <c r="AB81" s="13">
        <f>SUM(AB72:AB80)</f>
        <v>1175.033801004414</v>
      </c>
      <c r="AC81" s="13">
        <f t="shared" ref="AC81:BA81" si="48">SUM(AC72:AC80)</f>
        <v>1184.5047630996603</v>
      </c>
      <c r="AD81" s="13">
        <f t="shared" si="48"/>
        <v>1177.2190014844161</v>
      </c>
      <c r="AE81" s="13">
        <f t="shared" si="48"/>
        <v>1232.1215147655034</v>
      </c>
      <c r="AF81" s="13">
        <f t="shared" si="48"/>
        <v>1244.3758442817145</v>
      </c>
      <c r="AG81" s="13">
        <f t="shared" si="48"/>
        <v>1256.3167093227889</v>
      </c>
      <c r="AH81" s="13">
        <f t="shared" si="48"/>
        <v>1249.4048120503207</v>
      </c>
      <c r="AI81" s="13">
        <f t="shared" si="48"/>
        <v>1209.226199694951</v>
      </c>
      <c r="AJ81" s="13">
        <f t="shared" si="48"/>
        <v>1245.839908653254</v>
      </c>
      <c r="AK81" s="13">
        <f t="shared" si="48"/>
        <v>1268.6728183295629</v>
      </c>
      <c r="AL81" s="13">
        <f t="shared" si="48"/>
        <v>1253.6155222944376</v>
      </c>
      <c r="AM81" s="13">
        <f t="shared" si="48"/>
        <v>1282.7144138681604</v>
      </c>
      <c r="AN81" s="13">
        <f t="shared" si="48"/>
        <v>1290.9148035475494</v>
      </c>
      <c r="AO81" s="13">
        <f t="shared" si="48"/>
        <v>1286.2163144663054</v>
      </c>
      <c r="AP81" s="13">
        <f t="shared" si="48"/>
        <v>1293.6231220281359</v>
      </c>
      <c r="AQ81" s="13">
        <f t="shared" si="48"/>
        <v>1270.5471283935399</v>
      </c>
      <c r="AR81" s="13">
        <f t="shared" si="48"/>
        <v>1306.1652256506698</v>
      </c>
      <c r="AS81" s="13">
        <f t="shared" si="48"/>
        <v>1235.0640518249782</v>
      </c>
      <c r="AT81" s="13">
        <f t="shared" si="48"/>
        <v>1165.7464560153753</v>
      </c>
      <c r="AU81" s="13">
        <f t="shared" si="48"/>
        <v>1217.2781670357033</v>
      </c>
      <c r="AV81" s="13">
        <f t="shared" si="48"/>
        <v>1267.2395174864139</v>
      </c>
      <c r="AW81" s="13">
        <f t="shared" si="48"/>
        <v>1308.305433227978</v>
      </c>
      <c r="AX81" s="13">
        <f t="shared" si="48"/>
        <v>1317.6452818915986</v>
      </c>
      <c r="AY81" s="13">
        <f t="shared" si="48"/>
        <v>1265.9581971917867</v>
      </c>
      <c r="AZ81" s="13">
        <f t="shared" si="48"/>
        <v>1225.6072768714223</v>
      </c>
      <c r="BA81" s="13">
        <f t="shared" si="48"/>
        <v>1205.8878814591885</v>
      </c>
      <c r="BB81" s="13">
        <f t="shared" ref="BB81" si="49">SUM(BB72:BB80)</f>
        <v>1190.2647134345873</v>
      </c>
      <c r="BC81" s="13">
        <f t="shared" ref="BC81:BE81" si="50">SUM(BC72:BC80)</f>
        <v>1145.5642234894403</v>
      </c>
      <c r="BD81" s="13">
        <f t="shared" ref="BD81" si="51">SUM(BD72:BD80)</f>
        <v>1107.9395213316793</v>
      </c>
      <c r="BE81" s="13">
        <f t="shared" si="50"/>
        <v>0</v>
      </c>
      <c r="BF81" s="13"/>
      <c r="BG81" s="13"/>
      <c r="BH81" s="1439"/>
      <c r="BU81" s="364"/>
      <c r="CJ81" s="364"/>
    </row>
    <row r="82" spans="1:88" s="361" customFormat="1">
      <c r="Q82" s="1"/>
      <c r="R82" s="1"/>
      <c r="S82" s="1"/>
      <c r="T82" s="83"/>
      <c r="V82" s="1"/>
      <c r="W82" s="1"/>
      <c r="X82" s="1"/>
      <c r="Y82" s="1"/>
      <c r="Z82" s="94"/>
      <c r="AA82" s="94"/>
      <c r="AB82" s="94"/>
      <c r="AC82" s="94"/>
      <c r="AD82" s="94"/>
      <c r="AE82" s="94"/>
      <c r="AF82" s="94"/>
      <c r="AG82" s="94"/>
      <c r="AH82" s="94"/>
      <c r="AI82" s="94"/>
      <c r="AJ82" s="94"/>
      <c r="AK82" s="94"/>
      <c r="AL82" s="95"/>
      <c r="AM82" s="95"/>
      <c r="AN82" s="95"/>
      <c r="AO82" s="95"/>
      <c r="AP82" s="95"/>
      <c r="AQ82" s="86"/>
      <c r="AR82" s="86"/>
      <c r="AS82" s="86"/>
      <c r="AT82" s="86"/>
      <c r="AU82" s="86"/>
      <c r="AV82" s="86"/>
      <c r="AW82" s="86"/>
      <c r="AX82" s="86"/>
      <c r="AY82" s="86"/>
      <c r="AZ82" s="86"/>
      <c r="BA82" s="86"/>
      <c r="BB82" s="86"/>
      <c r="BC82" s="86"/>
      <c r="BD82" s="86"/>
      <c r="BE82" s="86"/>
      <c r="BF82" s="86"/>
      <c r="BG82" s="86"/>
      <c r="BH82" s="193"/>
      <c r="BU82" s="364"/>
      <c r="CJ82" s="364"/>
    </row>
    <row r="83" spans="1:88">
      <c r="T83" s="196" t="s">
        <v>261</v>
      </c>
      <c r="U83" s="361"/>
      <c r="Y83" s="1" t="s">
        <v>652</v>
      </c>
      <c r="BH83" s="1419"/>
      <c r="BQ83" s="83"/>
      <c r="BR83" s="204"/>
    </row>
    <row r="84" spans="1:88">
      <c r="T84" s="728"/>
      <c r="Y84" s="728"/>
      <c r="Z84" s="189"/>
      <c r="AA84" s="10">
        <v>1990</v>
      </c>
      <c r="AB84" s="10">
        <f t="shared" ref="AB84:BE84" si="52">AA84+1</f>
        <v>1991</v>
      </c>
      <c r="AC84" s="10">
        <f t="shared" si="52"/>
        <v>1992</v>
      </c>
      <c r="AD84" s="10">
        <f t="shared" si="52"/>
        <v>1993</v>
      </c>
      <c r="AE84" s="10">
        <f t="shared" si="52"/>
        <v>1994</v>
      </c>
      <c r="AF84" s="10">
        <f t="shared" si="52"/>
        <v>1995</v>
      </c>
      <c r="AG84" s="10">
        <f t="shared" si="52"/>
        <v>1996</v>
      </c>
      <c r="AH84" s="10">
        <f t="shared" si="52"/>
        <v>1997</v>
      </c>
      <c r="AI84" s="10">
        <f t="shared" si="52"/>
        <v>1998</v>
      </c>
      <c r="AJ84" s="10">
        <f t="shared" si="52"/>
        <v>1999</v>
      </c>
      <c r="AK84" s="10">
        <f t="shared" si="52"/>
        <v>2000</v>
      </c>
      <c r="AL84" s="10">
        <f t="shared" si="52"/>
        <v>2001</v>
      </c>
      <c r="AM84" s="10">
        <f t="shared" si="52"/>
        <v>2002</v>
      </c>
      <c r="AN84" s="10">
        <f t="shared" si="52"/>
        <v>2003</v>
      </c>
      <c r="AO84" s="10">
        <f t="shared" si="52"/>
        <v>2004</v>
      </c>
      <c r="AP84" s="10">
        <f t="shared" si="52"/>
        <v>2005</v>
      </c>
      <c r="AQ84" s="10">
        <f t="shared" si="52"/>
        <v>2006</v>
      </c>
      <c r="AR84" s="10">
        <f t="shared" si="52"/>
        <v>2007</v>
      </c>
      <c r="AS84" s="10">
        <f t="shared" si="52"/>
        <v>2008</v>
      </c>
      <c r="AT84" s="10">
        <f t="shared" si="52"/>
        <v>2009</v>
      </c>
      <c r="AU84" s="10">
        <f t="shared" si="52"/>
        <v>2010</v>
      </c>
      <c r="AV84" s="10">
        <f t="shared" si="52"/>
        <v>2011</v>
      </c>
      <c r="AW84" s="10">
        <f t="shared" si="52"/>
        <v>2012</v>
      </c>
      <c r="AX84" s="10">
        <f t="shared" si="52"/>
        <v>2013</v>
      </c>
      <c r="AY84" s="10">
        <f t="shared" si="52"/>
        <v>2014</v>
      </c>
      <c r="AZ84" s="10">
        <f t="shared" si="52"/>
        <v>2015</v>
      </c>
      <c r="BA84" s="10">
        <f t="shared" si="52"/>
        <v>2016</v>
      </c>
      <c r="BB84" s="10">
        <f t="shared" si="52"/>
        <v>2017</v>
      </c>
      <c r="BC84" s="10">
        <f>BB84+1</f>
        <v>2018</v>
      </c>
      <c r="BD84" s="10">
        <f>BC84+1</f>
        <v>2019</v>
      </c>
      <c r="BE84" s="10">
        <f t="shared" si="52"/>
        <v>2020</v>
      </c>
      <c r="BF84" s="10" t="s">
        <v>22</v>
      </c>
      <c r="BG84" s="10" t="s">
        <v>2</v>
      </c>
      <c r="BH84" s="1442"/>
      <c r="BQ84" s="83"/>
      <c r="BR84" s="204"/>
    </row>
    <row r="85" spans="1:88">
      <c r="T85" s="729" t="s">
        <v>260</v>
      </c>
      <c r="Y85" s="1174" t="s">
        <v>498</v>
      </c>
      <c r="Z85" s="3"/>
      <c r="AA85" s="1822" t="s">
        <v>77</v>
      </c>
      <c r="AB85" s="570" t="s">
        <v>77</v>
      </c>
      <c r="AC85" s="570" t="s">
        <v>77</v>
      </c>
      <c r="AD85" s="570" t="s">
        <v>77</v>
      </c>
      <c r="AE85" s="570" t="s">
        <v>77</v>
      </c>
      <c r="AF85" s="570" t="s">
        <v>77</v>
      </c>
      <c r="AG85" s="570" t="s">
        <v>77</v>
      </c>
      <c r="AH85" s="570" t="s">
        <v>77</v>
      </c>
      <c r="AI85" s="570" t="s">
        <v>77</v>
      </c>
      <c r="AJ85" s="570" t="s">
        <v>77</v>
      </c>
      <c r="AK85" s="570" t="s">
        <v>77</v>
      </c>
      <c r="AL85" s="570" t="s">
        <v>77</v>
      </c>
      <c r="AM85" s="570" t="s">
        <v>77</v>
      </c>
      <c r="AN85" s="570" t="s">
        <v>77</v>
      </c>
      <c r="AO85" s="570" t="s">
        <v>77</v>
      </c>
      <c r="AP85" s="570" t="s">
        <v>77</v>
      </c>
      <c r="AQ85" s="570" t="s">
        <v>77</v>
      </c>
      <c r="AR85" s="570" t="s">
        <v>77</v>
      </c>
      <c r="AS85" s="570" t="s">
        <v>77</v>
      </c>
      <c r="AT85" s="570" t="s">
        <v>77</v>
      </c>
      <c r="AU85" s="570" t="s">
        <v>77</v>
      </c>
      <c r="AV85" s="570" t="s">
        <v>77</v>
      </c>
      <c r="AW85" s="570" t="s">
        <v>77</v>
      </c>
      <c r="AX85" s="570" t="s">
        <v>77</v>
      </c>
      <c r="AY85" s="570" t="s">
        <v>77</v>
      </c>
      <c r="AZ85" s="570" t="s">
        <v>77</v>
      </c>
      <c r="BA85" s="570" t="s">
        <v>77</v>
      </c>
      <c r="BB85" s="570" t="s">
        <v>77</v>
      </c>
      <c r="BC85" s="570" t="s">
        <v>77</v>
      </c>
      <c r="BD85" s="570" t="s">
        <v>77</v>
      </c>
      <c r="BE85" s="570" t="s">
        <v>77</v>
      </c>
      <c r="BF85" s="570"/>
      <c r="BG85" s="570"/>
      <c r="BH85" s="1439"/>
      <c r="BQ85" s="83"/>
      <c r="BR85" s="204"/>
    </row>
    <row r="86" spans="1:88" s="26" customFormat="1" ht="28.5">
      <c r="A86" s="193"/>
      <c r="B86" s="1"/>
      <c r="C86" s="1"/>
      <c r="D86" s="1"/>
      <c r="E86" s="1"/>
      <c r="F86" s="1"/>
      <c r="G86" s="1"/>
      <c r="H86" s="1"/>
      <c r="I86" s="1"/>
      <c r="J86" s="1"/>
      <c r="K86" s="1"/>
      <c r="L86" s="1"/>
      <c r="M86" s="1"/>
      <c r="N86" s="1"/>
      <c r="O86" s="1"/>
      <c r="P86" s="1"/>
      <c r="Q86" s="1"/>
      <c r="R86" s="1"/>
      <c r="S86" s="1"/>
      <c r="T86" s="1402" t="s">
        <v>1009</v>
      </c>
      <c r="U86" s="1"/>
      <c r="V86" s="1"/>
      <c r="W86" s="1"/>
      <c r="X86" s="1"/>
      <c r="Y86" s="40" t="s">
        <v>1380</v>
      </c>
      <c r="Z86" s="29"/>
      <c r="AA86" s="230"/>
      <c r="AB86" s="15">
        <f>AB73/$AA73-1</f>
        <v>-8.4340766030647218E-3</v>
      </c>
      <c r="AC86" s="15">
        <f t="shared" ref="AC86:BB86" si="53">AC73/$AA73-1</f>
        <v>-1.966727741351082E-2</v>
      </c>
      <c r="AD86" s="15">
        <f t="shared" si="53"/>
        <v>-1.8549065028870992E-2</v>
      </c>
      <c r="AE86" s="15">
        <f t="shared" si="53"/>
        <v>-1.711529633901876E-2</v>
      </c>
      <c r="AF86" s="15">
        <f t="shared" si="53"/>
        <v>-3.1130691043357417E-2</v>
      </c>
      <c r="AG86" s="15">
        <f t="shared" si="53"/>
        <v>-2.8336722354127653E-2</v>
      </c>
      <c r="AH86" s="15">
        <f t="shared" si="53"/>
        <v>-3.4700671018486062E-3</v>
      </c>
      <c r="AI86" s="15">
        <f t="shared" si="53"/>
        <v>-4.8089177162898733E-2</v>
      </c>
      <c r="AJ86" s="15">
        <f t="shared" si="53"/>
        <v>-1.0268880145363091E-2</v>
      </c>
      <c r="AK86" s="15">
        <f t="shared" si="53"/>
        <v>-9.8091009787911743E-3</v>
      </c>
      <c r="AL86" s="15">
        <f t="shared" si="53"/>
        <v>-3.3113423336198822E-2</v>
      </c>
      <c r="AM86" s="15">
        <f t="shared" si="53"/>
        <v>-7.1646264806575211E-3</v>
      </c>
      <c r="AN86" s="15">
        <f t="shared" si="53"/>
        <v>6.4833456216244478E-3</v>
      </c>
      <c r="AO86" s="15">
        <f t="shared" si="53"/>
        <v>7.6598299275680848E-3</v>
      </c>
      <c r="AP86" s="15">
        <f t="shared" si="53"/>
        <v>6.441897703536914E-2</v>
      </c>
      <c r="AQ86" s="15">
        <f t="shared" si="53"/>
        <v>4.6184872240535357E-2</v>
      </c>
      <c r="AR86" s="15">
        <f t="shared" si="53"/>
        <v>9.7781179884958824E-2</v>
      </c>
      <c r="AS86" s="15">
        <f t="shared" si="53"/>
        <v>7.5655108852417552E-2</v>
      </c>
      <c r="AT86" s="15">
        <f t="shared" si="53"/>
        <v>4.6696322586216699E-2</v>
      </c>
      <c r="AU86" s="15">
        <f t="shared" si="53"/>
        <v>8.1754748006765743E-2</v>
      </c>
      <c r="AV86" s="15">
        <f t="shared" si="53"/>
        <v>9.2706505342500023E-2</v>
      </c>
      <c r="AW86" s="15">
        <f t="shared" si="53"/>
        <v>0.11250832743442185</v>
      </c>
      <c r="AX86" s="15">
        <f t="shared" si="53"/>
        <v>0.10348531908025671</v>
      </c>
      <c r="AY86" s="15">
        <f t="shared" si="53"/>
        <v>3.5585733650398188E-2</v>
      </c>
      <c r="AZ86" s="15">
        <f t="shared" si="53"/>
        <v>6.9164932162977255E-3</v>
      </c>
      <c r="BA86" s="15">
        <f t="shared" si="53"/>
        <v>5.290840513394679E-2</v>
      </c>
      <c r="BB86" s="15">
        <f t="shared" si="53"/>
        <v>-5.3301416213382691E-3</v>
      </c>
      <c r="BC86" s="15">
        <f t="shared" ref="BC86:BE94" si="54">BC73/$AA73-1</f>
        <v>-2.4985179620326758E-2</v>
      </c>
      <c r="BD86" s="15">
        <f t="shared" ref="BD86" si="55">BD73/$AA73-1</f>
        <v>-7.1540527293031286E-2</v>
      </c>
      <c r="BE86" s="15">
        <f t="shared" si="54"/>
        <v>-1</v>
      </c>
      <c r="BF86" s="25"/>
      <c r="BG86" s="25"/>
      <c r="BH86" s="1439"/>
      <c r="BI86" s="92"/>
      <c r="BQ86" s="83"/>
      <c r="BR86" s="204"/>
      <c r="BU86" s="86"/>
      <c r="CJ86" s="86"/>
    </row>
    <row r="87" spans="1:88" s="26" customFormat="1">
      <c r="A87" s="193"/>
      <c r="B87" s="1"/>
      <c r="C87" s="1"/>
      <c r="D87" s="1"/>
      <c r="E87" s="1"/>
      <c r="F87" s="1"/>
      <c r="G87" s="1"/>
      <c r="H87" s="1"/>
      <c r="I87" s="1"/>
      <c r="J87" s="1"/>
      <c r="K87" s="1"/>
      <c r="L87" s="1"/>
      <c r="M87" s="1"/>
      <c r="N87" s="1"/>
      <c r="O87" s="1"/>
      <c r="P87" s="1"/>
      <c r="Q87" s="1"/>
      <c r="R87" s="1"/>
      <c r="S87" s="1"/>
      <c r="T87" s="594" t="s">
        <v>126</v>
      </c>
      <c r="U87" s="1"/>
      <c r="V87" s="1"/>
      <c r="W87" s="1"/>
      <c r="X87" s="1"/>
      <c r="Y87" s="594" t="s">
        <v>451</v>
      </c>
      <c r="Z87" s="29"/>
      <c r="AA87" s="1761"/>
      <c r="AB87" s="15">
        <f>AB74/$AA74-1</f>
        <v>-1.4272659027502077E-2</v>
      </c>
      <c r="AC87" s="15">
        <f t="shared" ref="AC87:BA87" si="56">AC74/$AA74-1</f>
        <v>-3.0138531087366305E-2</v>
      </c>
      <c r="AD87" s="15">
        <f t="shared" si="56"/>
        <v>-5.5484469537666725E-2</v>
      </c>
      <c r="AE87" s="15">
        <f t="shared" si="56"/>
        <v>-2.1960349354659403E-2</v>
      </c>
      <c r="AF87" s="15">
        <f t="shared" si="56"/>
        <v>-2.8250952066635304E-2</v>
      </c>
      <c r="AG87" s="15">
        <f t="shared" si="56"/>
        <v>-1.932971308865028E-2</v>
      </c>
      <c r="AH87" s="15">
        <f t="shared" si="56"/>
        <v>-3.7340790770097776E-2</v>
      </c>
      <c r="AI87" s="15">
        <f t="shared" si="56"/>
        <v>-9.7823668053528268E-2</v>
      </c>
      <c r="AJ87" s="15">
        <f t="shared" si="56"/>
        <v>-7.7456161089645592E-2</v>
      </c>
      <c r="AK87" s="15">
        <f t="shared" si="56"/>
        <v>-5.2216392530463618E-2</v>
      </c>
      <c r="AL87" s="15">
        <f t="shared" si="56"/>
        <v>-7.5685289332737216E-2</v>
      </c>
      <c r="AM87" s="15">
        <f t="shared" si="56"/>
        <v>-6.0276051689759691E-2</v>
      </c>
      <c r="AN87" s="15">
        <f t="shared" si="56"/>
        <v>-5.7154137847354014E-2</v>
      </c>
      <c r="AO87" s="15">
        <f t="shared" si="56"/>
        <v>-6.4479702409056983E-2</v>
      </c>
      <c r="AP87" s="15">
        <f t="shared" si="56"/>
        <v>-7.1908030212704421E-2</v>
      </c>
      <c r="AQ87" s="15">
        <f t="shared" si="56"/>
        <v>-8.4159562653712938E-2</v>
      </c>
      <c r="AR87" s="15">
        <f t="shared" si="56"/>
        <v>-6.1498618983972353E-2</v>
      </c>
      <c r="AS87" s="15">
        <f t="shared" si="56"/>
        <v>-0.14900743167504016</v>
      </c>
      <c r="AT87" s="15">
        <f t="shared" si="56"/>
        <v>-0.1990306192427459</v>
      </c>
      <c r="AU87" s="15">
        <f t="shared" si="56"/>
        <v>-0.14489316415075892</v>
      </c>
      <c r="AV87" s="15">
        <f t="shared" si="56"/>
        <v>-0.11581435497036263</v>
      </c>
      <c r="AW87" s="15">
        <f t="shared" si="56"/>
        <v>-9.2978380874182198E-2</v>
      </c>
      <c r="AX87" s="15">
        <f t="shared" si="56"/>
        <v>-8.0165238858402765E-2</v>
      </c>
      <c r="AY87" s="15">
        <f t="shared" si="56"/>
        <v>-0.11378616940255426</v>
      </c>
      <c r="AZ87" s="15">
        <f t="shared" si="56"/>
        <v>-0.14695941660345779</v>
      </c>
      <c r="BA87" s="15">
        <f t="shared" si="56"/>
        <v>-0.17143229678737082</v>
      </c>
      <c r="BB87" s="15">
        <f t="shared" ref="BB87" si="57">BB74/$AA74-1</f>
        <v>-0.18377539144081501</v>
      </c>
      <c r="BC87" s="15">
        <f t="shared" si="54"/>
        <v>-0.20628922883985434</v>
      </c>
      <c r="BD87" s="15">
        <f t="shared" ref="BD87" si="58">BD74/$AA74-1</f>
        <v>-0.23655984114925965</v>
      </c>
      <c r="BE87" s="15">
        <f t="shared" si="54"/>
        <v>-1</v>
      </c>
      <c r="BF87" s="25"/>
      <c r="BG87" s="25"/>
      <c r="BH87" s="1439"/>
      <c r="BI87" s="92"/>
      <c r="BQ87" s="83"/>
      <c r="BR87" s="204"/>
      <c r="BU87" s="86"/>
      <c r="CJ87" s="86"/>
    </row>
    <row r="88" spans="1:88" s="26" customFormat="1">
      <c r="A88" s="193"/>
      <c r="B88" s="1"/>
      <c r="C88" s="1"/>
      <c r="D88" s="1"/>
      <c r="E88" s="1"/>
      <c r="F88" s="1"/>
      <c r="G88" s="1"/>
      <c r="H88" s="1"/>
      <c r="I88" s="1"/>
      <c r="J88" s="1"/>
      <c r="K88" s="1"/>
      <c r="L88" s="1"/>
      <c r="M88" s="1"/>
      <c r="N88" s="1"/>
      <c r="O88" s="1"/>
      <c r="P88" s="1"/>
      <c r="Q88" s="1"/>
      <c r="R88" s="1"/>
      <c r="S88" s="1"/>
      <c r="T88" s="594" t="s">
        <v>127</v>
      </c>
      <c r="U88" s="1"/>
      <c r="V88" s="1"/>
      <c r="W88" s="1"/>
      <c r="X88" s="1"/>
      <c r="Y88" s="594" t="s">
        <v>429</v>
      </c>
      <c r="Z88" s="29"/>
      <c r="AA88" s="1761"/>
      <c r="AB88" s="15">
        <f>AB75/$AA75-1</f>
        <v>5.7563428202737965E-2</v>
      </c>
      <c r="AC88" s="15">
        <f t="shared" ref="AC88:BA88" si="59">AC75/$AA75-1</f>
        <v>8.935827824821474E-2</v>
      </c>
      <c r="AD88" s="15">
        <f t="shared" si="59"/>
        <v>0.10570423900245096</v>
      </c>
      <c r="AE88" s="15">
        <f t="shared" si="59"/>
        <v>0.15221325235813832</v>
      </c>
      <c r="AF88" s="15">
        <f t="shared" si="59"/>
        <v>0.19570674516649178</v>
      </c>
      <c r="AG88" s="15">
        <f t="shared" si="59"/>
        <v>0.22739587809386741</v>
      </c>
      <c r="AH88" s="15">
        <f t="shared" si="59"/>
        <v>0.23451553335616859</v>
      </c>
      <c r="AI88" s="15">
        <f t="shared" si="59"/>
        <v>0.22368625398885955</v>
      </c>
      <c r="AJ88" s="15">
        <f t="shared" si="59"/>
        <v>0.24457979681406772</v>
      </c>
      <c r="AK88" s="15">
        <f t="shared" si="59"/>
        <v>0.24146075807166101</v>
      </c>
      <c r="AL88" s="15">
        <f t="shared" si="59"/>
        <v>0.26102798811125005</v>
      </c>
      <c r="AM88" s="15">
        <f t="shared" si="59"/>
        <v>0.24555636142407655</v>
      </c>
      <c r="AN88" s="15">
        <f t="shared" si="59"/>
        <v>0.22808293685098735</v>
      </c>
      <c r="AO88" s="15">
        <f t="shared" si="59"/>
        <v>0.19866024779694702</v>
      </c>
      <c r="AP88" s="15">
        <f t="shared" si="59"/>
        <v>0.17282128812851094</v>
      </c>
      <c r="AQ88" s="15">
        <f t="shared" si="59"/>
        <v>0.15854290808639226</v>
      </c>
      <c r="AR88" s="15">
        <f t="shared" si="59"/>
        <v>0.14859862158772974</v>
      </c>
      <c r="AS88" s="15">
        <f t="shared" si="59"/>
        <v>0.11143912137213596</v>
      </c>
      <c r="AT88" s="15">
        <f t="shared" si="59"/>
        <v>9.3962920093744851E-2</v>
      </c>
      <c r="AU88" s="15">
        <f t="shared" si="59"/>
        <v>9.7634305123207143E-2</v>
      </c>
      <c r="AV88" s="15">
        <f t="shared" si="59"/>
        <v>8.0356338692010754E-2</v>
      </c>
      <c r="AW88" s="15">
        <f t="shared" si="59"/>
        <v>8.8964008373190406E-2</v>
      </c>
      <c r="AX88" s="15">
        <f t="shared" si="59"/>
        <v>7.587929541919447E-2</v>
      </c>
      <c r="AY88" s="15">
        <f t="shared" si="59"/>
        <v>5.0198876456297281E-2</v>
      </c>
      <c r="AZ88" s="15">
        <f t="shared" si="59"/>
        <v>4.3028685123081445E-2</v>
      </c>
      <c r="BA88" s="15">
        <f t="shared" si="59"/>
        <v>3.303985143322441E-2</v>
      </c>
      <c r="BB88" s="15">
        <f t="shared" ref="BB88" si="60">BB75/$AA75-1</f>
        <v>2.3014005665726422E-2</v>
      </c>
      <c r="BC88" s="15">
        <f t="shared" si="54"/>
        <v>9.6034958907409429E-3</v>
      </c>
      <c r="BD88" s="15">
        <f t="shared" ref="BD88" si="61">BD75/$AA75-1</f>
        <v>-1.186422378894092E-2</v>
      </c>
      <c r="BE88" s="15">
        <f t="shared" si="54"/>
        <v>-1</v>
      </c>
      <c r="BF88" s="25"/>
      <c r="BG88" s="25"/>
      <c r="BH88" s="1439"/>
      <c r="BI88" s="92"/>
      <c r="BQ88" s="83"/>
      <c r="BR88" s="204"/>
      <c r="BU88" s="86"/>
      <c r="CJ88" s="86"/>
    </row>
    <row r="89" spans="1:88" s="26" customFormat="1">
      <c r="A89" s="193"/>
      <c r="B89" s="1"/>
      <c r="C89" s="1"/>
      <c r="D89" s="1"/>
      <c r="E89" s="1"/>
      <c r="F89" s="1"/>
      <c r="G89" s="1"/>
      <c r="H89" s="1"/>
      <c r="I89" s="1"/>
      <c r="J89" s="1"/>
      <c r="K89" s="1"/>
      <c r="L89" s="1"/>
      <c r="M89" s="1"/>
      <c r="N89" s="1"/>
      <c r="O89" s="1"/>
      <c r="P89" s="1"/>
      <c r="Q89" s="1"/>
      <c r="R89" s="1"/>
      <c r="S89" s="1"/>
      <c r="T89" s="594" t="s">
        <v>128</v>
      </c>
      <c r="U89" s="1"/>
      <c r="V89" s="1"/>
      <c r="W89" s="1"/>
      <c r="X89" s="1"/>
      <c r="Y89" s="40" t="s">
        <v>426</v>
      </c>
      <c r="Z89" s="29"/>
      <c r="AA89" s="1761"/>
      <c r="AB89" s="15">
        <f t="shared" ref="AB89:BA89" si="62">AB76/$AA76-1</f>
        <v>2.6250472243084966E-2</v>
      </c>
      <c r="AC89" s="15">
        <f t="shared" si="62"/>
        <v>6.1870950818681214E-2</v>
      </c>
      <c r="AD89" s="15">
        <f t="shared" si="62"/>
        <v>9.1356244263606001E-2</v>
      </c>
      <c r="AE89" s="15">
        <f t="shared" si="62"/>
        <v>0.19850955863534669</v>
      </c>
      <c r="AF89" s="15">
        <f t="shared" si="62"/>
        <v>0.23768409588090478</v>
      </c>
      <c r="AG89" s="15">
        <f t="shared" si="62"/>
        <v>0.22805496249431334</v>
      </c>
      <c r="AH89" s="15">
        <f t="shared" si="62"/>
        <v>0.26895222878526104</v>
      </c>
      <c r="AI89" s="15">
        <f t="shared" si="62"/>
        <v>0.32413364580595361</v>
      </c>
      <c r="AJ89" s="15">
        <f t="shared" si="62"/>
        <v>0.40167271381832204</v>
      </c>
      <c r="AK89" s="15">
        <f t="shared" si="62"/>
        <v>0.45039608270353493</v>
      </c>
      <c r="AL89" s="15">
        <f t="shared" si="62"/>
        <v>0.45510327301591214</v>
      </c>
      <c r="AM89" s="15">
        <f t="shared" si="62"/>
        <v>0.52686768982583398</v>
      </c>
      <c r="AN89" s="15">
        <f t="shared" si="62"/>
        <v>0.57579915958372774</v>
      </c>
      <c r="AO89" s="15">
        <f t="shared" si="62"/>
        <v>0.63188633996894872</v>
      </c>
      <c r="AP89" s="15">
        <f t="shared" si="62"/>
        <v>0.68432381362853545</v>
      </c>
      <c r="AQ89" s="15">
        <f t="shared" si="62"/>
        <v>0.65992074058781403</v>
      </c>
      <c r="AR89" s="15">
        <f t="shared" si="62"/>
        <v>0.73443650147612027</v>
      </c>
      <c r="AS89" s="15">
        <f t="shared" si="62"/>
        <v>0.68143059351679902</v>
      </c>
      <c r="AT89" s="15">
        <f t="shared" si="62"/>
        <v>0.50102794691946162</v>
      </c>
      <c r="AU89" s="15">
        <f t="shared" si="62"/>
        <v>0.53188991205682679</v>
      </c>
      <c r="AV89" s="15">
        <f t="shared" si="62"/>
        <v>0.70786592785059299</v>
      </c>
      <c r="AW89" s="15">
        <f t="shared" si="62"/>
        <v>0.74578273346476598</v>
      </c>
      <c r="AX89" s="15">
        <f t="shared" si="62"/>
        <v>0.81790708900908848</v>
      </c>
      <c r="AY89" s="15">
        <f t="shared" si="62"/>
        <v>0.7567310941865848</v>
      </c>
      <c r="AZ89" s="15">
        <f t="shared" si="62"/>
        <v>0.67262622512217485</v>
      </c>
      <c r="BA89" s="15">
        <f t="shared" si="62"/>
        <v>0.6208414392019781</v>
      </c>
      <c r="BB89" s="15">
        <f t="shared" ref="BB89" si="63">BB76/$AA76-1</f>
        <v>0.59451504965811042</v>
      </c>
      <c r="BC89" s="15">
        <f t="shared" si="54"/>
        <v>0.53067620105291891</v>
      </c>
      <c r="BD89" s="15">
        <f t="shared" ref="BD89" si="64">BD76/$AA76-1</f>
        <v>0.47622753154288944</v>
      </c>
      <c r="BE89" s="15">
        <f t="shared" si="54"/>
        <v>-1</v>
      </c>
      <c r="BF89" s="25"/>
      <c r="BG89" s="25"/>
      <c r="BH89" s="1439"/>
      <c r="BI89" s="92"/>
      <c r="BQ89" s="83"/>
      <c r="BR89" s="204"/>
      <c r="BU89" s="86"/>
      <c r="CJ89" s="86"/>
    </row>
    <row r="90" spans="1:88" s="26" customFormat="1">
      <c r="A90" s="193"/>
      <c r="B90" s="1"/>
      <c r="C90" s="1"/>
      <c r="D90" s="1"/>
      <c r="E90" s="1"/>
      <c r="F90" s="1"/>
      <c r="G90" s="1"/>
      <c r="H90" s="1"/>
      <c r="I90" s="1"/>
      <c r="J90" s="1"/>
      <c r="K90" s="1"/>
      <c r="L90" s="1"/>
      <c r="M90" s="1"/>
      <c r="N90" s="1"/>
      <c r="O90" s="1"/>
      <c r="P90" s="1"/>
      <c r="Q90" s="1"/>
      <c r="R90" s="1"/>
      <c r="S90" s="1"/>
      <c r="T90" s="594" t="s">
        <v>129</v>
      </c>
      <c r="U90" s="1"/>
      <c r="V90" s="1"/>
      <c r="W90" s="1"/>
      <c r="X90" s="1"/>
      <c r="Y90" s="594" t="s">
        <v>452</v>
      </c>
      <c r="Z90" s="29"/>
      <c r="AA90" s="1761"/>
      <c r="AB90" s="15">
        <f t="shared" ref="AB90:BA91" si="65">AB77/$AA77-1</f>
        <v>2.6063740768827781E-2</v>
      </c>
      <c r="AC90" s="15">
        <f t="shared" si="65"/>
        <v>7.349606993650748E-2</v>
      </c>
      <c r="AD90" s="15">
        <f t="shared" si="65"/>
        <v>7.7927543561235435E-2</v>
      </c>
      <c r="AE90" s="15">
        <f t="shared" si="65"/>
        <v>0.1534847379657458</v>
      </c>
      <c r="AF90" s="15">
        <f t="shared" si="65"/>
        <v>0.16779155300808291</v>
      </c>
      <c r="AG90" s="15">
        <f t="shared" si="65"/>
        <v>0.17433613149708393</v>
      </c>
      <c r="AH90" s="15">
        <f t="shared" si="65"/>
        <v>0.12998849815430957</v>
      </c>
      <c r="AI90" s="15">
        <f t="shared" si="65"/>
        <v>0.1208881532638042</v>
      </c>
      <c r="AJ90" s="15">
        <f t="shared" si="65"/>
        <v>0.18308285368598898</v>
      </c>
      <c r="AK90" s="15">
        <f t="shared" si="65"/>
        <v>0.2102616469931502</v>
      </c>
      <c r="AL90" s="15">
        <f t="shared" si="65"/>
        <v>0.18461309054805497</v>
      </c>
      <c r="AM90" s="15">
        <f t="shared" si="65"/>
        <v>0.26925588794297783</v>
      </c>
      <c r="AN90" s="15">
        <f t="shared" si="65"/>
        <v>0.28842981514251975</v>
      </c>
      <c r="AO90" s="15">
        <f t="shared" si="65"/>
        <v>0.27533667010332508</v>
      </c>
      <c r="AP90" s="15">
        <f t="shared" si="65"/>
        <v>0.32466928988294841</v>
      </c>
      <c r="AQ90" s="15">
        <f t="shared" si="65"/>
        <v>0.25799446642134938</v>
      </c>
      <c r="AR90" s="15">
        <f t="shared" si="65"/>
        <v>0.34151379752657096</v>
      </c>
      <c r="AS90" s="15">
        <f t="shared" si="65"/>
        <v>0.30366977325894884</v>
      </c>
      <c r="AT90" s="15">
        <f t="shared" si="65"/>
        <v>0.25529835978840931</v>
      </c>
      <c r="AU90" s="15">
        <f t="shared" si="65"/>
        <v>0.3859796981633139</v>
      </c>
      <c r="AV90" s="15">
        <f t="shared" si="65"/>
        <v>0.5017577091512242</v>
      </c>
      <c r="AW90" s="15">
        <f t="shared" si="65"/>
        <v>0.64266925402067732</v>
      </c>
      <c r="AX90" s="15">
        <f t="shared" si="65"/>
        <v>0.61258229032841327</v>
      </c>
      <c r="AY90" s="15">
        <f t="shared" si="65"/>
        <v>0.50216636640038792</v>
      </c>
      <c r="AZ90" s="15">
        <f t="shared" si="65"/>
        <v>0.45048605312904599</v>
      </c>
      <c r="BA90" s="15">
        <f t="shared" si="65"/>
        <v>0.43635946858964969</v>
      </c>
      <c r="BB90" s="15">
        <f t="shared" ref="BB90" si="66">BB77/$AA77-1</f>
        <v>0.45039870036756735</v>
      </c>
      <c r="BC90" s="15">
        <f t="shared" si="54"/>
        <v>0.29064399905918892</v>
      </c>
      <c r="BD90" s="15">
        <f t="shared" ref="BD90" si="67">BD77/$AA77-1</f>
        <v>0.23693752363360177</v>
      </c>
      <c r="BE90" s="15">
        <f t="shared" si="54"/>
        <v>-1</v>
      </c>
      <c r="BF90" s="25"/>
      <c r="BG90" s="25"/>
      <c r="BH90" s="1439"/>
      <c r="BI90" s="92"/>
      <c r="BQ90" s="83"/>
      <c r="BR90" s="204"/>
      <c r="BU90" s="86"/>
      <c r="CJ90" s="86"/>
    </row>
    <row r="91" spans="1:88" s="26" customFormat="1">
      <c r="A91" s="193"/>
      <c r="B91" s="1"/>
      <c r="C91" s="1"/>
      <c r="D91" s="1"/>
      <c r="E91" s="1"/>
      <c r="F91" s="1"/>
      <c r="G91" s="1"/>
      <c r="H91" s="1"/>
      <c r="I91" s="1"/>
      <c r="J91" s="1"/>
      <c r="K91" s="1"/>
      <c r="L91" s="1"/>
      <c r="M91" s="1"/>
      <c r="N91" s="1"/>
      <c r="O91" s="1"/>
      <c r="P91" s="1"/>
      <c r="Q91" s="1"/>
      <c r="R91" s="1"/>
      <c r="S91" s="1"/>
      <c r="T91" s="1404" t="s">
        <v>1006</v>
      </c>
      <c r="U91" s="1"/>
      <c r="V91" s="1"/>
      <c r="W91" s="1"/>
      <c r="X91" s="1"/>
      <c r="Y91" s="594" t="s">
        <v>1181</v>
      </c>
      <c r="Z91" s="29"/>
      <c r="AA91" s="1761"/>
      <c r="AB91" s="15">
        <f t="shared" ref="AB91:BA92" si="68">AB78/$AA78-1</f>
        <v>1.8778049328897373E-2</v>
      </c>
      <c r="AC91" s="15">
        <f t="shared" si="68"/>
        <v>1.7377936838175456E-2</v>
      </c>
      <c r="AD91" s="15">
        <f t="shared" si="65"/>
        <v>-2.6399839342439169E-3</v>
      </c>
      <c r="AE91" s="15">
        <f t="shared" si="68"/>
        <v>2.2884109259792895E-2</v>
      </c>
      <c r="AF91" s="15">
        <f t="shared" si="68"/>
        <v>2.8007278439498462E-2</v>
      </c>
      <c r="AG91" s="15">
        <f t="shared" si="68"/>
        <v>3.690704873795414E-2</v>
      </c>
      <c r="AH91" s="15">
        <f t="shared" si="65"/>
        <v>-2.6214548429520645E-3</v>
      </c>
      <c r="AI91" s="15">
        <f t="shared" si="68"/>
        <v>-9.516754645224379E-2</v>
      </c>
      <c r="AJ91" s="15">
        <f t="shared" si="68"/>
        <v>-9.0301244829454563E-2</v>
      </c>
      <c r="AK91" s="15">
        <f t="shared" si="68"/>
        <v>-8.2384097944213863E-2</v>
      </c>
      <c r="AL91" s="15">
        <f t="shared" si="68"/>
        <v>-0.10262207886824315</v>
      </c>
      <c r="AM91" s="15">
        <f t="shared" si="68"/>
        <v>-0.14258406161485715</v>
      </c>
      <c r="AN91" s="15">
        <f t="shared" si="68"/>
        <v>-0.15527892463697723</v>
      </c>
      <c r="AO91" s="15">
        <f t="shared" si="68"/>
        <v>-0.15576828082189376</v>
      </c>
      <c r="AP91" s="15">
        <f t="shared" si="68"/>
        <v>-0.13933970621343972</v>
      </c>
      <c r="AQ91" s="15">
        <f t="shared" si="68"/>
        <v>-0.13431946116829019</v>
      </c>
      <c r="AR91" s="15">
        <f t="shared" si="68"/>
        <v>-0.14661189161322308</v>
      </c>
      <c r="AS91" s="15">
        <f t="shared" si="68"/>
        <v>-0.21319511519140089</v>
      </c>
      <c r="AT91" s="15">
        <f t="shared" si="68"/>
        <v>-0.29813370904114078</v>
      </c>
      <c r="AU91" s="15">
        <f t="shared" si="68"/>
        <v>-0.28215010200101975</v>
      </c>
      <c r="AV91" s="15">
        <f t="shared" si="68"/>
        <v>-0.28457200621123857</v>
      </c>
      <c r="AW91" s="15">
        <f t="shared" si="68"/>
        <v>-0.28382464875187297</v>
      </c>
      <c r="AX91" s="15">
        <f t="shared" si="68"/>
        <v>-0.2569595650470976</v>
      </c>
      <c r="AY91" s="15">
        <f t="shared" si="68"/>
        <v>-0.26617742293123414</v>
      </c>
      <c r="AZ91" s="15">
        <f t="shared" si="68"/>
        <v>-0.28722024137806723</v>
      </c>
      <c r="BA91" s="15">
        <f t="shared" si="68"/>
        <v>-0.29351958317881677</v>
      </c>
      <c r="BB91" s="15">
        <f t="shared" ref="BB91" si="69">BB78/$AA78-1</f>
        <v>-0.28371448816118827</v>
      </c>
      <c r="BC91" s="15">
        <f t="shared" si="54"/>
        <v>-0.29462093399676492</v>
      </c>
      <c r="BD91" s="15">
        <f t="shared" ref="BD91" si="70">BD78/$AA78-1</f>
        <v>-0.31158623664665686</v>
      </c>
      <c r="BE91" s="15">
        <f t="shared" si="54"/>
        <v>-1</v>
      </c>
      <c r="BF91" s="25"/>
      <c r="BG91" s="25"/>
      <c r="BH91" s="1439"/>
      <c r="BI91" s="92"/>
      <c r="BQ91" s="86"/>
      <c r="BR91" s="204"/>
      <c r="BU91" s="86"/>
      <c r="CJ91" s="86"/>
    </row>
    <row r="92" spans="1:88" s="26" customFormat="1">
      <c r="A92" s="193"/>
      <c r="B92" s="1"/>
      <c r="C92" s="1"/>
      <c r="D92" s="1"/>
      <c r="E92" s="1"/>
      <c r="F92" s="1"/>
      <c r="G92" s="1"/>
      <c r="H92" s="1"/>
      <c r="I92" s="1"/>
      <c r="J92" s="1"/>
      <c r="K92" s="1"/>
      <c r="L92" s="1"/>
      <c r="M92" s="1"/>
      <c r="N92" s="1"/>
      <c r="O92" s="1"/>
      <c r="P92" s="1"/>
      <c r="Q92" s="1"/>
      <c r="R92" s="1"/>
      <c r="S92" s="1"/>
      <c r="T92" s="594" t="s">
        <v>130</v>
      </c>
      <c r="U92" s="1"/>
      <c r="V92" s="1"/>
      <c r="W92" s="1"/>
      <c r="X92" s="1"/>
      <c r="Y92" s="594" t="s">
        <v>453</v>
      </c>
      <c r="Z92" s="29"/>
      <c r="AA92" s="1761"/>
      <c r="AB92" s="15">
        <f t="shared" si="68"/>
        <v>8.4036220363683523E-3</v>
      </c>
      <c r="AC92" s="15">
        <f t="shared" ref="AC92:BA92" si="71">AC79/$AA79-1</f>
        <v>8.6043546699615447E-2</v>
      </c>
      <c r="AD92" s="15">
        <f t="shared" si="71"/>
        <v>4.618182145352856E-2</v>
      </c>
      <c r="AE92" s="15">
        <f t="shared" si="71"/>
        <v>0.19824435271230789</v>
      </c>
      <c r="AF92" s="15">
        <f t="shared" si="71"/>
        <v>0.22053887884218426</v>
      </c>
      <c r="AG92" s="15">
        <f t="shared" si="71"/>
        <v>0.24093285737821013</v>
      </c>
      <c r="AH92" s="15">
        <f t="shared" si="71"/>
        <v>0.30695035581179897</v>
      </c>
      <c r="AI92" s="15">
        <f t="shared" si="71"/>
        <v>0.31333550718527348</v>
      </c>
      <c r="AJ92" s="15">
        <f t="shared" si="71"/>
        <v>0.31059614086665488</v>
      </c>
      <c r="AK92" s="15">
        <f t="shared" si="71"/>
        <v>0.37087389429380124</v>
      </c>
      <c r="AL92" s="15">
        <f t="shared" si="71"/>
        <v>0.35775680821287836</v>
      </c>
      <c r="AM92" s="15">
        <f t="shared" si="71"/>
        <v>0.37286432534503944</v>
      </c>
      <c r="AN92" s="15">
        <f t="shared" si="71"/>
        <v>0.41124047956126031</v>
      </c>
      <c r="AO92" s="15">
        <f t="shared" si="71"/>
        <v>0.38379491841403168</v>
      </c>
      <c r="AP92" s="15">
        <f t="shared" si="71"/>
        <v>0.35448831810357273</v>
      </c>
      <c r="AQ92" s="15">
        <f t="shared" si="71"/>
        <v>0.28945970668624699</v>
      </c>
      <c r="AR92" s="15">
        <f t="shared" si="71"/>
        <v>0.31688352708546375</v>
      </c>
      <c r="AS92" s="15">
        <f t="shared" si="71"/>
        <v>0.36607267941111465</v>
      </c>
      <c r="AT92" s="15">
        <f t="shared" si="71"/>
        <v>0.2177560727104757</v>
      </c>
      <c r="AU92" s="15">
        <f t="shared" si="71"/>
        <v>0.24713594027351515</v>
      </c>
      <c r="AV92" s="15">
        <f t="shared" si="71"/>
        <v>0.21676822878135038</v>
      </c>
      <c r="AW92" s="15">
        <f t="shared" si="71"/>
        <v>0.28761265922008894</v>
      </c>
      <c r="AX92" s="15">
        <f t="shared" si="71"/>
        <v>0.26604017023458093</v>
      </c>
      <c r="AY92" s="15">
        <f t="shared" si="71"/>
        <v>0.23536306851818556</v>
      </c>
      <c r="AZ92" s="15">
        <f t="shared" si="71"/>
        <v>0.25239154776923867</v>
      </c>
      <c r="BA92" s="15">
        <f t="shared" si="71"/>
        <v>0.26111008156787596</v>
      </c>
      <c r="BB92" s="15">
        <f t="shared" ref="BB92" si="72">BB79/$AA79-1</f>
        <v>0.27058951715838275</v>
      </c>
      <c r="BC92" s="15">
        <f t="shared" si="54"/>
        <v>0.30278334763576176</v>
      </c>
      <c r="BD92" s="15">
        <f t="shared" ref="BD92" si="73">BD79/$AA79-1</f>
        <v>0.30697771954207442</v>
      </c>
      <c r="BE92" s="15">
        <f t="shared" si="54"/>
        <v>-1</v>
      </c>
      <c r="BF92" s="25"/>
      <c r="BG92" s="25"/>
      <c r="BH92" s="1439"/>
      <c r="BI92" s="92"/>
      <c r="BU92" s="86"/>
      <c r="CJ92" s="86"/>
    </row>
    <row r="93" spans="1:88" s="26" customFormat="1" ht="19.5" thickBot="1">
      <c r="A93" s="193"/>
      <c r="B93" s="1"/>
      <c r="C93" s="1"/>
      <c r="D93" s="1"/>
      <c r="E93" s="1"/>
      <c r="F93" s="1"/>
      <c r="G93" s="1"/>
      <c r="H93" s="1"/>
      <c r="I93" s="1"/>
      <c r="J93" s="1"/>
      <c r="K93" s="1"/>
      <c r="L93" s="1"/>
      <c r="M93" s="1"/>
      <c r="N93" s="1"/>
      <c r="O93" s="1"/>
      <c r="P93" s="1"/>
      <c r="Q93" s="193"/>
      <c r="R93" s="193"/>
      <c r="S93" s="193"/>
      <c r="T93" s="1781" t="s">
        <v>1272</v>
      </c>
      <c r="U93" s="1"/>
      <c r="V93" s="1"/>
      <c r="W93" s="1"/>
      <c r="X93" s="1"/>
      <c r="Y93" s="595" t="s">
        <v>1273</v>
      </c>
      <c r="Z93" s="30"/>
      <c r="AA93" s="1821"/>
      <c r="AB93" s="16">
        <f t="shared" ref="AB93:BA93" si="74">AB80/$AA80-1</f>
        <v>-3.0443121409470586E-2</v>
      </c>
      <c r="AC93" s="16">
        <f t="shared" si="74"/>
        <v>-6.8733145959050002E-2</v>
      </c>
      <c r="AD93" s="16">
        <f t="shared" si="74"/>
        <v>-9.994392067029978E-2</v>
      </c>
      <c r="AE93" s="16">
        <f t="shared" si="74"/>
        <v>-0.13101571369133447</v>
      </c>
      <c r="AF93" s="16">
        <f t="shared" si="74"/>
        <v>-0.10202917847141924</v>
      </c>
      <c r="AG93" s="16">
        <f t="shared" si="74"/>
        <v>-8.3817536764797418E-2</v>
      </c>
      <c r="AH93" s="16">
        <f t="shared" si="74"/>
        <v>-8.979000593186881E-2</v>
      </c>
      <c r="AI93" s="16">
        <f t="shared" si="74"/>
        <v>-0.1564198201369692</v>
      </c>
      <c r="AJ93" s="16">
        <f t="shared" si="74"/>
        <v>-0.15211377269622761</v>
      </c>
      <c r="AK93" s="16">
        <f t="shared" si="74"/>
        <v>-0.14203518225620981</v>
      </c>
      <c r="AL93" s="16">
        <f t="shared" si="74"/>
        <v>-0.21330642846737202</v>
      </c>
      <c r="AM93" s="16">
        <f t="shared" si="74"/>
        <v>-0.25291536882240317</v>
      </c>
      <c r="AN93" s="16">
        <f t="shared" si="74"/>
        <v>-0.27977580618168651</v>
      </c>
      <c r="AO93" s="16">
        <f t="shared" si="74"/>
        <v>-0.30388380579010887</v>
      </c>
      <c r="AP93" s="16">
        <f t="shared" si="74"/>
        <v>-0.31243249582697652</v>
      </c>
      <c r="AQ93" s="16">
        <f t="shared" si="74"/>
        <v>-0.32219544429801206</v>
      </c>
      <c r="AR93" s="16">
        <f t="shared" si="74"/>
        <v>-0.32142597081307012</v>
      </c>
      <c r="AS93" s="16">
        <f t="shared" si="74"/>
        <v>-0.38476485786257497</v>
      </c>
      <c r="AT93" s="16">
        <f t="shared" si="74"/>
        <v>-0.43683006738783314</v>
      </c>
      <c r="AU93" s="16">
        <f t="shared" si="74"/>
        <v>-0.45308898950270016</v>
      </c>
      <c r="AV93" s="16">
        <f t="shared" si="74"/>
        <v>-0.47058503846094923</v>
      </c>
      <c r="AW93" s="16">
        <f t="shared" si="74"/>
        <v>-0.46869165923848921</v>
      </c>
      <c r="AX93" s="16">
        <f t="shared" si="74"/>
        <v>-0.4669133464752212</v>
      </c>
      <c r="AY93" s="16">
        <f t="shared" si="74"/>
        <v>-0.48229143262431184</v>
      </c>
      <c r="AZ93" s="16">
        <f t="shared" si="74"/>
        <v>-0.5044298722480185</v>
      </c>
      <c r="BA93" s="16">
        <f t="shared" si="74"/>
        <v>-0.51517901815365152</v>
      </c>
      <c r="BB93" s="16">
        <f t="shared" ref="BB93" si="75">BB80/$AA80-1</f>
        <v>-0.52818378697206447</v>
      </c>
      <c r="BC93" s="16">
        <f t="shared" si="54"/>
        <v>-0.52909672193822299</v>
      </c>
      <c r="BD93" s="16">
        <f t="shared" ref="BD93" si="76">BD80/$AA80-1</f>
        <v>-0.53766916831643163</v>
      </c>
      <c r="BE93" s="16">
        <f t="shared" si="54"/>
        <v>-1</v>
      </c>
      <c r="BF93" s="27"/>
      <c r="BG93" s="27"/>
      <c r="BH93" s="1439"/>
      <c r="BI93" s="92"/>
      <c r="BU93" s="86"/>
      <c r="CJ93" s="86"/>
    </row>
    <row r="94" spans="1:88" s="26" customFormat="1" ht="15" thickTop="1">
      <c r="A94" s="193"/>
      <c r="B94" s="1"/>
      <c r="C94" s="1"/>
      <c r="D94" s="1"/>
      <c r="E94" s="1"/>
      <c r="F94" s="1"/>
      <c r="G94" s="1"/>
      <c r="H94" s="1"/>
      <c r="I94" s="1"/>
      <c r="J94" s="1"/>
      <c r="K94" s="1"/>
      <c r="L94" s="1"/>
      <c r="M94" s="1"/>
      <c r="N94" s="1"/>
      <c r="O94" s="1"/>
      <c r="P94" s="1"/>
      <c r="Q94" s="1"/>
      <c r="R94" s="1"/>
      <c r="S94" s="1"/>
      <c r="T94" s="596" t="s">
        <v>55</v>
      </c>
      <c r="U94" s="1"/>
      <c r="V94" s="1"/>
      <c r="W94" s="1"/>
      <c r="X94" s="1"/>
      <c r="Y94" s="596" t="s">
        <v>0</v>
      </c>
      <c r="Z94" s="31"/>
      <c r="AA94" s="1764"/>
      <c r="AB94" s="17">
        <f t="shared" ref="AB94:BA94" si="77">AB81/$AA81-1</f>
        <v>9.8753494324888003E-3</v>
      </c>
      <c r="AC94" s="17">
        <f t="shared" si="77"/>
        <v>1.8015107750269044E-2</v>
      </c>
      <c r="AD94" s="17">
        <f t="shared" si="77"/>
        <v>1.1753406128760746E-2</v>
      </c>
      <c r="AE94" s="17">
        <f t="shared" si="77"/>
        <v>5.8939023033624194E-2</v>
      </c>
      <c r="AF94" s="17">
        <f t="shared" si="77"/>
        <v>6.9470928832134904E-2</v>
      </c>
      <c r="AG94" s="17">
        <f t="shared" si="77"/>
        <v>7.9733429575154835E-2</v>
      </c>
      <c r="AH94" s="17">
        <f t="shared" si="77"/>
        <v>7.3793043292386784E-2</v>
      </c>
      <c r="AI94" s="17">
        <f t="shared" si="77"/>
        <v>3.9261789674484238E-2</v>
      </c>
      <c r="AJ94" s="17">
        <f t="shared" si="77"/>
        <v>7.0729209672682813E-2</v>
      </c>
      <c r="AK94" s="17">
        <f t="shared" si="77"/>
        <v>9.0352809111450272E-2</v>
      </c>
      <c r="AL94" s="17">
        <f t="shared" si="77"/>
        <v>7.7411911511753528E-2</v>
      </c>
      <c r="AM94" s="17">
        <f t="shared" si="77"/>
        <v>0.10242076935992106</v>
      </c>
      <c r="AN94" s="17">
        <f t="shared" si="77"/>
        <v>0.10946854227154001</v>
      </c>
      <c r="AO94" s="17">
        <f t="shared" si="77"/>
        <v>0.10543045562358988</v>
      </c>
      <c r="AP94" s="17">
        <f t="shared" si="77"/>
        <v>0.11179618941634439</v>
      </c>
      <c r="AQ94" s="17">
        <f t="shared" si="77"/>
        <v>9.1963673011012714E-2</v>
      </c>
      <c r="AR94" s="17">
        <f t="shared" si="77"/>
        <v>0.12257542084577078</v>
      </c>
      <c r="AS94" s="17">
        <f t="shared" si="77"/>
        <v>6.146796785088382E-2</v>
      </c>
      <c r="AT94" s="17">
        <f t="shared" si="77"/>
        <v>1.8933996723300428E-3</v>
      </c>
      <c r="AU94" s="17">
        <f t="shared" si="77"/>
        <v>4.6182001948301687E-2</v>
      </c>
      <c r="AV94" s="17">
        <f t="shared" si="77"/>
        <v>8.9120967790307315E-2</v>
      </c>
      <c r="AW94" s="17">
        <f t="shared" si="77"/>
        <v>0.1244148086771204</v>
      </c>
      <c r="AX94" s="17">
        <f t="shared" si="77"/>
        <v>0.1324418823874749</v>
      </c>
      <c r="AY94" s="17">
        <f t="shared" si="77"/>
        <v>8.8019745187888798E-2</v>
      </c>
      <c r="AZ94" s="17">
        <f t="shared" si="77"/>
        <v>5.3340402582069402E-2</v>
      </c>
      <c r="BA94" s="17">
        <f t="shared" si="77"/>
        <v>3.6392693234896134E-2</v>
      </c>
      <c r="BB94" s="17">
        <f t="shared" ref="BB94" si="78">BB81/$AA81-1</f>
        <v>2.2965460542015093E-2</v>
      </c>
      <c r="BC94" s="17">
        <f t="shared" si="54"/>
        <v>-1.545209209738263E-2</v>
      </c>
      <c r="BD94" s="17">
        <f t="shared" ref="BD94" si="79">BD81/$AA81-1</f>
        <v>-4.7788403790189449E-2</v>
      </c>
      <c r="BE94" s="17">
        <f t="shared" si="54"/>
        <v>-1</v>
      </c>
      <c r="BF94" s="28"/>
      <c r="BG94" s="28"/>
      <c r="BH94" s="193"/>
      <c r="BI94" s="92"/>
      <c r="BU94" s="86"/>
      <c r="CJ94" s="86"/>
    </row>
    <row r="95" spans="1:88" s="26" customFormat="1">
      <c r="A95" s="193"/>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93"/>
      <c r="BI95" s="92"/>
      <c r="BU95" s="86"/>
      <c r="CJ95" s="86"/>
    </row>
    <row r="96" spans="1:88">
      <c r="T96" s="196" t="s">
        <v>262</v>
      </c>
      <c r="Y96" s="1" t="s">
        <v>714</v>
      </c>
      <c r="BH96" s="1419"/>
    </row>
    <row r="97" spans="1:88">
      <c r="T97" s="728"/>
      <c r="Y97" s="728"/>
      <c r="Z97" s="189"/>
      <c r="AA97" s="10">
        <v>1990</v>
      </c>
      <c r="AB97" s="10">
        <f t="shared" ref="AB97:BE97" si="80">AA97+1</f>
        <v>1991</v>
      </c>
      <c r="AC97" s="10">
        <f t="shared" si="80"/>
        <v>1992</v>
      </c>
      <c r="AD97" s="10">
        <f t="shared" si="80"/>
        <v>1993</v>
      </c>
      <c r="AE97" s="10">
        <f t="shared" si="80"/>
        <v>1994</v>
      </c>
      <c r="AF97" s="10">
        <f t="shared" si="80"/>
        <v>1995</v>
      </c>
      <c r="AG97" s="10">
        <f t="shared" si="80"/>
        <v>1996</v>
      </c>
      <c r="AH97" s="10">
        <f t="shared" si="80"/>
        <v>1997</v>
      </c>
      <c r="AI97" s="10">
        <f t="shared" si="80"/>
        <v>1998</v>
      </c>
      <c r="AJ97" s="10">
        <f t="shared" si="80"/>
        <v>1999</v>
      </c>
      <c r="AK97" s="10">
        <f t="shared" si="80"/>
        <v>2000</v>
      </c>
      <c r="AL97" s="10">
        <f t="shared" si="80"/>
        <v>2001</v>
      </c>
      <c r="AM97" s="10">
        <f t="shared" si="80"/>
        <v>2002</v>
      </c>
      <c r="AN97" s="10">
        <f t="shared" si="80"/>
        <v>2003</v>
      </c>
      <c r="AO97" s="10">
        <f t="shared" si="80"/>
        <v>2004</v>
      </c>
      <c r="AP97" s="10">
        <f t="shared" si="80"/>
        <v>2005</v>
      </c>
      <c r="AQ97" s="10">
        <f t="shared" si="80"/>
        <v>2006</v>
      </c>
      <c r="AR97" s="10">
        <f t="shared" si="80"/>
        <v>2007</v>
      </c>
      <c r="AS97" s="10">
        <f t="shared" si="80"/>
        <v>2008</v>
      </c>
      <c r="AT97" s="10">
        <f t="shared" si="80"/>
        <v>2009</v>
      </c>
      <c r="AU97" s="10">
        <f t="shared" si="80"/>
        <v>2010</v>
      </c>
      <c r="AV97" s="10">
        <f t="shared" si="80"/>
        <v>2011</v>
      </c>
      <c r="AW97" s="10">
        <f t="shared" si="80"/>
        <v>2012</v>
      </c>
      <c r="AX97" s="10">
        <f t="shared" si="80"/>
        <v>2013</v>
      </c>
      <c r="AY97" s="10">
        <f t="shared" si="80"/>
        <v>2014</v>
      </c>
      <c r="AZ97" s="10">
        <f t="shared" si="80"/>
        <v>2015</v>
      </c>
      <c r="BA97" s="10">
        <f t="shared" si="80"/>
        <v>2016</v>
      </c>
      <c r="BB97" s="10">
        <f t="shared" si="80"/>
        <v>2017</v>
      </c>
      <c r="BC97" s="10">
        <f>BB97+1</f>
        <v>2018</v>
      </c>
      <c r="BD97" s="10">
        <f>BC97+1</f>
        <v>2019</v>
      </c>
      <c r="BE97" s="10">
        <f t="shared" si="80"/>
        <v>2020</v>
      </c>
      <c r="BF97" s="10" t="s">
        <v>22</v>
      </c>
      <c r="BG97" s="10" t="s">
        <v>2</v>
      </c>
      <c r="BH97" s="1439"/>
    </row>
    <row r="98" spans="1:88">
      <c r="T98" s="729" t="s">
        <v>260</v>
      </c>
      <c r="Y98" s="1174" t="s">
        <v>498</v>
      </c>
      <c r="Z98" s="29"/>
      <c r="AA98" s="1815"/>
      <c r="AB98" s="230"/>
      <c r="AC98" s="230"/>
      <c r="AD98" s="230"/>
      <c r="AE98" s="230"/>
      <c r="AF98" s="230"/>
      <c r="AG98" s="230"/>
      <c r="AH98" s="230"/>
      <c r="AI98" s="230"/>
      <c r="AJ98" s="230"/>
      <c r="AK98" s="230"/>
      <c r="AL98" s="230"/>
      <c r="AM98" s="230"/>
      <c r="AN98" s="230"/>
      <c r="AO98" s="230"/>
      <c r="AP98" s="1822"/>
      <c r="AQ98" s="570" t="s">
        <v>77</v>
      </c>
      <c r="AR98" s="570" t="s">
        <v>77</v>
      </c>
      <c r="AS98" s="570" t="s">
        <v>77</v>
      </c>
      <c r="AT98" s="570" t="s">
        <v>77</v>
      </c>
      <c r="AU98" s="570" t="s">
        <v>77</v>
      </c>
      <c r="AV98" s="570" t="s">
        <v>77</v>
      </c>
      <c r="AW98" s="570" t="s">
        <v>77</v>
      </c>
      <c r="AX98" s="570" t="s">
        <v>77</v>
      </c>
      <c r="AY98" s="570" t="s">
        <v>77</v>
      </c>
      <c r="AZ98" s="570" t="s">
        <v>77</v>
      </c>
      <c r="BA98" s="570" t="s">
        <v>77</v>
      </c>
      <c r="BB98" s="570" t="s">
        <v>77</v>
      </c>
      <c r="BC98" s="570" t="s">
        <v>77</v>
      </c>
      <c r="BD98" s="570" t="s">
        <v>77</v>
      </c>
      <c r="BE98" s="570" t="s">
        <v>77</v>
      </c>
      <c r="BF98" s="25"/>
      <c r="BG98" s="25"/>
      <c r="BH98" s="1439"/>
    </row>
    <row r="99" spans="1:88" s="26" customFormat="1" ht="28.5">
      <c r="A99" s="193"/>
      <c r="B99" s="1"/>
      <c r="C99" s="1"/>
      <c r="D99" s="1"/>
      <c r="E99" s="1"/>
      <c r="F99" s="1"/>
      <c r="G99" s="1"/>
      <c r="H99" s="1"/>
      <c r="I99" s="1"/>
      <c r="J99" s="1"/>
      <c r="K99" s="1"/>
      <c r="L99" s="1"/>
      <c r="M99" s="1"/>
      <c r="N99" s="1"/>
      <c r="O99" s="1"/>
      <c r="P99" s="1"/>
      <c r="Q99" s="1"/>
      <c r="R99" s="1"/>
      <c r="S99" s="1"/>
      <c r="T99" s="1402" t="s">
        <v>1009</v>
      </c>
      <c r="U99" s="1"/>
      <c r="V99" s="1"/>
      <c r="W99" s="1"/>
      <c r="X99" s="1"/>
      <c r="Y99" s="40" t="s">
        <v>1380</v>
      </c>
      <c r="Z99" s="29"/>
      <c r="AA99" s="1815"/>
      <c r="AB99" s="230"/>
      <c r="AC99" s="230"/>
      <c r="AD99" s="230"/>
      <c r="AE99" s="230"/>
      <c r="AF99" s="230"/>
      <c r="AG99" s="230"/>
      <c r="AH99" s="230"/>
      <c r="AI99" s="230"/>
      <c r="AJ99" s="230"/>
      <c r="AK99" s="230"/>
      <c r="AL99" s="230"/>
      <c r="AM99" s="230"/>
      <c r="AN99" s="230"/>
      <c r="AO99" s="230"/>
      <c r="AP99" s="230"/>
      <c r="AQ99" s="15">
        <f t="shared" ref="AQ99:BA100" si="81">AQ73/$AP73-1</f>
        <v>-1.71305709389169E-2</v>
      </c>
      <c r="AR99" s="15">
        <f t="shared" si="81"/>
        <v>3.1343111659386746E-2</v>
      </c>
      <c r="AS99" s="15">
        <f t="shared" si="81"/>
        <v>1.0556117524645581E-2</v>
      </c>
      <c r="AT99" s="15">
        <f t="shared" si="81"/>
        <v>-1.6650073731787174E-2</v>
      </c>
      <c r="AU99" s="15">
        <f t="shared" si="81"/>
        <v>1.6286604565882712E-2</v>
      </c>
      <c r="AV99" s="15">
        <f t="shared" si="81"/>
        <v>2.6575558043804959E-2</v>
      </c>
      <c r="AW99" s="15">
        <f t="shared" si="81"/>
        <v>4.517896752742212E-2</v>
      </c>
      <c r="AX99" s="15">
        <f t="shared" si="81"/>
        <v>3.6702034525629701E-2</v>
      </c>
      <c r="AY99" s="15">
        <f t="shared" si="81"/>
        <v>-2.7088246270540628E-2</v>
      </c>
      <c r="AZ99" s="15">
        <f t="shared" si="81"/>
        <v>-5.4022415101267707E-2</v>
      </c>
      <c r="BA99" s="1561">
        <f t="shared" si="81"/>
        <v>-1.0813948407310092E-2</v>
      </c>
      <c r="BB99" s="15">
        <f t="shared" ref="BB99" si="82">BB73/$AP73-1</f>
        <v>-6.5527879680399304E-2</v>
      </c>
      <c r="BC99" s="15">
        <f t="shared" ref="BC99:BE107" si="83">BC73/$AP73-1</f>
        <v>-8.3993388491348853E-2</v>
      </c>
      <c r="BD99" s="15">
        <f t="shared" ref="BD99" si="84">BD73/$AP73-1</f>
        <v>-0.1277311916282029</v>
      </c>
      <c r="BE99" s="15">
        <f t="shared" si="83"/>
        <v>-1</v>
      </c>
      <c r="BF99" s="25"/>
      <c r="BG99" s="25"/>
      <c r="BH99" s="1439"/>
      <c r="BU99" s="86"/>
      <c r="CJ99" s="86"/>
    </row>
    <row r="100" spans="1:88" s="26" customFormat="1">
      <c r="A100" s="193"/>
      <c r="B100" s="1"/>
      <c r="C100" s="1"/>
      <c r="D100" s="1"/>
      <c r="E100" s="1"/>
      <c r="F100" s="1"/>
      <c r="G100" s="1"/>
      <c r="H100" s="1"/>
      <c r="I100" s="1"/>
      <c r="J100" s="1"/>
      <c r="K100" s="1"/>
      <c r="L100" s="1"/>
      <c r="M100" s="1"/>
      <c r="N100" s="1"/>
      <c r="O100" s="1"/>
      <c r="P100" s="1"/>
      <c r="Q100" s="1"/>
      <c r="R100" s="1"/>
      <c r="S100" s="1"/>
      <c r="T100" s="594" t="s">
        <v>126</v>
      </c>
      <c r="U100" s="1"/>
      <c r="V100" s="1"/>
      <c r="W100" s="1"/>
      <c r="X100" s="1"/>
      <c r="Y100" s="594" t="s">
        <v>451</v>
      </c>
      <c r="Z100" s="29"/>
      <c r="AA100" s="1815"/>
      <c r="AB100" s="230"/>
      <c r="AC100" s="230"/>
      <c r="AD100" s="230"/>
      <c r="AE100" s="230"/>
      <c r="AF100" s="230"/>
      <c r="AG100" s="230"/>
      <c r="AH100" s="230"/>
      <c r="AI100" s="230"/>
      <c r="AJ100" s="230"/>
      <c r="AK100" s="230"/>
      <c r="AL100" s="230"/>
      <c r="AM100" s="230"/>
      <c r="AN100" s="230"/>
      <c r="AO100" s="230"/>
      <c r="AP100" s="230"/>
      <c r="AQ100" s="15">
        <f t="shared" ref="AQ100:BA100" si="85">AQ74/$AP74-1</f>
        <v>-1.3200774104118573E-2</v>
      </c>
      <c r="AR100" s="15">
        <f t="shared" si="85"/>
        <v>1.121592640341218E-2</v>
      </c>
      <c r="AS100" s="15">
        <f t="shared" si="85"/>
        <v>-8.3073018593195824E-2</v>
      </c>
      <c r="AT100" s="15">
        <f t="shared" si="85"/>
        <v>-0.13697197386502125</v>
      </c>
      <c r="AU100" s="15">
        <f t="shared" si="85"/>
        <v>-7.8639979995497211E-2</v>
      </c>
      <c r="AV100" s="15">
        <f t="shared" si="85"/>
        <v>-4.7308161461326881E-2</v>
      </c>
      <c r="AW100" s="15">
        <f t="shared" si="85"/>
        <v>-2.2702869270926684E-2</v>
      </c>
      <c r="AX100" s="15">
        <f t="shared" si="81"/>
        <v>-8.8969724062916145E-3</v>
      </c>
      <c r="AY100" s="15">
        <f t="shared" si="85"/>
        <v>-4.5122833246200478E-2</v>
      </c>
      <c r="AZ100" s="15">
        <f t="shared" si="85"/>
        <v>-8.086632449578679E-2</v>
      </c>
      <c r="BA100" s="15">
        <f t="shared" si="85"/>
        <v>-0.10723534931293055</v>
      </c>
      <c r="BB100" s="15">
        <f t="shared" ref="BB100" si="86">BB74/$AP74-1</f>
        <v>-0.12053477981686322</v>
      </c>
      <c r="BC100" s="15">
        <f t="shared" si="83"/>
        <v>-0.14479297634473454</v>
      </c>
      <c r="BD100" s="15">
        <f t="shared" ref="BD100" si="87">BD74/$AP74-1</f>
        <v>-0.17740893822655412</v>
      </c>
      <c r="BE100" s="15">
        <f t="shared" si="83"/>
        <v>-1</v>
      </c>
      <c r="BF100" s="25"/>
      <c r="BG100" s="25"/>
      <c r="BH100" s="1439"/>
      <c r="BU100" s="86"/>
      <c r="CJ100" s="86"/>
    </row>
    <row r="101" spans="1:88" s="26" customFormat="1">
      <c r="A101" s="193"/>
      <c r="B101" s="1"/>
      <c r="C101" s="1"/>
      <c r="D101" s="1"/>
      <c r="E101" s="1"/>
      <c r="F101" s="1"/>
      <c r="G101" s="1"/>
      <c r="H101" s="1"/>
      <c r="I101" s="1"/>
      <c r="J101" s="1"/>
      <c r="K101" s="1"/>
      <c r="L101" s="1"/>
      <c r="M101" s="1"/>
      <c r="N101" s="1"/>
      <c r="O101" s="1"/>
      <c r="P101" s="1"/>
      <c r="Q101" s="1"/>
      <c r="R101" s="1"/>
      <c r="S101" s="1"/>
      <c r="T101" s="594" t="s">
        <v>127</v>
      </c>
      <c r="U101" s="1"/>
      <c r="V101" s="1"/>
      <c r="W101" s="1"/>
      <c r="X101" s="1"/>
      <c r="Y101" s="594" t="s">
        <v>429</v>
      </c>
      <c r="Z101" s="29"/>
      <c r="AA101" s="1815"/>
      <c r="AB101" s="230"/>
      <c r="AC101" s="230"/>
      <c r="AD101" s="230"/>
      <c r="AE101" s="230"/>
      <c r="AF101" s="230"/>
      <c r="AG101" s="230"/>
      <c r="AH101" s="230"/>
      <c r="AI101" s="230"/>
      <c r="AJ101" s="230"/>
      <c r="AK101" s="230"/>
      <c r="AL101" s="230"/>
      <c r="AM101" s="230"/>
      <c r="AN101" s="230"/>
      <c r="AO101" s="230"/>
      <c r="AP101" s="230"/>
      <c r="AQ101" s="15">
        <f t="shared" ref="AQ101:BA102" si="88">AQ75/$AP75-1</f>
        <v>-1.2174386828280648E-2</v>
      </c>
      <c r="AR101" s="15">
        <f t="shared" si="88"/>
        <v>-2.0653331232956873E-2</v>
      </c>
      <c r="AS101" s="15">
        <f t="shared" si="88"/>
        <v>-5.2337186728869445E-2</v>
      </c>
      <c r="AT101" s="15">
        <f t="shared" si="88"/>
        <v>-6.7238179280154187E-2</v>
      </c>
      <c r="AU101" s="15">
        <f t="shared" si="88"/>
        <v>-6.410779184037585E-2</v>
      </c>
      <c r="AV101" s="15">
        <f t="shared" si="88"/>
        <v>-7.8839760475398757E-2</v>
      </c>
      <c r="AW101" s="15">
        <f t="shared" si="88"/>
        <v>-7.1500475480908987E-2</v>
      </c>
      <c r="AX101" s="15">
        <f t="shared" si="88"/>
        <v>-8.2657088245736476E-2</v>
      </c>
      <c r="AY101" s="15">
        <f t="shared" si="88"/>
        <v>-0.10455336453508968</v>
      </c>
      <c r="AZ101" s="15">
        <f t="shared" si="88"/>
        <v>-0.11066699105755629</v>
      </c>
      <c r="BA101" s="15">
        <f t="shared" si="88"/>
        <v>-0.11918391839419806</v>
      </c>
      <c r="BB101" s="15">
        <f t="shared" ref="BB101" si="89">BB75/$AP75-1</f>
        <v>-0.12773240388724039</v>
      </c>
      <c r="BC101" s="15">
        <f t="shared" si="83"/>
        <v>-0.13916680562493822</v>
      </c>
      <c r="BD101" s="15">
        <f t="shared" ref="BD101" si="90">BD75/$AP75-1</f>
        <v>-0.15747114567826226</v>
      </c>
      <c r="BE101" s="15">
        <f t="shared" si="83"/>
        <v>-1</v>
      </c>
      <c r="BF101" s="25"/>
      <c r="BG101" s="25"/>
      <c r="BH101" s="1439"/>
      <c r="BU101" s="86"/>
      <c r="CJ101" s="86"/>
    </row>
    <row r="102" spans="1:88" s="26" customFormat="1">
      <c r="A102" s="193"/>
      <c r="B102" s="1"/>
      <c r="C102" s="1"/>
      <c r="D102" s="1"/>
      <c r="E102" s="1"/>
      <c r="F102" s="1"/>
      <c r="G102" s="1"/>
      <c r="H102" s="1"/>
      <c r="I102" s="1"/>
      <c r="J102" s="1"/>
      <c r="K102" s="1"/>
      <c r="L102" s="1"/>
      <c r="M102" s="1"/>
      <c r="N102" s="1"/>
      <c r="O102" s="1"/>
      <c r="P102" s="1"/>
      <c r="Q102" s="1"/>
      <c r="R102" s="1"/>
      <c r="S102" s="1"/>
      <c r="T102" s="594" t="s">
        <v>128</v>
      </c>
      <c r="U102" s="1"/>
      <c r="V102" s="1"/>
      <c r="W102" s="1"/>
      <c r="X102" s="1"/>
      <c r="Y102" s="40" t="s">
        <v>426</v>
      </c>
      <c r="Z102" s="29"/>
      <c r="AA102" s="1815"/>
      <c r="AB102" s="230"/>
      <c r="AC102" s="230"/>
      <c r="AD102" s="230"/>
      <c r="AE102" s="230"/>
      <c r="AF102" s="230"/>
      <c r="AG102" s="230"/>
      <c r="AH102" s="230"/>
      <c r="AI102" s="230"/>
      <c r="AJ102" s="230"/>
      <c r="AK102" s="230"/>
      <c r="AL102" s="230"/>
      <c r="AM102" s="230"/>
      <c r="AN102" s="230"/>
      <c r="AO102" s="230"/>
      <c r="AP102" s="230"/>
      <c r="AQ102" s="15">
        <f t="shared" ref="AQ102:BA102" si="91">AQ76/$AP76-1</f>
        <v>-1.4488350068595057E-2</v>
      </c>
      <c r="AR102" s="15">
        <f t="shared" si="91"/>
        <v>2.9752407133416536E-2</v>
      </c>
      <c r="AS102" s="1561">
        <f t="shared" si="91"/>
        <v>-1.7177338991030133E-3</v>
      </c>
      <c r="AT102" s="15">
        <f t="shared" si="91"/>
        <v>-0.10882460084334955</v>
      </c>
      <c r="AU102" s="15">
        <f t="shared" si="91"/>
        <v>-9.0501541531566088E-2</v>
      </c>
      <c r="AV102" s="15">
        <f t="shared" si="91"/>
        <v>1.3977190152848928E-2</v>
      </c>
      <c r="AW102" s="15">
        <f t="shared" si="91"/>
        <v>3.6488779259036708E-2</v>
      </c>
      <c r="AX102" s="15">
        <f t="shared" si="91"/>
        <v>7.930973504006622E-2</v>
      </c>
      <c r="AY102" s="15">
        <f t="shared" si="91"/>
        <v>4.2988931209173353E-2</v>
      </c>
      <c r="AZ102" s="15">
        <f t="shared" si="88"/>
        <v>-6.9449760264094218E-3</v>
      </c>
      <c r="BA102" s="15">
        <f t="shared" si="91"/>
        <v>-3.7690124614338405E-2</v>
      </c>
      <c r="BB102" s="15">
        <f t="shared" ref="BB102" si="92">BB76/$AP76-1</f>
        <v>-5.3320367048038109E-2</v>
      </c>
      <c r="BC102" s="15">
        <f t="shared" si="83"/>
        <v>-9.1222133969960151E-2</v>
      </c>
      <c r="BD102" s="15">
        <f t="shared" ref="BD102" si="93">BD76/$AP76-1</f>
        <v>-0.12354885705578456</v>
      </c>
      <c r="BE102" s="15">
        <f t="shared" si="83"/>
        <v>-1</v>
      </c>
      <c r="BF102" s="25"/>
      <c r="BG102" s="25"/>
      <c r="BH102" s="1439"/>
      <c r="BI102" s="350"/>
      <c r="BU102" s="86"/>
      <c r="CJ102" s="86"/>
    </row>
    <row r="103" spans="1:88" s="26" customFormat="1">
      <c r="A103" s="193"/>
      <c r="B103" s="1"/>
      <c r="C103" s="1"/>
      <c r="D103" s="1"/>
      <c r="E103" s="1"/>
      <c r="F103" s="1"/>
      <c r="G103" s="1"/>
      <c r="H103" s="1"/>
      <c r="I103" s="1"/>
      <c r="J103" s="1"/>
      <c r="K103" s="1"/>
      <c r="L103" s="1"/>
      <c r="M103" s="1"/>
      <c r="N103" s="1"/>
      <c r="O103" s="1"/>
      <c r="P103" s="1"/>
      <c r="Q103" s="1"/>
      <c r="R103" s="1"/>
      <c r="S103" s="1"/>
      <c r="T103" s="594" t="s">
        <v>129</v>
      </c>
      <c r="U103" s="1"/>
      <c r="V103" s="1"/>
      <c r="W103" s="1"/>
      <c r="X103" s="1"/>
      <c r="Y103" s="594" t="s">
        <v>452</v>
      </c>
      <c r="Z103" s="29"/>
      <c r="AA103" s="1815"/>
      <c r="AB103" s="230"/>
      <c r="AC103" s="230"/>
      <c r="AD103" s="230"/>
      <c r="AE103" s="230"/>
      <c r="AF103" s="230"/>
      <c r="AG103" s="230"/>
      <c r="AH103" s="230"/>
      <c r="AI103" s="230"/>
      <c r="AJ103" s="230"/>
      <c r="AK103" s="230"/>
      <c r="AL103" s="230"/>
      <c r="AM103" s="230"/>
      <c r="AN103" s="230"/>
      <c r="AO103" s="230"/>
      <c r="AP103" s="230"/>
      <c r="AQ103" s="15">
        <f t="shared" ref="AQ103:BA104" si="94">AQ77/$AP77-1</f>
        <v>-5.0333184267818742E-2</v>
      </c>
      <c r="AR103" s="15">
        <f t="shared" si="94"/>
        <v>1.2716009778645176E-2</v>
      </c>
      <c r="AS103" s="15">
        <f t="shared" si="94"/>
        <v>-1.5852648494519839E-2</v>
      </c>
      <c r="AT103" s="15">
        <f t="shared" si="94"/>
        <v>-5.2368489723702116E-2</v>
      </c>
      <c r="AU103" s="15">
        <f t="shared" si="94"/>
        <v>4.6283558280258097E-2</v>
      </c>
      <c r="AV103" s="15">
        <f t="shared" si="94"/>
        <v>0.13368500396346006</v>
      </c>
      <c r="AW103" s="15">
        <f t="shared" si="94"/>
        <v>0.24005989009213646</v>
      </c>
      <c r="AX103" s="15">
        <f t="shared" si="94"/>
        <v>0.21734707873457659</v>
      </c>
      <c r="AY103" s="15">
        <f t="shared" si="94"/>
        <v>0.13399350152755773</v>
      </c>
      <c r="AZ103" s="15">
        <f t="shared" si="94"/>
        <v>9.497975397105729E-2</v>
      </c>
      <c r="BA103" s="15">
        <f t="shared" si="94"/>
        <v>8.4315519020276009E-2</v>
      </c>
      <c r="BB103" s="15">
        <f t="shared" ref="BB103" si="95">BB77/$AP77-1</f>
        <v>9.491381089972184E-2</v>
      </c>
      <c r="BC103" s="15">
        <f t="shared" si="83"/>
        <v>-2.5685875775655731E-2</v>
      </c>
      <c r="BD103" s="15">
        <f t="shared" ref="BD103" si="96">BD77/$AP77-1</f>
        <v>-6.6229184083446802E-2</v>
      </c>
      <c r="BE103" s="15">
        <f t="shared" si="83"/>
        <v>-1</v>
      </c>
      <c r="BF103" s="25"/>
      <c r="BG103" s="25"/>
      <c r="BH103" s="1439"/>
      <c r="BU103" s="86"/>
      <c r="CJ103" s="86"/>
    </row>
    <row r="104" spans="1:88" s="26" customFormat="1">
      <c r="A104" s="193"/>
      <c r="B104" s="1"/>
      <c r="C104" s="1"/>
      <c r="D104" s="1"/>
      <c r="E104" s="1"/>
      <c r="F104" s="1"/>
      <c r="G104" s="1"/>
      <c r="H104" s="1"/>
      <c r="I104" s="1"/>
      <c r="J104" s="1"/>
      <c r="K104" s="1"/>
      <c r="L104" s="1"/>
      <c r="M104" s="1"/>
      <c r="N104" s="1"/>
      <c r="O104" s="1"/>
      <c r="P104" s="1"/>
      <c r="Q104" s="1"/>
      <c r="R104" s="1"/>
      <c r="S104" s="1"/>
      <c r="T104" s="1404" t="s">
        <v>1006</v>
      </c>
      <c r="U104" s="1"/>
      <c r="V104" s="1"/>
      <c r="W104" s="1"/>
      <c r="X104" s="1"/>
      <c r="Y104" s="594" t="s">
        <v>1181</v>
      </c>
      <c r="Z104" s="29"/>
      <c r="AA104" s="1815"/>
      <c r="AB104" s="230"/>
      <c r="AC104" s="230"/>
      <c r="AD104" s="230"/>
      <c r="AE104" s="230"/>
      <c r="AF104" s="230"/>
      <c r="AG104" s="230"/>
      <c r="AH104" s="230"/>
      <c r="AI104" s="230"/>
      <c r="AJ104" s="230"/>
      <c r="AK104" s="230"/>
      <c r="AL104" s="230"/>
      <c r="AM104" s="230"/>
      <c r="AN104" s="230"/>
      <c r="AO104" s="230"/>
      <c r="AP104" s="230"/>
      <c r="AQ104" s="15">
        <f t="shared" si="94"/>
        <v>5.8330157454604681E-3</v>
      </c>
      <c r="AR104" s="15">
        <f t="shared" si="94"/>
        <v>-8.4495421158430339E-3</v>
      </c>
      <c r="AS104" s="15">
        <f t="shared" ref="AS104:BA105" si="97">AS78/$AP78-1</f>
        <v>-8.5812497115472675E-2</v>
      </c>
      <c r="AT104" s="15">
        <f t="shared" si="97"/>
        <v>-0.18450253134029349</v>
      </c>
      <c r="AU104" s="15">
        <f t="shared" si="97"/>
        <v>-0.16593120051962829</v>
      </c>
      <c r="AV104" s="15">
        <f t="shared" si="97"/>
        <v>-0.16874520765775647</v>
      </c>
      <c r="AW104" s="15">
        <f t="shared" si="97"/>
        <v>-0.16787685406370667</v>
      </c>
      <c r="AX104" s="15">
        <f t="shared" si="97"/>
        <v>-0.13666235061940357</v>
      </c>
      <c r="AY104" s="15">
        <f t="shared" si="97"/>
        <v>-0.14737256689251843</v>
      </c>
      <c r="AZ104" s="15">
        <f t="shared" si="97"/>
        <v>-0.17182218842002384</v>
      </c>
      <c r="BA104" s="15">
        <f t="shared" si="97"/>
        <v>-0.17914138490930875</v>
      </c>
      <c r="BB104" s="15">
        <f t="shared" ref="BB104" si="98">BB78/$AP78-1</f>
        <v>-0.16774885862638944</v>
      </c>
      <c r="BC104" s="15">
        <f t="shared" si="83"/>
        <v>-0.1804210428950429</v>
      </c>
      <c r="BD104" s="15">
        <f t="shared" ref="BD104" si="99">BD78/$AP78-1</f>
        <v>-0.20013300448124705</v>
      </c>
      <c r="BE104" s="15">
        <f t="shared" si="83"/>
        <v>-1</v>
      </c>
      <c r="BF104" s="25"/>
      <c r="BG104" s="25"/>
      <c r="BH104" s="1439"/>
      <c r="BU104" s="86"/>
      <c r="CJ104" s="86"/>
    </row>
    <row r="105" spans="1:88" s="26" customFormat="1">
      <c r="A105" s="193"/>
      <c r="B105" s="1"/>
      <c r="C105" s="1"/>
      <c r="D105" s="1"/>
      <c r="E105" s="1"/>
      <c r="F105" s="1"/>
      <c r="G105" s="1"/>
      <c r="H105" s="1"/>
      <c r="I105" s="1"/>
      <c r="J105" s="1"/>
      <c r="K105" s="1"/>
      <c r="L105" s="1"/>
      <c r="M105" s="1"/>
      <c r="N105" s="1"/>
      <c r="O105" s="1"/>
      <c r="P105" s="1"/>
      <c r="Q105" s="1"/>
      <c r="R105" s="1"/>
      <c r="S105" s="1"/>
      <c r="T105" s="594" t="s">
        <v>130</v>
      </c>
      <c r="U105" s="1"/>
      <c r="V105" s="1"/>
      <c r="W105" s="1"/>
      <c r="X105" s="1"/>
      <c r="Y105" s="594" t="s">
        <v>453</v>
      </c>
      <c r="Z105" s="29"/>
      <c r="AA105" s="1815"/>
      <c r="AB105" s="230"/>
      <c r="AC105" s="230"/>
      <c r="AD105" s="230"/>
      <c r="AE105" s="230"/>
      <c r="AF105" s="230"/>
      <c r="AG105" s="230"/>
      <c r="AH105" s="230"/>
      <c r="AI105" s="230"/>
      <c r="AJ105" s="230"/>
      <c r="AK105" s="230"/>
      <c r="AL105" s="230"/>
      <c r="AM105" s="230"/>
      <c r="AN105" s="230"/>
      <c r="AO105" s="230"/>
      <c r="AP105" s="230"/>
      <c r="AQ105" s="15">
        <f t="shared" ref="AQ105:BA105" si="100">AQ79/$AP79-1</f>
        <v>-4.8009724815030297E-2</v>
      </c>
      <c r="AR105" s="15">
        <f t="shared" si="100"/>
        <v>-2.7763097337568432E-2</v>
      </c>
      <c r="AS105" s="15">
        <f t="shared" si="97"/>
        <v>8.5525738042253607E-3</v>
      </c>
      <c r="AT105" s="15">
        <f t="shared" si="100"/>
        <v>-0.10094752650546046</v>
      </c>
      <c r="AU105" s="15">
        <f t="shared" si="100"/>
        <v>-7.9256776448513255E-2</v>
      </c>
      <c r="AV105" s="15">
        <f t="shared" si="100"/>
        <v>-0.10167683802178895</v>
      </c>
      <c r="AW105" s="15">
        <f t="shared" si="100"/>
        <v>-4.9373374424606986E-2</v>
      </c>
      <c r="AX105" s="15">
        <f t="shared" si="100"/>
        <v>-6.5300044811629321E-2</v>
      </c>
      <c r="AY105" s="15">
        <f t="shared" si="100"/>
        <v>-8.7948524910259174E-2</v>
      </c>
      <c r="AZ105" s="15">
        <f t="shared" si="100"/>
        <v>-7.5376634091079087E-2</v>
      </c>
      <c r="BA105" s="15">
        <f t="shared" si="100"/>
        <v>-6.8939861117766066E-2</v>
      </c>
      <c r="BB105" s="15">
        <f t="shared" ref="BB105" si="101">BB79/$AP79-1</f>
        <v>-6.1941324870676828E-2</v>
      </c>
      <c r="BC105" s="15">
        <f t="shared" si="83"/>
        <v>-3.8173064895977382E-2</v>
      </c>
      <c r="BD105" s="15">
        <f t="shared" ref="BD105" si="102">BD79/$AP79-1</f>
        <v>-3.5076418103050289E-2</v>
      </c>
      <c r="BE105" s="15">
        <f t="shared" si="83"/>
        <v>-1</v>
      </c>
      <c r="BF105" s="25"/>
      <c r="BG105" s="25"/>
      <c r="BH105" s="1439"/>
      <c r="BU105" s="86"/>
      <c r="CJ105" s="86"/>
    </row>
    <row r="106" spans="1:88" s="26" customFormat="1" ht="19.5" thickBot="1">
      <c r="A106" s="193"/>
      <c r="B106" s="193"/>
      <c r="C106" s="193"/>
      <c r="D106" s="193"/>
      <c r="E106" s="193"/>
      <c r="F106" s="193"/>
      <c r="G106" s="193"/>
      <c r="H106" s="193"/>
      <c r="I106" s="193"/>
      <c r="J106" s="193"/>
      <c r="K106" s="193"/>
      <c r="L106" s="193"/>
      <c r="M106" s="193"/>
      <c r="N106" s="193"/>
      <c r="O106" s="193"/>
      <c r="P106" s="193"/>
      <c r="Q106" s="193"/>
      <c r="R106" s="193"/>
      <c r="S106" s="193"/>
      <c r="T106" s="1781" t="s">
        <v>1272</v>
      </c>
      <c r="U106" s="1"/>
      <c r="V106" s="1"/>
      <c r="W106" s="1"/>
      <c r="X106" s="1"/>
      <c r="Y106" s="595" t="s">
        <v>1273</v>
      </c>
      <c r="Z106" s="30"/>
      <c r="AA106" s="1817"/>
      <c r="AB106" s="237"/>
      <c r="AC106" s="237"/>
      <c r="AD106" s="237"/>
      <c r="AE106" s="237"/>
      <c r="AF106" s="237"/>
      <c r="AG106" s="237"/>
      <c r="AH106" s="237"/>
      <c r="AI106" s="237"/>
      <c r="AJ106" s="237"/>
      <c r="AK106" s="237"/>
      <c r="AL106" s="237"/>
      <c r="AM106" s="237"/>
      <c r="AN106" s="237"/>
      <c r="AO106" s="237"/>
      <c r="AP106" s="237"/>
      <c r="AQ106" s="16">
        <f t="shared" ref="AQ106:BA106" si="103">AQ80/$AP80-1</f>
        <v>-1.4199258126339154E-2</v>
      </c>
      <c r="AR106" s="16">
        <f t="shared" si="103"/>
        <v>-1.3080133850872477E-2</v>
      </c>
      <c r="AS106" s="16">
        <f t="shared" si="103"/>
        <v>-0.10520037901238022</v>
      </c>
      <c r="AT106" s="16">
        <f t="shared" si="103"/>
        <v>-0.18092415770939696</v>
      </c>
      <c r="AU106" s="16">
        <f t="shared" si="103"/>
        <v>-0.20457117711649142</v>
      </c>
      <c r="AV106" s="16">
        <f t="shared" si="103"/>
        <v>-0.23001747708276554</v>
      </c>
      <c r="AW106" s="16">
        <f t="shared" si="103"/>
        <v>-0.22726374132450378</v>
      </c>
      <c r="AX106" s="16">
        <f t="shared" si="103"/>
        <v>-0.22467735852939641</v>
      </c>
      <c r="AY106" s="16">
        <f t="shared" si="103"/>
        <v>-0.24704328777380813</v>
      </c>
      <c r="AZ106" s="16">
        <f t="shared" si="103"/>
        <v>-0.27924149302542756</v>
      </c>
      <c r="BA106" s="16">
        <f t="shared" si="103"/>
        <v>-0.29487507931389179</v>
      </c>
      <c r="BB106" s="16">
        <f t="shared" ref="BB106" si="104">BB80/$AP80-1</f>
        <v>-0.31378924954370013</v>
      </c>
      <c r="BC106" s="16">
        <f t="shared" si="83"/>
        <v>-0.31511702457759527</v>
      </c>
      <c r="BD106" s="16">
        <f t="shared" ref="BD106" si="105">BD80/$AP80-1</f>
        <v>-0.32758481330550948</v>
      </c>
      <c r="BE106" s="16">
        <f t="shared" si="83"/>
        <v>-1</v>
      </c>
      <c r="BF106" s="27"/>
      <c r="BG106" s="27"/>
      <c r="BH106" s="1439"/>
      <c r="BU106" s="86"/>
      <c r="CJ106" s="86"/>
    </row>
    <row r="107" spans="1:88" s="26" customFormat="1" ht="15" thickTop="1">
      <c r="A107" s="193"/>
      <c r="B107" s="1"/>
      <c r="C107" s="1"/>
      <c r="D107" s="1"/>
      <c r="E107" s="1"/>
      <c r="F107" s="1"/>
      <c r="G107" s="1"/>
      <c r="H107" s="1"/>
      <c r="I107" s="1"/>
      <c r="J107" s="1"/>
      <c r="K107" s="1"/>
      <c r="L107" s="1"/>
      <c r="M107" s="1"/>
      <c r="N107" s="1"/>
      <c r="O107" s="1"/>
      <c r="P107" s="1"/>
      <c r="Q107" s="1"/>
      <c r="R107" s="1"/>
      <c r="S107" s="1"/>
      <c r="T107" s="596" t="s">
        <v>55</v>
      </c>
      <c r="U107" s="193"/>
      <c r="V107" s="1"/>
      <c r="W107" s="1"/>
      <c r="X107" s="1"/>
      <c r="Y107" s="596" t="s">
        <v>0</v>
      </c>
      <c r="Z107" s="31"/>
      <c r="AA107" s="1818"/>
      <c r="AB107" s="238"/>
      <c r="AC107" s="238"/>
      <c r="AD107" s="238"/>
      <c r="AE107" s="238"/>
      <c r="AF107" s="238"/>
      <c r="AG107" s="238"/>
      <c r="AH107" s="238"/>
      <c r="AI107" s="238"/>
      <c r="AJ107" s="238"/>
      <c r="AK107" s="238"/>
      <c r="AL107" s="238"/>
      <c r="AM107" s="238"/>
      <c r="AN107" s="238"/>
      <c r="AO107" s="238"/>
      <c r="AP107" s="238"/>
      <c r="AQ107" s="17">
        <f t="shared" ref="AQ107:BA107" si="106">AQ81/$AP81-1</f>
        <v>-1.7838266216529508E-2</v>
      </c>
      <c r="AR107" s="17">
        <f t="shared" si="106"/>
        <v>9.6953304319966627E-3</v>
      </c>
      <c r="AS107" s="17">
        <f t="shared" si="106"/>
        <v>-4.5267488811848944E-2</v>
      </c>
      <c r="AT107" s="17">
        <f t="shared" si="106"/>
        <v>-9.8851561815218814E-2</v>
      </c>
      <c r="AU107" s="17">
        <f t="shared" si="106"/>
        <v>-5.9016380963212378E-2</v>
      </c>
      <c r="AV107" s="17">
        <f t="shared" si="106"/>
        <v>-2.0395124431880851E-2</v>
      </c>
      <c r="AW107" s="17">
        <f t="shared" si="106"/>
        <v>1.1349759408152194E-2</v>
      </c>
      <c r="AX107" s="17">
        <f t="shared" si="106"/>
        <v>1.8569674161204697E-2</v>
      </c>
      <c r="AY107" s="17">
        <f t="shared" si="106"/>
        <v>-2.1385614067392589E-2</v>
      </c>
      <c r="AZ107" s="17">
        <f t="shared" si="106"/>
        <v>-5.2577790237761546E-2</v>
      </c>
      <c r="BA107" s="17">
        <f t="shared" si="106"/>
        <v>-6.7821329933710928E-2</v>
      </c>
      <c r="BB107" s="17">
        <f t="shared" ref="BB107" si="107">BB81/$AP81-1</f>
        <v>-7.9898392996797796E-2</v>
      </c>
      <c r="BC107" s="17">
        <f t="shared" si="83"/>
        <v>-0.11445288509266094</v>
      </c>
      <c r="BD107" s="17">
        <f t="shared" ref="BD107" si="108">BD81/$AP81-1</f>
        <v>-0.14353763281947429</v>
      </c>
      <c r="BE107" s="17">
        <f t="shared" si="83"/>
        <v>-1</v>
      </c>
      <c r="BF107" s="28"/>
      <c r="BG107" s="28"/>
      <c r="BH107" s="193"/>
      <c r="BU107" s="86"/>
      <c r="CJ107" s="86"/>
    </row>
    <row r="109" spans="1:88">
      <c r="T109" s="196" t="s">
        <v>263</v>
      </c>
      <c r="Y109" s="1" t="s">
        <v>715</v>
      </c>
      <c r="BH109" s="1419"/>
    </row>
    <row r="110" spans="1:88">
      <c r="T110" s="728"/>
      <c r="Y110" s="728"/>
      <c r="Z110" s="189"/>
      <c r="AA110" s="10">
        <v>1990</v>
      </c>
      <c r="AB110" s="10">
        <f t="shared" ref="AB110:BE110" si="109">AA110+1</f>
        <v>1991</v>
      </c>
      <c r="AC110" s="10">
        <f t="shared" si="109"/>
        <v>1992</v>
      </c>
      <c r="AD110" s="10">
        <f t="shared" si="109"/>
        <v>1993</v>
      </c>
      <c r="AE110" s="10">
        <f t="shared" si="109"/>
        <v>1994</v>
      </c>
      <c r="AF110" s="10">
        <f t="shared" si="109"/>
        <v>1995</v>
      </c>
      <c r="AG110" s="10">
        <f t="shared" si="109"/>
        <v>1996</v>
      </c>
      <c r="AH110" s="10">
        <f t="shared" si="109"/>
        <v>1997</v>
      </c>
      <c r="AI110" s="10">
        <f t="shared" si="109"/>
        <v>1998</v>
      </c>
      <c r="AJ110" s="10">
        <f t="shared" si="109"/>
        <v>1999</v>
      </c>
      <c r="AK110" s="10">
        <f t="shared" si="109"/>
        <v>2000</v>
      </c>
      <c r="AL110" s="10">
        <f t="shared" si="109"/>
        <v>2001</v>
      </c>
      <c r="AM110" s="10">
        <f t="shared" si="109"/>
        <v>2002</v>
      </c>
      <c r="AN110" s="10">
        <f t="shared" si="109"/>
        <v>2003</v>
      </c>
      <c r="AO110" s="10">
        <f t="shared" si="109"/>
        <v>2004</v>
      </c>
      <c r="AP110" s="10">
        <f t="shared" si="109"/>
        <v>2005</v>
      </c>
      <c r="AQ110" s="10">
        <f t="shared" si="109"/>
        <v>2006</v>
      </c>
      <c r="AR110" s="10">
        <f t="shared" si="109"/>
        <v>2007</v>
      </c>
      <c r="AS110" s="10">
        <f t="shared" si="109"/>
        <v>2008</v>
      </c>
      <c r="AT110" s="10">
        <f t="shared" si="109"/>
        <v>2009</v>
      </c>
      <c r="AU110" s="10">
        <f t="shared" si="109"/>
        <v>2010</v>
      </c>
      <c r="AV110" s="10">
        <f t="shared" si="109"/>
        <v>2011</v>
      </c>
      <c r="AW110" s="10">
        <f t="shared" si="109"/>
        <v>2012</v>
      </c>
      <c r="AX110" s="10">
        <f t="shared" si="109"/>
        <v>2013</v>
      </c>
      <c r="AY110" s="10">
        <f t="shared" si="109"/>
        <v>2014</v>
      </c>
      <c r="AZ110" s="10">
        <f t="shared" si="109"/>
        <v>2015</v>
      </c>
      <c r="BA110" s="10">
        <f t="shared" si="109"/>
        <v>2016</v>
      </c>
      <c r="BB110" s="10">
        <f t="shared" si="109"/>
        <v>2017</v>
      </c>
      <c r="BC110" s="10">
        <f>BB110+1</f>
        <v>2018</v>
      </c>
      <c r="BD110" s="10">
        <f>BC110+1</f>
        <v>2019</v>
      </c>
      <c r="BE110" s="10">
        <f t="shared" si="109"/>
        <v>2020</v>
      </c>
      <c r="BF110" s="10" t="s">
        <v>22</v>
      </c>
      <c r="BG110" s="10" t="s">
        <v>2</v>
      </c>
      <c r="BH110" s="1439"/>
    </row>
    <row r="111" spans="1:88">
      <c r="T111" s="729" t="s">
        <v>260</v>
      </c>
      <c r="Y111" s="1174" t="s">
        <v>498</v>
      </c>
      <c r="Z111" s="29"/>
      <c r="AA111" s="1815"/>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1822"/>
      <c r="AY111" s="570" t="s">
        <v>77</v>
      </c>
      <c r="AZ111" s="570" t="s">
        <v>77</v>
      </c>
      <c r="BA111" s="570" t="s">
        <v>77</v>
      </c>
      <c r="BB111" s="570" t="s">
        <v>77</v>
      </c>
      <c r="BC111" s="570" t="s">
        <v>77</v>
      </c>
      <c r="BD111" s="570" t="s">
        <v>77</v>
      </c>
      <c r="BE111" s="570" t="s">
        <v>77</v>
      </c>
      <c r="BF111" s="25"/>
      <c r="BG111" s="25"/>
      <c r="BH111" s="1439"/>
    </row>
    <row r="112" spans="1:88" s="26" customFormat="1" ht="28.5">
      <c r="A112" s="193"/>
      <c r="B112" s="1"/>
      <c r="C112" s="1"/>
      <c r="D112" s="1"/>
      <c r="E112" s="1"/>
      <c r="F112" s="1"/>
      <c r="G112" s="1"/>
      <c r="H112" s="1"/>
      <c r="I112" s="1"/>
      <c r="J112" s="1"/>
      <c r="K112" s="1"/>
      <c r="L112" s="1"/>
      <c r="M112" s="1"/>
      <c r="N112" s="1"/>
      <c r="O112" s="1"/>
      <c r="P112" s="1"/>
      <c r="Q112" s="1"/>
      <c r="R112" s="1"/>
      <c r="S112" s="1"/>
      <c r="T112" s="1402" t="s">
        <v>1009</v>
      </c>
      <c r="U112" s="1"/>
      <c r="V112" s="1"/>
      <c r="W112" s="1"/>
      <c r="X112" s="1"/>
      <c r="Y112" s="40" t="s">
        <v>1380</v>
      </c>
      <c r="Z112" s="29"/>
      <c r="AA112" s="1815"/>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15">
        <f t="shared" ref="AY112:BA112" si="110">AY73/$AX73-1</f>
        <v>-6.1531933643169889E-2</v>
      </c>
      <c r="AZ112" s="15">
        <f t="shared" si="110"/>
        <v>-8.7512560606105794E-2</v>
      </c>
      <c r="BA112" s="15">
        <f t="shared" si="110"/>
        <v>-4.5833789604437292E-2</v>
      </c>
      <c r="BB112" s="15">
        <f t="shared" ref="BB112" si="111">BB73/$AX73-1</f>
        <v>-9.8610700858522971E-2</v>
      </c>
      <c r="BC112" s="15">
        <f t="shared" ref="BC112:BE120" si="112">BC73/$AX73-1</f>
        <v>-0.11642248109622544</v>
      </c>
      <c r="BD112" s="15">
        <f t="shared" ref="BD112" si="113">BD73/$AX73-1</f>
        <v>-0.15861184860997524</v>
      </c>
      <c r="BE112" s="15">
        <f t="shared" si="112"/>
        <v>-1</v>
      </c>
      <c r="BF112" s="25"/>
      <c r="BG112" s="25"/>
      <c r="BH112" s="1439"/>
      <c r="BU112" s="86"/>
      <c r="CJ112" s="86"/>
    </row>
    <row r="113" spans="1:88" s="26" customFormat="1">
      <c r="A113" s="193"/>
      <c r="B113" s="1"/>
      <c r="C113" s="1"/>
      <c r="D113" s="1"/>
      <c r="E113" s="1"/>
      <c r="F113" s="1"/>
      <c r="G113" s="1"/>
      <c r="H113" s="1"/>
      <c r="I113" s="1"/>
      <c r="J113" s="1"/>
      <c r="K113" s="1"/>
      <c r="L113" s="1"/>
      <c r="M113" s="1"/>
      <c r="N113" s="1"/>
      <c r="O113" s="1"/>
      <c r="P113" s="1"/>
      <c r="Q113" s="1"/>
      <c r="R113" s="1"/>
      <c r="S113" s="1"/>
      <c r="T113" s="594" t="s">
        <v>126</v>
      </c>
      <c r="U113" s="1"/>
      <c r="V113" s="1"/>
      <c r="W113" s="1"/>
      <c r="X113" s="1"/>
      <c r="Y113" s="594" t="s">
        <v>451</v>
      </c>
      <c r="Z113" s="29"/>
      <c r="AA113" s="1815"/>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15">
        <f t="shared" ref="AY113:BA119" si="114">AY74/$AX74-1</f>
        <v>-3.6551054563783603E-2</v>
      </c>
      <c r="AZ113" s="15">
        <f t="shared" si="114"/>
        <v>-7.2615409383047669E-2</v>
      </c>
      <c r="BA113" s="15">
        <f t="shared" si="114"/>
        <v>-9.9221144693094065E-2</v>
      </c>
      <c r="BB113" s="15">
        <f t="shared" ref="BB113" si="115">BB74/$AX74-1</f>
        <v>-0.11263996204472926</v>
      </c>
      <c r="BC113" s="15">
        <f t="shared" si="112"/>
        <v>-0.13711592049959098</v>
      </c>
      <c r="BD113" s="15">
        <f t="shared" ref="BD113" si="116">BD74/$AX74-1</f>
        <v>-0.17002467062318571</v>
      </c>
      <c r="BE113" s="15">
        <f t="shared" si="112"/>
        <v>-1</v>
      </c>
      <c r="BF113" s="25"/>
      <c r="BG113" s="25"/>
      <c r="BH113" s="1439"/>
      <c r="BU113" s="86"/>
      <c r="CJ113" s="86"/>
    </row>
    <row r="114" spans="1:88" s="26" customFormat="1">
      <c r="A114" s="193"/>
      <c r="B114" s="1"/>
      <c r="C114" s="1"/>
      <c r="D114" s="1"/>
      <c r="E114" s="1"/>
      <c r="F114" s="1"/>
      <c r="G114" s="1"/>
      <c r="H114" s="1"/>
      <c r="I114" s="1"/>
      <c r="J114" s="1"/>
      <c r="K114" s="1"/>
      <c r="L114" s="1"/>
      <c r="M114" s="1"/>
      <c r="N114" s="1"/>
      <c r="O114" s="1"/>
      <c r="P114" s="1"/>
      <c r="Q114" s="1"/>
      <c r="R114" s="1"/>
      <c r="S114" s="1"/>
      <c r="T114" s="594" t="s">
        <v>127</v>
      </c>
      <c r="U114" s="1"/>
      <c r="V114" s="1"/>
      <c r="W114" s="1"/>
      <c r="X114" s="1"/>
      <c r="Y114" s="594" t="s">
        <v>429</v>
      </c>
      <c r="Z114" s="29"/>
      <c r="AA114" s="1815"/>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15">
        <f t="shared" si="114"/>
        <v>-2.3869238001174797E-2</v>
      </c>
      <c r="AZ114" s="15">
        <f t="shared" si="114"/>
        <v>-3.0533732209535147E-2</v>
      </c>
      <c r="BA114" s="15">
        <f t="shared" si="114"/>
        <v>-3.9818076403523084E-2</v>
      </c>
      <c r="BB114" s="15">
        <f t="shared" ref="BB114" si="117">BB75/$AX75-1</f>
        <v>-4.9136822298332272E-2</v>
      </c>
      <c r="BC114" s="15">
        <f t="shared" si="112"/>
        <v>-6.1601519622729195E-2</v>
      </c>
      <c r="BD114" s="15">
        <f t="shared" ref="BD114" si="118">BD75/$AX75-1</f>
        <v>-8.155517034459514E-2</v>
      </c>
      <c r="BE114" s="15">
        <f t="shared" si="112"/>
        <v>-1</v>
      </c>
      <c r="BF114" s="25"/>
      <c r="BG114" s="25"/>
      <c r="BH114" s="1439"/>
      <c r="BU114" s="86"/>
      <c r="CJ114" s="86"/>
    </row>
    <row r="115" spans="1:88" s="26" customFormat="1">
      <c r="A115" s="193"/>
      <c r="B115" s="1"/>
      <c r="C115" s="1"/>
      <c r="D115" s="1"/>
      <c r="E115" s="1"/>
      <c r="F115" s="1"/>
      <c r="G115" s="1"/>
      <c r="H115" s="1"/>
      <c r="I115" s="1"/>
      <c r="J115" s="1"/>
      <c r="K115" s="1"/>
      <c r="L115" s="1"/>
      <c r="M115" s="1"/>
      <c r="N115" s="1"/>
      <c r="O115" s="1"/>
      <c r="P115" s="1"/>
      <c r="Q115" s="1"/>
      <c r="R115" s="1"/>
      <c r="S115" s="1"/>
      <c r="T115" s="594" t="s">
        <v>128</v>
      </c>
      <c r="U115" s="1"/>
      <c r="V115" s="1"/>
      <c r="W115" s="1"/>
      <c r="X115" s="1"/>
      <c r="Y115" s="40" t="s">
        <v>426</v>
      </c>
      <c r="Z115" s="29"/>
      <c r="AA115" s="1815"/>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15">
        <f t="shared" si="114"/>
        <v>-3.3651881986911492E-2</v>
      </c>
      <c r="AZ115" s="15">
        <f t="shared" si="114"/>
        <v>-7.9916550612112891E-2</v>
      </c>
      <c r="BA115" s="15">
        <f t="shared" si="114"/>
        <v>-0.10840248712299572</v>
      </c>
      <c r="BB115" s="15">
        <f t="shared" ref="BB115" si="119">BB76/$AX76-1</f>
        <v>-0.12288418957249647</v>
      </c>
      <c r="BC115" s="15">
        <f t="shared" si="112"/>
        <v>-0.15800086247132383</v>
      </c>
      <c r="BD115" s="15">
        <f t="shared" ref="BD115" si="120">BD76/$AX76-1</f>
        <v>-0.18795215637364782</v>
      </c>
      <c r="BE115" s="15">
        <f t="shared" si="112"/>
        <v>-1</v>
      </c>
      <c r="BF115" s="25"/>
      <c r="BG115" s="25"/>
      <c r="BH115" s="1439"/>
      <c r="BU115" s="86"/>
      <c r="CJ115" s="86"/>
    </row>
    <row r="116" spans="1:88" s="26" customFormat="1">
      <c r="A116" s="193"/>
      <c r="B116" s="1"/>
      <c r="C116" s="1"/>
      <c r="D116" s="1"/>
      <c r="E116" s="1"/>
      <c r="F116" s="1"/>
      <c r="G116" s="1"/>
      <c r="H116" s="1"/>
      <c r="I116" s="1"/>
      <c r="J116" s="1"/>
      <c r="K116" s="1"/>
      <c r="L116" s="1"/>
      <c r="M116" s="1"/>
      <c r="N116" s="1"/>
      <c r="O116" s="1"/>
      <c r="P116" s="1"/>
      <c r="Q116" s="1"/>
      <c r="R116" s="1"/>
      <c r="S116" s="1"/>
      <c r="T116" s="594" t="s">
        <v>129</v>
      </c>
      <c r="U116" s="1"/>
      <c r="V116" s="1"/>
      <c r="W116" s="1"/>
      <c r="X116" s="1"/>
      <c r="Y116" s="594" t="s">
        <v>452</v>
      </c>
      <c r="Z116" s="29"/>
      <c r="AA116" s="1815"/>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15">
        <f t="shared" si="114"/>
        <v>-6.8471497293659644E-2</v>
      </c>
      <c r="AZ116" s="15">
        <f t="shared" si="114"/>
        <v>-0.10051966846687577</v>
      </c>
      <c r="BA116" s="15">
        <f t="shared" si="114"/>
        <v>-0.10927989399094462</v>
      </c>
      <c r="BB116" s="15">
        <f t="shared" ref="BB116" si="121">BB77/$AX77-1</f>
        <v>-0.10057383795763764</v>
      </c>
      <c r="BC116" s="15">
        <f t="shared" si="112"/>
        <v>-0.19964146524495163</v>
      </c>
      <c r="BD116" s="15">
        <f t="shared" ref="BD116" si="122">BD77/$AX77-1</f>
        <v>-0.23294610696630491</v>
      </c>
      <c r="BE116" s="15">
        <f t="shared" si="112"/>
        <v>-1</v>
      </c>
      <c r="BF116" s="25"/>
      <c r="BG116" s="25"/>
      <c r="BH116" s="1439"/>
      <c r="BU116" s="86"/>
      <c r="CJ116" s="86"/>
    </row>
    <row r="117" spans="1:88" s="26" customFormat="1">
      <c r="A117" s="193"/>
      <c r="B117" s="1"/>
      <c r="C117" s="1"/>
      <c r="D117" s="1"/>
      <c r="E117" s="1"/>
      <c r="F117" s="1"/>
      <c r="G117" s="1"/>
      <c r="H117" s="1"/>
      <c r="I117" s="1"/>
      <c r="J117" s="1"/>
      <c r="K117" s="1"/>
      <c r="L117" s="1"/>
      <c r="M117" s="1"/>
      <c r="N117" s="1"/>
      <c r="O117" s="1"/>
      <c r="P117" s="1"/>
      <c r="Q117" s="1"/>
      <c r="R117" s="1"/>
      <c r="S117" s="1"/>
      <c r="T117" s="1404" t="s">
        <v>1006</v>
      </c>
      <c r="U117" s="1"/>
      <c r="V117" s="1"/>
      <c r="W117" s="1"/>
      <c r="X117" s="1"/>
      <c r="Y117" s="594" t="s">
        <v>1181</v>
      </c>
      <c r="Z117" s="29"/>
      <c r="AA117" s="1815"/>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15">
        <f t="shared" si="114"/>
        <v>-1.2405593895735811E-2</v>
      </c>
      <c r="AZ117" s="15">
        <f t="shared" si="114"/>
        <v>-4.0725477251971731E-2</v>
      </c>
      <c r="BA117" s="15">
        <f t="shared" si="114"/>
        <v>-4.9203268640469755E-2</v>
      </c>
      <c r="BB117" s="15">
        <f t="shared" ref="BB117" si="123">BB78/$AX78-1</f>
        <v>-3.6007358221072483E-2</v>
      </c>
      <c r="BC117" s="15">
        <f t="shared" si="112"/>
        <v>-5.068549055752869E-2</v>
      </c>
      <c r="BD117" s="15">
        <f t="shared" ref="BD117" si="124">BD78/$AX78-1</f>
        <v>-7.3517764350229164E-2</v>
      </c>
      <c r="BE117" s="15">
        <f t="shared" si="112"/>
        <v>-1</v>
      </c>
      <c r="BF117" s="25"/>
      <c r="BG117" s="25"/>
      <c r="BH117" s="1439"/>
      <c r="BU117" s="86"/>
      <c r="CJ117" s="86"/>
    </row>
    <row r="118" spans="1:88" s="26" customFormat="1">
      <c r="A118" s="193"/>
      <c r="B118" s="1"/>
      <c r="C118" s="1"/>
      <c r="D118" s="1"/>
      <c r="E118" s="1"/>
      <c r="F118" s="1"/>
      <c r="G118" s="1"/>
      <c r="H118" s="1"/>
      <c r="I118" s="1"/>
      <c r="J118" s="1"/>
      <c r="K118" s="1"/>
      <c r="L118" s="1"/>
      <c r="M118" s="1"/>
      <c r="N118" s="1"/>
      <c r="O118" s="1"/>
      <c r="P118" s="1"/>
      <c r="Q118" s="1"/>
      <c r="R118" s="1"/>
      <c r="S118" s="1"/>
      <c r="T118" s="594" t="s">
        <v>130</v>
      </c>
      <c r="U118" s="1"/>
      <c r="V118" s="1"/>
      <c r="W118" s="1"/>
      <c r="X118" s="1"/>
      <c r="Y118" s="594" t="s">
        <v>453</v>
      </c>
      <c r="Z118" s="29"/>
      <c r="AA118" s="1815"/>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15">
        <f t="shared" si="114"/>
        <v>-2.4230749100726645E-2</v>
      </c>
      <c r="AZ118" s="15">
        <f t="shared" si="114"/>
        <v>-1.0780560353636726E-2</v>
      </c>
      <c r="BA118" s="15">
        <f t="shared" si="114"/>
        <v>-3.8941012952152798E-3</v>
      </c>
      <c r="BB118" s="15">
        <f t="shared" ref="BB118" si="125">BB79/$AX79-1</f>
        <v>3.5933669647771893E-3</v>
      </c>
      <c r="BC118" s="15">
        <f t="shared" si="112"/>
        <v>2.9022126047053121E-2</v>
      </c>
      <c r="BD118" s="15">
        <f t="shared" ref="BD118" si="126">BD79/$AX79-1</f>
        <v>3.2335110899291752E-2</v>
      </c>
      <c r="BE118" s="15">
        <f t="shared" si="112"/>
        <v>-1</v>
      </c>
      <c r="BF118" s="25"/>
      <c r="BG118" s="25"/>
      <c r="BH118" s="1439"/>
      <c r="BU118" s="86"/>
      <c r="CJ118" s="86"/>
    </row>
    <row r="119" spans="1:88" s="26" customFormat="1" ht="19.5" thickBot="1">
      <c r="A119" s="193"/>
      <c r="B119" s="193"/>
      <c r="C119" s="193"/>
      <c r="D119" s="193"/>
      <c r="E119" s="193"/>
      <c r="F119" s="193"/>
      <c r="G119" s="193"/>
      <c r="H119" s="193"/>
      <c r="I119" s="193"/>
      <c r="J119" s="193"/>
      <c r="K119" s="193"/>
      <c r="L119" s="193"/>
      <c r="M119" s="193"/>
      <c r="N119" s="193"/>
      <c r="O119" s="193"/>
      <c r="P119" s="193"/>
      <c r="Q119" s="193"/>
      <c r="R119" s="193"/>
      <c r="S119" s="193"/>
      <c r="T119" s="1781" t="s">
        <v>1272</v>
      </c>
      <c r="U119" s="1"/>
      <c r="V119" s="193"/>
      <c r="W119" s="193"/>
      <c r="X119" s="193"/>
      <c r="Y119" s="595" t="s">
        <v>1273</v>
      </c>
      <c r="Z119" s="30"/>
      <c r="AA119" s="181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16">
        <f t="shared" si="114"/>
        <v>-2.8847254095390351E-2</v>
      </c>
      <c r="AZ119" s="16">
        <f t="shared" si="114"/>
        <v>-7.0376036475003345E-2</v>
      </c>
      <c r="BA119" s="16">
        <f t="shared" si="114"/>
        <v>-9.0540011383321573E-2</v>
      </c>
      <c r="BB119" s="16">
        <f t="shared" ref="BB119" si="127">BB80/$AX80-1</f>
        <v>-0.1149352363104984</v>
      </c>
      <c r="BC119" s="16">
        <f t="shared" si="112"/>
        <v>-0.11664778146637933</v>
      </c>
      <c r="BD119" s="16">
        <f t="shared" ref="BD119" si="128">BD80/$AX80-1</f>
        <v>-0.13272855618007229</v>
      </c>
      <c r="BE119" s="16">
        <f t="shared" si="112"/>
        <v>-1</v>
      </c>
      <c r="BF119" s="27"/>
      <c r="BG119" s="27"/>
      <c r="BH119" s="1439"/>
      <c r="BU119" s="86"/>
      <c r="CJ119" s="86"/>
    </row>
    <row r="120" spans="1:88" s="26" customFormat="1" ht="15" thickTop="1">
      <c r="A120" s="193"/>
      <c r="B120" s="1"/>
      <c r="C120" s="1"/>
      <c r="D120" s="1"/>
      <c r="E120" s="1"/>
      <c r="F120" s="1"/>
      <c r="G120" s="1"/>
      <c r="H120" s="1"/>
      <c r="I120" s="1"/>
      <c r="J120" s="1"/>
      <c r="K120" s="1"/>
      <c r="L120" s="1"/>
      <c r="M120" s="1"/>
      <c r="N120" s="1"/>
      <c r="O120" s="1"/>
      <c r="P120" s="1"/>
      <c r="Q120" s="1"/>
      <c r="R120" s="1"/>
      <c r="S120" s="1"/>
      <c r="T120" s="596" t="s">
        <v>55</v>
      </c>
      <c r="U120" s="193"/>
      <c r="V120" s="1"/>
      <c r="W120" s="1"/>
      <c r="X120" s="1"/>
      <c r="Y120" s="596" t="s">
        <v>0</v>
      </c>
      <c r="Z120" s="31"/>
      <c r="AA120" s="181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17">
        <f>AY81/$AX81-1</f>
        <v>-3.9226858252480845E-2</v>
      </c>
      <c r="AZ120" s="17">
        <f>AZ81/$AX81-1</f>
        <v>-6.9850365864815633E-2</v>
      </c>
      <c r="BA120" s="17">
        <f>BA81/$AX81-1</f>
        <v>-8.4815998636577183E-2</v>
      </c>
      <c r="BB120" s="17">
        <f>BB81/$AX81-1</f>
        <v>-9.6672883216448846E-2</v>
      </c>
      <c r="BC120" s="17">
        <f t="shared" si="112"/>
        <v>-0.13059740794208319</v>
      </c>
      <c r="BD120" s="17">
        <f t="shared" ref="BD120" si="129">BD81/$AX81-1</f>
        <v>-0.15915190790868072</v>
      </c>
      <c r="BE120" s="17">
        <f t="shared" si="112"/>
        <v>-1</v>
      </c>
      <c r="BF120" s="28"/>
      <c r="BG120" s="28"/>
      <c r="BH120" s="193"/>
      <c r="BU120" s="86"/>
      <c r="CJ120" s="86"/>
    </row>
    <row r="122" spans="1:88">
      <c r="T122" s="196" t="s">
        <v>90</v>
      </c>
      <c r="Y122" s="1" t="s">
        <v>684</v>
      </c>
      <c r="BH122" s="1419"/>
    </row>
    <row r="123" spans="1:88">
      <c r="T123" s="728"/>
      <c r="Y123" s="728"/>
      <c r="Z123" s="189"/>
      <c r="AA123" s="10">
        <v>1990</v>
      </c>
      <c r="AB123" s="10">
        <f t="shared" ref="AB123:BE123" si="130">AA123+1</f>
        <v>1991</v>
      </c>
      <c r="AC123" s="10">
        <f t="shared" si="130"/>
        <v>1992</v>
      </c>
      <c r="AD123" s="10">
        <f t="shared" si="130"/>
        <v>1993</v>
      </c>
      <c r="AE123" s="10">
        <f t="shared" si="130"/>
        <v>1994</v>
      </c>
      <c r="AF123" s="10">
        <f t="shared" si="130"/>
        <v>1995</v>
      </c>
      <c r="AG123" s="10">
        <f t="shared" si="130"/>
        <v>1996</v>
      </c>
      <c r="AH123" s="10">
        <f t="shared" si="130"/>
        <v>1997</v>
      </c>
      <c r="AI123" s="10">
        <f t="shared" si="130"/>
        <v>1998</v>
      </c>
      <c r="AJ123" s="10">
        <f t="shared" si="130"/>
        <v>1999</v>
      </c>
      <c r="AK123" s="10">
        <f t="shared" si="130"/>
        <v>2000</v>
      </c>
      <c r="AL123" s="10">
        <f t="shared" si="130"/>
        <v>2001</v>
      </c>
      <c r="AM123" s="10">
        <f t="shared" si="130"/>
        <v>2002</v>
      </c>
      <c r="AN123" s="10">
        <f t="shared" si="130"/>
        <v>2003</v>
      </c>
      <c r="AO123" s="10">
        <f t="shared" si="130"/>
        <v>2004</v>
      </c>
      <c r="AP123" s="10">
        <f t="shared" si="130"/>
        <v>2005</v>
      </c>
      <c r="AQ123" s="10">
        <f t="shared" si="130"/>
        <v>2006</v>
      </c>
      <c r="AR123" s="10">
        <f t="shared" si="130"/>
        <v>2007</v>
      </c>
      <c r="AS123" s="10">
        <f t="shared" si="130"/>
        <v>2008</v>
      </c>
      <c r="AT123" s="10">
        <f t="shared" si="130"/>
        <v>2009</v>
      </c>
      <c r="AU123" s="10">
        <f t="shared" si="130"/>
        <v>2010</v>
      </c>
      <c r="AV123" s="10">
        <f t="shared" si="130"/>
        <v>2011</v>
      </c>
      <c r="AW123" s="10">
        <f t="shared" si="130"/>
        <v>2012</v>
      </c>
      <c r="AX123" s="10">
        <f t="shared" si="130"/>
        <v>2013</v>
      </c>
      <c r="AY123" s="10">
        <f t="shared" si="130"/>
        <v>2014</v>
      </c>
      <c r="AZ123" s="10">
        <f t="shared" si="130"/>
        <v>2015</v>
      </c>
      <c r="BA123" s="10">
        <f t="shared" si="130"/>
        <v>2016</v>
      </c>
      <c r="BB123" s="10">
        <f t="shared" si="130"/>
        <v>2017</v>
      </c>
      <c r="BC123" s="10">
        <f>BB123+1</f>
        <v>2018</v>
      </c>
      <c r="BD123" s="10">
        <f>BC123+1</f>
        <v>2019</v>
      </c>
      <c r="BE123" s="10">
        <f t="shared" si="130"/>
        <v>2020</v>
      </c>
      <c r="BF123" s="10" t="s">
        <v>22</v>
      </c>
      <c r="BG123" s="10" t="s">
        <v>2</v>
      </c>
      <c r="BH123" s="1439"/>
    </row>
    <row r="124" spans="1:88">
      <c r="T124" s="729" t="s">
        <v>260</v>
      </c>
      <c r="Y124" s="1174" t="s">
        <v>498</v>
      </c>
      <c r="Z124" s="3"/>
      <c r="AA124" s="1822" t="s">
        <v>77</v>
      </c>
      <c r="AB124" s="1175" t="s">
        <v>397</v>
      </c>
      <c r="AC124" s="1175" t="s">
        <v>397</v>
      </c>
      <c r="AD124" s="1175" t="s">
        <v>396</v>
      </c>
      <c r="AE124" s="1175" t="s">
        <v>396</v>
      </c>
      <c r="AF124" s="1175" t="s">
        <v>397</v>
      </c>
      <c r="AG124" s="1175" t="s">
        <v>397</v>
      </c>
      <c r="AH124" s="1175" t="s">
        <v>396</v>
      </c>
      <c r="AI124" s="1175" t="s">
        <v>396</v>
      </c>
      <c r="AJ124" s="1175" t="s">
        <v>397</v>
      </c>
      <c r="AK124" s="1175" t="s">
        <v>397</v>
      </c>
      <c r="AL124" s="1175" t="s">
        <v>396</v>
      </c>
      <c r="AM124" s="1175" t="s">
        <v>396</v>
      </c>
      <c r="AN124" s="1175" t="s">
        <v>397</v>
      </c>
      <c r="AO124" s="1175" t="s">
        <v>397</v>
      </c>
      <c r="AP124" s="1175" t="s">
        <v>396</v>
      </c>
      <c r="AQ124" s="1175" t="s">
        <v>396</v>
      </c>
      <c r="AR124" s="1175" t="s">
        <v>397</v>
      </c>
      <c r="AS124" s="1175" t="s">
        <v>397</v>
      </c>
      <c r="AT124" s="1175" t="s">
        <v>396</v>
      </c>
      <c r="AU124" s="1175" t="s">
        <v>396</v>
      </c>
      <c r="AV124" s="1175" t="s">
        <v>397</v>
      </c>
      <c r="AW124" s="1175" t="s">
        <v>397</v>
      </c>
      <c r="AX124" s="1175" t="s">
        <v>396</v>
      </c>
      <c r="AY124" s="1175" t="s">
        <v>396</v>
      </c>
      <c r="AZ124" s="1175" t="s">
        <v>397</v>
      </c>
      <c r="BA124" s="1175" t="s">
        <v>397</v>
      </c>
      <c r="BB124" s="1175" t="s">
        <v>396</v>
      </c>
      <c r="BC124" s="1175" t="s">
        <v>396</v>
      </c>
      <c r="BD124" s="1175" t="s">
        <v>77</v>
      </c>
      <c r="BE124" s="1175" t="s">
        <v>397</v>
      </c>
      <c r="BF124" s="25"/>
      <c r="BG124" s="25"/>
      <c r="BH124" s="1439"/>
    </row>
    <row r="125" spans="1:88" s="26" customFormat="1" ht="28.5">
      <c r="A125" s="193"/>
      <c r="B125" s="1"/>
      <c r="C125" s="1"/>
      <c r="D125" s="1"/>
      <c r="E125" s="1"/>
      <c r="F125" s="1"/>
      <c r="G125" s="1"/>
      <c r="H125" s="1"/>
      <c r="I125" s="1"/>
      <c r="J125" s="1"/>
      <c r="K125" s="1"/>
      <c r="L125" s="1"/>
      <c r="M125" s="1"/>
      <c r="N125" s="1"/>
      <c r="O125" s="1"/>
      <c r="P125" s="1"/>
      <c r="Q125" s="1"/>
      <c r="R125" s="1"/>
      <c r="S125" s="1"/>
      <c r="T125" s="1402" t="s">
        <v>1009</v>
      </c>
      <c r="U125" s="1"/>
      <c r="V125" s="1"/>
      <c r="W125" s="1"/>
      <c r="X125" s="1"/>
      <c r="Y125" s="40" t="s">
        <v>1380</v>
      </c>
      <c r="Z125" s="29"/>
      <c r="AA125" s="1815"/>
      <c r="AB125" s="15">
        <f t="shared" ref="AB125:BA126" si="131">AB73/AA73-1</f>
        <v>-8.4340766030647218E-3</v>
      </c>
      <c r="AC125" s="15">
        <f t="shared" si="131"/>
        <v>-1.132874834177755E-2</v>
      </c>
      <c r="AD125" s="15">
        <f t="shared" si="131"/>
        <v>1.1406457816582893E-3</v>
      </c>
      <c r="AE125" s="15">
        <f t="shared" si="131"/>
        <v>1.4608663956230394E-3</v>
      </c>
      <c r="AF125" s="15">
        <f t="shared" si="131"/>
        <v>-1.4259449406563318E-2</v>
      </c>
      <c r="AG125" s="15">
        <f t="shared" si="131"/>
        <v>2.8837415566798086E-3</v>
      </c>
      <c r="AH125" s="15">
        <f t="shared" si="131"/>
        <v>2.55918442369516E-2</v>
      </c>
      <c r="AI125" s="15">
        <f t="shared" si="131"/>
        <v>-4.4774480512880244E-2</v>
      </c>
      <c r="AJ125" s="15">
        <f t="shared" si="131"/>
        <v>3.9730924483887042E-2</v>
      </c>
      <c r="AK125" s="15">
        <f t="shared" si="131"/>
        <v>4.6454957043229328E-4</v>
      </c>
      <c r="AL125" s="15">
        <f t="shared" si="131"/>
        <v>-2.3535181327604349E-2</v>
      </c>
      <c r="AM125" s="15">
        <f t="shared" si="131"/>
        <v>2.6837477613016913E-2</v>
      </c>
      <c r="AN125" s="15">
        <f t="shared" si="131"/>
        <v>1.3746460356165224E-2</v>
      </c>
      <c r="AO125" s="15">
        <f t="shared" si="131"/>
        <v>1.1689058850914424E-3</v>
      </c>
      <c r="AP125" s="15">
        <f t="shared" si="131"/>
        <v>5.6327686608169225E-2</v>
      </c>
      <c r="AQ125" s="15">
        <f t="shared" si="131"/>
        <v>-1.71305709389169E-2</v>
      </c>
      <c r="AR125" s="15">
        <f t="shared" si="131"/>
        <v>4.931853730012703E-2</v>
      </c>
      <c r="AS125" s="15">
        <f t="shared" si="131"/>
        <v>-2.0155265400760514E-2</v>
      </c>
      <c r="AT125" s="15">
        <f t="shared" si="131"/>
        <v>-2.6921999466070434E-2</v>
      </c>
      <c r="AU125" s="15">
        <f t="shared" si="131"/>
        <v>3.3494361892783875E-2</v>
      </c>
      <c r="AV125" s="15">
        <f t="shared" si="131"/>
        <v>1.012406680526623E-2</v>
      </c>
      <c r="AW125" s="15">
        <f t="shared" si="131"/>
        <v>1.8121812211335797E-2</v>
      </c>
      <c r="AX125" s="15">
        <f t="shared" si="131"/>
        <v>-8.1105085972464908E-3</v>
      </c>
      <c r="AY125" s="15">
        <f t="shared" si="131"/>
        <v>-6.1531933643169889E-2</v>
      </c>
      <c r="AZ125" s="15">
        <f t="shared" si="131"/>
        <v>-2.7684082063435311E-2</v>
      </c>
      <c r="BA125" s="15">
        <f t="shared" si="131"/>
        <v>4.5675994213523641E-2</v>
      </c>
      <c r="BB125" s="15">
        <f t="shared" ref="BB125:BB133" si="132">BB73/BA73-1</f>
        <v>-5.5312073178745536E-2</v>
      </c>
      <c r="BC125" s="15">
        <f t="shared" ref="BC125:BD133" si="133">BC73/BB73-1</f>
        <v>-1.9760363535119785E-2</v>
      </c>
      <c r="BD125" s="15">
        <f t="shared" si="133"/>
        <v>-4.774834874261269E-2</v>
      </c>
      <c r="BE125" s="15">
        <f t="shared" ref="BE125:BE133" si="134">BE73/BD73-1</f>
        <v>-1</v>
      </c>
      <c r="BF125" s="25"/>
      <c r="BG125" s="25"/>
      <c r="BH125" s="1439"/>
      <c r="BU125" s="86"/>
      <c r="CJ125" s="86"/>
    </row>
    <row r="126" spans="1:88" s="26" customFormat="1">
      <c r="A126" s="193"/>
      <c r="B126" s="1"/>
      <c r="C126" s="1"/>
      <c r="D126" s="1"/>
      <c r="E126" s="1"/>
      <c r="F126" s="1"/>
      <c r="G126" s="1"/>
      <c r="H126" s="1"/>
      <c r="I126" s="1"/>
      <c r="J126" s="1"/>
      <c r="K126" s="1"/>
      <c r="L126" s="1"/>
      <c r="M126" s="1"/>
      <c r="N126" s="1"/>
      <c r="O126" s="1"/>
      <c r="P126" s="1"/>
      <c r="Q126" s="1"/>
      <c r="R126" s="1"/>
      <c r="S126" s="1"/>
      <c r="T126" s="594" t="s">
        <v>126</v>
      </c>
      <c r="U126" s="1"/>
      <c r="V126" s="1"/>
      <c r="W126" s="1"/>
      <c r="X126" s="1"/>
      <c r="Y126" s="594" t="s">
        <v>451</v>
      </c>
      <c r="Z126" s="29"/>
      <c r="AA126" s="1815"/>
      <c r="AB126" s="15">
        <f t="shared" ref="AB126:BA127" si="135">AB74/AA74-1</f>
        <v>-1.4272659027502077E-2</v>
      </c>
      <c r="AC126" s="15">
        <f t="shared" si="135"/>
        <v>-1.6095599057048937E-2</v>
      </c>
      <c r="AD126" s="15">
        <f t="shared" si="135"/>
        <v>-2.6133565733585828E-2</v>
      </c>
      <c r="AE126" s="15">
        <f t="shared" si="135"/>
        <v>3.549345574719931E-2</v>
      </c>
      <c r="AF126" s="15">
        <f t="shared" si="135"/>
        <v>-6.431848348709801E-3</v>
      </c>
      <c r="AG126" s="15">
        <f t="shared" si="131"/>
        <v>9.1805996588913974E-3</v>
      </c>
      <c r="AH126" s="15">
        <f t="shared" si="135"/>
        <v>-1.8366088910650946E-2</v>
      </c>
      <c r="AI126" s="15">
        <f t="shared" si="135"/>
        <v>-6.2828960346013818E-2</v>
      </c>
      <c r="AJ126" s="15">
        <f t="shared" si="135"/>
        <v>2.2575971284836571E-2</v>
      </c>
      <c r="AK126" s="15">
        <f t="shared" si="135"/>
        <v>2.7358882575156063E-2</v>
      </c>
      <c r="AL126" s="15">
        <f t="shared" si="135"/>
        <v>-2.4761872454127642E-2</v>
      </c>
      <c r="AM126" s="15">
        <f t="shared" si="135"/>
        <v>1.6670986045276281E-2</v>
      </c>
      <c r="AN126" s="15">
        <f t="shared" si="131"/>
        <v>3.3221605643012353E-3</v>
      </c>
      <c r="AO126" s="15">
        <f t="shared" si="131"/>
        <v>-7.7696311303501187E-3</v>
      </c>
      <c r="AP126" s="15">
        <f t="shared" si="131"/>
        <v>-7.9403170864128514E-3</v>
      </c>
      <c r="AQ126" s="15">
        <f t="shared" si="135"/>
        <v>-1.3200774104118573E-2</v>
      </c>
      <c r="AR126" s="15">
        <f t="shared" si="135"/>
        <v>2.4743331639081489E-2</v>
      </c>
      <c r="AS126" s="15">
        <f t="shared" si="135"/>
        <v>-9.3243136836229423E-2</v>
      </c>
      <c r="AT126" s="15">
        <f t="shared" si="135"/>
        <v>-5.8782167353315762E-2</v>
      </c>
      <c r="AU126" s="15">
        <f t="shared" si="135"/>
        <v>6.7589918407123362E-2</v>
      </c>
      <c r="AV126" s="15">
        <f t="shared" si="135"/>
        <v>3.4006053935373926E-2</v>
      </c>
      <c r="AW126" s="15">
        <f t="shared" si="135"/>
        <v>2.5827126039142057E-2</v>
      </c>
      <c r="AX126" s="15">
        <f t="shared" si="135"/>
        <v>1.4126611478267215E-2</v>
      </c>
      <c r="AY126" s="15">
        <f t="shared" si="135"/>
        <v>-3.6551054563783603E-2</v>
      </c>
      <c r="AZ126" s="15">
        <f t="shared" si="135"/>
        <v>-3.7432554148404185E-2</v>
      </c>
      <c r="BA126" s="15">
        <f t="shared" si="135"/>
        <v>-2.8688998695079237E-2</v>
      </c>
      <c r="BB126" s="15">
        <f t="shared" si="132"/>
        <v>-1.4896905353160461E-2</v>
      </c>
      <c r="BC126" s="15">
        <f t="shared" si="133"/>
        <v>-2.7582894662758539E-2</v>
      </c>
      <c r="BD126" s="15">
        <f t="shared" si="133"/>
        <v>-3.8138089351061222E-2</v>
      </c>
      <c r="BE126" s="15">
        <f t="shared" si="134"/>
        <v>-1</v>
      </c>
      <c r="BF126" s="25"/>
      <c r="BG126" s="25"/>
      <c r="BH126" s="1439"/>
      <c r="BU126" s="86"/>
      <c r="CJ126" s="86"/>
    </row>
    <row r="127" spans="1:88" s="26" customFormat="1">
      <c r="A127" s="193"/>
      <c r="B127" s="1"/>
      <c r="C127" s="1"/>
      <c r="D127" s="1"/>
      <c r="E127" s="1"/>
      <c r="F127" s="1"/>
      <c r="G127" s="1"/>
      <c r="H127" s="1"/>
      <c r="I127" s="1"/>
      <c r="J127" s="1"/>
      <c r="K127" s="1"/>
      <c r="L127" s="1"/>
      <c r="M127" s="1"/>
      <c r="N127" s="1"/>
      <c r="O127" s="1"/>
      <c r="P127" s="1"/>
      <c r="Q127" s="1"/>
      <c r="R127" s="1"/>
      <c r="S127" s="1"/>
      <c r="T127" s="594" t="s">
        <v>127</v>
      </c>
      <c r="U127" s="1"/>
      <c r="V127" s="1"/>
      <c r="W127" s="1"/>
      <c r="X127" s="1"/>
      <c r="Y127" s="594" t="s">
        <v>429</v>
      </c>
      <c r="Z127" s="29"/>
      <c r="AA127" s="1815"/>
      <c r="AB127" s="15">
        <f t="shared" ref="AB127:BA128" si="136">AB75/AA75-1</f>
        <v>5.7563428202737965E-2</v>
      </c>
      <c r="AC127" s="15">
        <f t="shared" si="136"/>
        <v>3.0064248817217809E-2</v>
      </c>
      <c r="AD127" s="15">
        <f t="shared" si="136"/>
        <v>1.5005128322448602E-2</v>
      </c>
      <c r="AE127" s="15">
        <f t="shared" si="136"/>
        <v>4.2062797369436744E-2</v>
      </c>
      <c r="AF127" s="15">
        <f t="shared" si="136"/>
        <v>3.7747780386433449E-2</v>
      </c>
      <c r="AG127" s="15">
        <f t="shared" si="136"/>
        <v>2.6502428840077474E-2</v>
      </c>
      <c r="AH127" s="15">
        <f t="shared" si="135"/>
        <v>5.8006185203733907E-3</v>
      </c>
      <c r="AI127" s="15">
        <f t="shared" si="135"/>
        <v>-8.7720883818029893E-3</v>
      </c>
      <c r="AJ127" s="15">
        <f t="shared" si="136"/>
        <v>1.707426454869565E-2</v>
      </c>
      <c r="AK127" s="15">
        <f t="shared" si="135"/>
        <v>-2.5060978415292201E-3</v>
      </c>
      <c r="AL127" s="15">
        <f t="shared" si="136"/>
        <v>1.5761456745505331E-2</v>
      </c>
      <c r="AM127" s="15">
        <f t="shared" si="136"/>
        <v>-1.2269058921005049E-2</v>
      </c>
      <c r="AN127" s="15">
        <f t="shared" si="136"/>
        <v>-1.4028610116937124E-2</v>
      </c>
      <c r="AO127" s="15">
        <f t="shared" si="136"/>
        <v>-2.395822641220402E-2</v>
      </c>
      <c r="AP127" s="15">
        <f t="shared" si="136"/>
        <v>-2.1556533401292044E-2</v>
      </c>
      <c r="AQ127" s="15">
        <f t="shared" si="136"/>
        <v>-1.2174386828280648E-2</v>
      </c>
      <c r="AR127" s="15">
        <f t="shared" si="135"/>
        <v>-8.5834425546549298E-3</v>
      </c>
      <c r="AS127" s="15">
        <f t="shared" si="136"/>
        <v>-3.2352032744238812E-2</v>
      </c>
      <c r="AT127" s="15">
        <f t="shared" si="136"/>
        <v>-1.5723939298461609E-2</v>
      </c>
      <c r="AU127" s="15">
        <f t="shared" si="135"/>
        <v>3.3560415641396002E-3</v>
      </c>
      <c r="AV127" s="15">
        <f t="shared" si="136"/>
        <v>-1.5741095509270719E-2</v>
      </c>
      <c r="AW127" s="15">
        <f t="shared" si="135"/>
        <v>7.9674357181085398E-3</v>
      </c>
      <c r="AX127" s="15">
        <f t="shared" si="136"/>
        <v>-1.2015744187489963E-2</v>
      </c>
      <c r="AY127" s="15">
        <f t="shared" si="136"/>
        <v>-2.3869238001174797E-2</v>
      </c>
      <c r="AZ127" s="15">
        <f t="shared" si="135"/>
        <v>-6.8274604876844558E-3</v>
      </c>
      <c r="BA127" s="15">
        <f t="shared" si="136"/>
        <v>-9.5767583694770231E-3</v>
      </c>
      <c r="BB127" s="15">
        <f t="shared" si="132"/>
        <v>-9.7051878043118434E-3</v>
      </c>
      <c r="BC127" s="15">
        <f t="shared" si="133"/>
        <v>-1.3108823242609313E-2</v>
      </c>
      <c r="BD127" s="15">
        <f t="shared" si="133"/>
        <v>-2.1263515595042137E-2</v>
      </c>
      <c r="BE127" s="15">
        <f t="shared" si="134"/>
        <v>-1</v>
      </c>
      <c r="BF127" s="25"/>
      <c r="BG127" s="25"/>
      <c r="BH127" s="1439"/>
      <c r="BU127" s="86"/>
      <c r="CJ127" s="86"/>
    </row>
    <row r="128" spans="1:88" s="26" customFormat="1">
      <c r="A128" s="193"/>
      <c r="B128" s="1"/>
      <c r="C128" s="1"/>
      <c r="D128" s="1"/>
      <c r="E128" s="1"/>
      <c r="F128" s="1"/>
      <c r="G128" s="1"/>
      <c r="H128" s="1"/>
      <c r="I128" s="1"/>
      <c r="J128" s="1"/>
      <c r="K128" s="1"/>
      <c r="L128" s="1"/>
      <c r="M128" s="1"/>
      <c r="N128" s="1"/>
      <c r="O128" s="1"/>
      <c r="P128" s="1"/>
      <c r="Q128" s="1"/>
      <c r="R128" s="1"/>
      <c r="S128" s="1"/>
      <c r="T128" s="594" t="s">
        <v>128</v>
      </c>
      <c r="U128" s="1"/>
      <c r="V128" s="1"/>
      <c r="W128" s="1"/>
      <c r="X128" s="1"/>
      <c r="Y128" s="40" t="s">
        <v>426</v>
      </c>
      <c r="Z128" s="29"/>
      <c r="AA128" s="1815"/>
      <c r="AB128" s="15">
        <f t="shared" ref="AB128:BA130" si="137">AB76/AA76-1</f>
        <v>2.6250472243084966E-2</v>
      </c>
      <c r="AC128" s="15">
        <f t="shared" si="137"/>
        <v>3.4709341957953166E-2</v>
      </c>
      <c r="AD128" s="15">
        <f t="shared" si="137"/>
        <v>2.7767303947991318E-2</v>
      </c>
      <c r="AE128" s="15">
        <f t="shared" si="137"/>
        <v>9.8183626964119863E-2</v>
      </c>
      <c r="AF128" s="15">
        <f t="shared" si="137"/>
        <v>3.2686044899102207E-2</v>
      </c>
      <c r="AG128" s="15">
        <f t="shared" si="137"/>
        <v>-7.7799605074008182E-3</v>
      </c>
      <c r="AH128" s="15">
        <f t="shared" si="137"/>
        <v>3.330247223453342E-2</v>
      </c>
      <c r="AI128" s="15">
        <f t="shared" si="137"/>
        <v>4.3485811182597756E-2</v>
      </c>
      <c r="AJ128" s="15">
        <f t="shared" si="137"/>
        <v>5.8558339830699913E-2</v>
      </c>
      <c r="AK128" s="15">
        <f t="shared" si="137"/>
        <v>3.4760874207563575E-2</v>
      </c>
      <c r="AL128" s="15">
        <f t="shared" si="136"/>
        <v>3.2454516173285874E-3</v>
      </c>
      <c r="AM128" s="15">
        <f t="shared" si="137"/>
        <v>4.9319122663493031E-2</v>
      </c>
      <c r="AN128" s="15">
        <f t="shared" si="137"/>
        <v>3.2046961294645682E-2</v>
      </c>
      <c r="AO128" s="15">
        <f t="shared" si="137"/>
        <v>3.5592848266296384E-2</v>
      </c>
      <c r="AP128" s="15">
        <f t="shared" si="137"/>
        <v>3.213304283225038E-2</v>
      </c>
      <c r="AQ128" s="15">
        <f t="shared" si="137"/>
        <v>-1.4488350068595057E-2</v>
      </c>
      <c r="AR128" s="15">
        <f t="shared" si="137"/>
        <v>4.4891155984904785E-2</v>
      </c>
      <c r="AS128" s="15">
        <f t="shared" si="137"/>
        <v>-3.0560881251178507E-2</v>
      </c>
      <c r="AT128" s="15">
        <f t="shared" si="137"/>
        <v>-0.10729116461477961</v>
      </c>
      <c r="AU128" s="15">
        <f t="shared" si="137"/>
        <v>2.0560553319944885E-2</v>
      </c>
      <c r="AV128" s="15">
        <f t="shared" si="137"/>
        <v>0.1148751058471873</v>
      </c>
      <c r="AW128" s="15">
        <f t="shared" si="137"/>
        <v>2.2201277627156957E-2</v>
      </c>
      <c r="AX128" s="15">
        <f t="shared" si="137"/>
        <v>4.1313477422921352E-2</v>
      </c>
      <c r="AY128" s="15">
        <f t="shared" si="137"/>
        <v>-3.3651881986911492E-2</v>
      </c>
      <c r="AZ128" s="15">
        <f t="shared" si="137"/>
        <v>-4.7875778679350445E-2</v>
      </c>
      <c r="BA128" s="15">
        <f t="shared" si="137"/>
        <v>-3.0960166199961447E-2</v>
      </c>
      <c r="BB128" s="15">
        <f t="shared" si="132"/>
        <v>-1.6242421317182898E-2</v>
      </c>
      <c r="BC128" s="15">
        <f t="shared" si="133"/>
        <v>-4.003652936288038E-2</v>
      </c>
      <c r="BD128" s="15">
        <f t="shared" si="133"/>
        <v>-3.5571644396493185E-2</v>
      </c>
      <c r="BE128" s="15">
        <f t="shared" si="134"/>
        <v>-1</v>
      </c>
      <c r="BF128" s="25"/>
      <c r="BG128" s="25"/>
      <c r="BH128" s="1439"/>
      <c r="BU128" s="86"/>
      <c r="CJ128" s="86"/>
    </row>
    <row r="129" spans="1:88" s="26" customFormat="1">
      <c r="A129" s="193"/>
      <c r="B129" s="1"/>
      <c r="C129" s="1"/>
      <c r="D129" s="1"/>
      <c r="E129" s="1"/>
      <c r="F129" s="1"/>
      <c r="G129" s="1"/>
      <c r="H129" s="1"/>
      <c r="I129" s="1"/>
      <c r="J129" s="1"/>
      <c r="K129" s="1"/>
      <c r="L129" s="1"/>
      <c r="M129" s="1"/>
      <c r="N129" s="1"/>
      <c r="O129" s="1"/>
      <c r="P129" s="1"/>
      <c r="Q129" s="1"/>
      <c r="R129" s="1"/>
      <c r="S129" s="1"/>
      <c r="T129" s="594" t="s">
        <v>129</v>
      </c>
      <c r="U129" s="1"/>
      <c r="V129" s="1"/>
      <c r="W129" s="1"/>
      <c r="X129" s="1"/>
      <c r="Y129" s="594" t="s">
        <v>452</v>
      </c>
      <c r="Z129" s="29"/>
      <c r="AA129" s="1815"/>
      <c r="AB129" s="15">
        <f t="shared" ref="AB129:BA131" si="138">AB77/AA77-1</f>
        <v>2.6063740768827781E-2</v>
      </c>
      <c r="AC129" s="15">
        <f t="shared" si="138"/>
        <v>4.6227468414524298E-2</v>
      </c>
      <c r="AD129" s="15">
        <f t="shared" si="137"/>
        <v>4.128076244368728E-3</v>
      </c>
      <c r="AE129" s="15">
        <f t="shared" si="138"/>
        <v>7.0094873125596147E-2</v>
      </c>
      <c r="AF129" s="15">
        <f t="shared" si="138"/>
        <v>1.2403124698093793E-2</v>
      </c>
      <c r="AG129" s="15">
        <f t="shared" si="138"/>
        <v>5.60423516692099E-3</v>
      </c>
      <c r="AH129" s="15">
        <f t="shared" si="138"/>
        <v>-3.7764003127655266E-2</v>
      </c>
      <c r="AI129" s="15">
        <f t="shared" si="138"/>
        <v>-8.05348453136423E-3</v>
      </c>
      <c r="AJ129" s="15">
        <f t="shared" si="138"/>
        <v>5.548698167706223E-2</v>
      </c>
      <c r="AK129" s="15">
        <f t="shared" si="138"/>
        <v>2.2972857076309916E-2</v>
      </c>
      <c r="AL129" s="15">
        <f t="shared" si="138"/>
        <v>-2.1192571464871413E-2</v>
      </c>
      <c r="AM129" s="15">
        <f t="shared" si="138"/>
        <v>7.1451850456728749E-2</v>
      </c>
      <c r="AN129" s="15">
        <f t="shared" si="138"/>
        <v>1.5106431557009525E-2</v>
      </c>
      <c r="AO129" s="15">
        <f t="shared" si="137"/>
        <v>-1.0162094112783682E-2</v>
      </c>
      <c r="AP129" s="15">
        <f t="shared" si="138"/>
        <v>3.8682036623024718E-2</v>
      </c>
      <c r="AQ129" s="15">
        <f t="shared" si="138"/>
        <v>-5.0333184267818742E-2</v>
      </c>
      <c r="AR129" s="15">
        <f t="shared" si="138"/>
        <v>6.6390857300677286E-2</v>
      </c>
      <c r="AS129" s="15">
        <f t="shared" si="138"/>
        <v>-2.8209940395244049E-2</v>
      </c>
      <c r="AT129" s="15">
        <f t="shared" si="138"/>
        <v>-3.7104038509399029E-2</v>
      </c>
      <c r="AU129" s="15">
        <f t="shared" si="138"/>
        <v>0.10410380715938472</v>
      </c>
      <c r="AV129" s="15">
        <f t="shared" si="138"/>
        <v>8.3535142066899049E-2</v>
      </c>
      <c r="AW129" s="15">
        <f t="shared" si="138"/>
        <v>9.3831078083224773E-2</v>
      </c>
      <c r="AX129" s="15">
        <f t="shared" si="138"/>
        <v>-1.831589872314332E-2</v>
      </c>
      <c r="AY129" s="15">
        <f t="shared" si="138"/>
        <v>-6.8471497293659644E-2</v>
      </c>
      <c r="AZ129" s="15">
        <f t="shared" si="138"/>
        <v>-3.4403854611112394E-2</v>
      </c>
      <c r="BA129" s="15">
        <f t="shared" si="138"/>
        <v>-9.7392074256225092E-3</v>
      </c>
      <c r="BB129" s="15">
        <f t="shared" si="132"/>
        <v>9.7741770670420891E-3</v>
      </c>
      <c r="BC129" s="15">
        <f t="shared" si="133"/>
        <v>-0.11014536986822487</v>
      </c>
      <c r="BD129" s="15">
        <f t="shared" si="133"/>
        <v>-4.1612152897883781E-2</v>
      </c>
      <c r="BE129" s="15">
        <f t="shared" si="134"/>
        <v>-1</v>
      </c>
      <c r="BF129" s="25"/>
      <c r="BG129" s="25"/>
      <c r="BH129" s="1439"/>
      <c r="BU129" s="86"/>
      <c r="CJ129" s="86"/>
    </row>
    <row r="130" spans="1:88" s="26" customFormat="1">
      <c r="A130" s="193"/>
      <c r="B130" s="1"/>
      <c r="C130" s="1"/>
      <c r="D130" s="1"/>
      <c r="E130" s="1"/>
      <c r="F130" s="1"/>
      <c r="G130" s="1"/>
      <c r="H130" s="1"/>
      <c r="I130" s="1"/>
      <c r="J130" s="1"/>
      <c r="K130" s="1"/>
      <c r="L130" s="1"/>
      <c r="M130" s="1"/>
      <c r="N130" s="1"/>
      <c r="O130" s="1"/>
      <c r="P130" s="1"/>
      <c r="Q130" s="1"/>
      <c r="R130" s="1"/>
      <c r="S130" s="1"/>
      <c r="T130" s="1404" t="s">
        <v>1006</v>
      </c>
      <c r="U130" s="1"/>
      <c r="V130" s="1"/>
      <c r="W130" s="1"/>
      <c r="X130" s="1"/>
      <c r="Y130" s="594" t="s">
        <v>1181</v>
      </c>
      <c r="Z130" s="29"/>
      <c r="AA130" s="1815"/>
      <c r="AB130" s="15">
        <f t="shared" ref="AB130:AZ131" si="139">AB78/AA78-1</f>
        <v>1.8778049328897373E-2</v>
      </c>
      <c r="AC130" s="15">
        <f t="shared" si="138"/>
        <v>-1.3743057103009493E-3</v>
      </c>
      <c r="AD130" s="15">
        <f t="shared" si="139"/>
        <v>-1.9675992615518334E-2</v>
      </c>
      <c r="AE130" s="15">
        <f t="shared" si="139"/>
        <v>2.5591654751431436E-2</v>
      </c>
      <c r="AF130" s="15">
        <f t="shared" si="139"/>
        <v>5.0085529077315005E-3</v>
      </c>
      <c r="AG130" s="15">
        <f t="shared" si="139"/>
        <v>8.6573028081720071E-3</v>
      </c>
      <c r="AH130" s="15">
        <f t="shared" si="139"/>
        <v>-3.8121549688583389E-2</v>
      </c>
      <c r="AI130" s="15">
        <f t="shared" si="139"/>
        <v>-9.2789334660010381E-2</v>
      </c>
      <c r="AJ130" s="15">
        <f t="shared" si="139"/>
        <v>5.3781245397519495E-3</v>
      </c>
      <c r="AK130" s="15">
        <f t="shared" si="138"/>
        <v>8.7030424525054162E-3</v>
      </c>
      <c r="AL130" s="15">
        <f t="shared" si="139"/>
        <v>-2.2054958810858616E-2</v>
      </c>
      <c r="AM130" s="15">
        <f t="shared" si="139"/>
        <v>-4.453194334914623E-2</v>
      </c>
      <c r="AN130" s="15">
        <f t="shared" si="139"/>
        <v>-1.4805956425337219E-2</v>
      </c>
      <c r="AO130" s="15">
        <f t="shared" si="137"/>
        <v>-5.7931096925245562E-4</v>
      </c>
      <c r="AP130" s="15">
        <f t="shared" si="139"/>
        <v>1.9459793129364966E-2</v>
      </c>
      <c r="AQ130" s="15">
        <f t="shared" si="138"/>
        <v>5.8330157454604681E-3</v>
      </c>
      <c r="AR130" s="15">
        <f t="shared" si="139"/>
        <v>-1.419973060907942E-2</v>
      </c>
      <c r="AS130" s="15">
        <f t="shared" si="139"/>
        <v>-7.8022206922996551E-2</v>
      </c>
      <c r="AT130" s="15">
        <f t="shared" si="139"/>
        <v>-0.10795382119469477</v>
      </c>
      <c r="AU130" s="15">
        <f t="shared" si="139"/>
        <v>2.2773008543101492E-2</v>
      </c>
      <c r="AV130" s="15">
        <f t="shared" si="138"/>
        <v>-3.3738309596057503E-3</v>
      </c>
      <c r="AW130" s="15">
        <f t="shared" si="138"/>
        <v>1.0446298800912412E-3</v>
      </c>
      <c r="AX130" s="15">
        <f t="shared" si="139"/>
        <v>3.7511879818197924E-2</v>
      </c>
      <c r="AY130" s="15">
        <f t="shared" si="139"/>
        <v>-1.2405593895735811E-2</v>
      </c>
      <c r="AZ130" s="15">
        <f t="shared" si="139"/>
        <v>-2.8675621470911961E-2</v>
      </c>
      <c r="BA130" s="15">
        <f t="shared" si="138"/>
        <v>-8.837711403208881E-3</v>
      </c>
      <c r="BB130" s="15">
        <f t="shared" si="132"/>
        <v>1.3878792368720694E-2</v>
      </c>
      <c r="BC130" s="15">
        <f t="shared" si="133"/>
        <v>-1.5226394580532876E-2</v>
      </c>
      <c r="BD130" s="15">
        <f t="shared" si="133"/>
        <v>-2.4051327105607756E-2</v>
      </c>
      <c r="BE130" s="15">
        <f t="shared" si="134"/>
        <v>-1</v>
      </c>
      <c r="BF130" s="25"/>
      <c r="BG130" s="25"/>
      <c r="BH130" s="1439"/>
      <c r="BU130" s="86"/>
      <c r="CJ130" s="86"/>
    </row>
    <row r="131" spans="1:88" s="26" customFormat="1">
      <c r="A131" s="193"/>
      <c r="B131" s="1"/>
      <c r="C131" s="1"/>
      <c r="D131" s="1"/>
      <c r="E131" s="1"/>
      <c r="F131" s="1"/>
      <c r="G131" s="1"/>
      <c r="H131" s="1"/>
      <c r="I131" s="1"/>
      <c r="J131" s="1"/>
      <c r="K131" s="1"/>
      <c r="L131" s="1"/>
      <c r="M131" s="1"/>
      <c r="N131" s="1"/>
      <c r="O131" s="1"/>
      <c r="P131" s="1"/>
      <c r="Q131" s="1"/>
      <c r="R131" s="1"/>
      <c r="S131" s="1"/>
      <c r="T131" s="594" t="s">
        <v>130</v>
      </c>
      <c r="U131" s="1"/>
      <c r="V131" s="1"/>
      <c r="W131" s="1"/>
      <c r="X131" s="1"/>
      <c r="Y131" s="594" t="s">
        <v>453</v>
      </c>
      <c r="Z131" s="29"/>
      <c r="AA131" s="1815"/>
      <c r="AB131" s="15">
        <f t="shared" si="139"/>
        <v>8.4036220363683523E-3</v>
      </c>
      <c r="AC131" s="15">
        <f t="shared" ref="AC131:AZ131" si="140">AC79/AB79-1</f>
        <v>7.6992905386893851E-2</v>
      </c>
      <c r="AD131" s="15">
        <f t="shared" si="140"/>
        <v>-3.670361595280669E-2</v>
      </c>
      <c r="AE131" s="15">
        <f t="shared" si="140"/>
        <v>0.14535000335554393</v>
      </c>
      <c r="AF131" s="15">
        <f t="shared" si="140"/>
        <v>1.8605993075962557E-2</v>
      </c>
      <c r="AG131" s="15">
        <f t="shared" si="140"/>
        <v>1.6708995419606465E-2</v>
      </c>
      <c r="AH131" s="15">
        <f t="shared" si="140"/>
        <v>5.3199895579417511E-2</v>
      </c>
      <c r="AI131" s="15">
        <f t="shared" si="140"/>
        <v>4.8855347451270958E-3</v>
      </c>
      <c r="AJ131" s="15">
        <f t="shared" si="140"/>
        <v>-2.0858084652638498E-3</v>
      </c>
      <c r="AK131" s="15">
        <f t="shared" si="140"/>
        <v>4.5992622401044514E-2</v>
      </c>
      <c r="AL131" s="15">
        <f t="shared" si="140"/>
        <v>-9.5684118980762234E-3</v>
      </c>
      <c r="AM131" s="15">
        <f t="shared" si="139"/>
        <v>1.1126821121999031E-2</v>
      </c>
      <c r="AN131" s="15">
        <f t="shared" si="140"/>
        <v>2.7953347980381071E-2</v>
      </c>
      <c r="AO131" s="15">
        <f t="shared" si="140"/>
        <v>-1.9447827315555277E-2</v>
      </c>
      <c r="AP131" s="15">
        <f t="shared" si="140"/>
        <v>-2.1178427468173666E-2</v>
      </c>
      <c r="AQ131" s="15">
        <f t="shared" si="140"/>
        <v>-4.8009724815030297E-2</v>
      </c>
      <c r="AR131" s="15">
        <f t="shared" si="140"/>
        <v>2.1267683090069323E-2</v>
      </c>
      <c r="AS131" s="15">
        <f t="shared" si="140"/>
        <v>3.7352697724541084E-2</v>
      </c>
      <c r="AT131" s="15">
        <f t="shared" si="140"/>
        <v>-0.1085715342499749</v>
      </c>
      <c r="AU131" s="15">
        <f t="shared" si="140"/>
        <v>2.4126233669806929E-2</v>
      </c>
      <c r="AV131" s="15">
        <f t="shared" si="140"/>
        <v>-2.4349960987817054E-2</v>
      </c>
      <c r="AW131" s="15">
        <f t="shared" si="140"/>
        <v>5.8223438747815104E-2</v>
      </c>
      <c r="AX131" s="15">
        <f t="shared" si="140"/>
        <v>-1.6753865249021671E-2</v>
      </c>
      <c r="AY131" s="15">
        <f t="shared" si="140"/>
        <v>-2.4230749100726645E-2</v>
      </c>
      <c r="AZ131" s="15">
        <f t="shared" si="140"/>
        <v>1.3784189996450591E-2</v>
      </c>
      <c r="BA131" s="15">
        <f t="shared" si="138"/>
        <v>6.961508015737472E-3</v>
      </c>
      <c r="BB131" s="15">
        <f t="shared" si="132"/>
        <v>7.5167392038619774E-3</v>
      </c>
      <c r="BC131" s="15">
        <f t="shared" si="133"/>
        <v>2.533771138721419E-2</v>
      </c>
      <c r="BD131" s="15">
        <f t="shared" si="133"/>
        <v>3.2195467603455263E-3</v>
      </c>
      <c r="BE131" s="15">
        <f t="shared" si="134"/>
        <v>-1</v>
      </c>
      <c r="BF131" s="25"/>
      <c r="BG131" s="25"/>
      <c r="BH131" s="1439"/>
      <c r="BU131" s="86"/>
      <c r="CJ131" s="86"/>
    </row>
    <row r="132" spans="1:88" s="26" customFormat="1" ht="19.5" thickBot="1">
      <c r="A132" s="193"/>
      <c r="B132" s="193"/>
      <c r="C132" s="193"/>
      <c r="D132" s="193"/>
      <c r="E132" s="193"/>
      <c r="F132" s="193"/>
      <c r="G132" s="193"/>
      <c r="H132" s="193"/>
      <c r="I132" s="193"/>
      <c r="J132" s="193"/>
      <c r="K132" s="193"/>
      <c r="L132" s="193"/>
      <c r="M132" s="193"/>
      <c r="N132" s="193"/>
      <c r="O132" s="193"/>
      <c r="P132" s="193"/>
      <c r="Q132" s="193"/>
      <c r="R132" s="193"/>
      <c r="S132" s="193"/>
      <c r="T132" s="1781" t="s">
        <v>1272</v>
      </c>
      <c r="U132" s="1"/>
      <c r="V132" s="1"/>
      <c r="W132" s="1"/>
      <c r="X132" s="1"/>
      <c r="Y132" s="595" t="s">
        <v>1273</v>
      </c>
      <c r="Z132" s="30"/>
      <c r="AA132" s="1817"/>
      <c r="AB132" s="16">
        <f t="shared" ref="AB132:BA133" si="141">AB80/AA80-1</f>
        <v>-3.0443121409470586E-2</v>
      </c>
      <c r="AC132" s="16">
        <f t="shared" si="141"/>
        <v>-3.9492293227028297E-2</v>
      </c>
      <c r="AD132" s="16">
        <f t="shared" si="141"/>
        <v>-3.3514319312257457E-2</v>
      </c>
      <c r="AE132" s="16">
        <f t="shared" si="141"/>
        <v>-3.4522063385400092E-2</v>
      </c>
      <c r="AF132" s="16">
        <f t="shared" si="141"/>
        <v>3.3356800205267545E-2</v>
      </c>
      <c r="AG132" s="16">
        <f t="shared" si="141"/>
        <v>2.0280883598891242E-2</v>
      </c>
      <c r="AH132" s="16">
        <f t="shared" si="141"/>
        <v>-6.518864316591988E-3</v>
      </c>
      <c r="AI132" s="16">
        <f t="shared" si="141"/>
        <v>-7.3202683599750684E-2</v>
      </c>
      <c r="AJ132" s="16">
        <f t="shared" si="141"/>
        <v>5.1044910057520543E-3</v>
      </c>
      <c r="AK132" s="16">
        <f t="shared" si="141"/>
        <v>1.1886725029214285E-2</v>
      </c>
      <c r="AL132" s="16">
        <f t="shared" si="141"/>
        <v>-8.3070126813108658E-2</v>
      </c>
      <c r="AM132" s="16">
        <f t="shared" si="141"/>
        <v>-5.0348625930507374E-2</v>
      </c>
      <c r="AN132" s="16">
        <f t="shared" si="141"/>
        <v>-3.5953674106432132E-2</v>
      </c>
      <c r="AO132" s="16">
        <f t="shared" si="141"/>
        <v>-3.3472909984615051E-2</v>
      </c>
      <c r="AP132" s="16">
        <f t="shared" si="141"/>
        <v>-1.2280550442546057E-2</v>
      </c>
      <c r="AQ132" s="16">
        <f t="shared" si="141"/>
        <v>-1.4199258126339154E-2</v>
      </c>
      <c r="AR132" s="16">
        <f t="shared" si="141"/>
        <v>1.1352438965905876E-3</v>
      </c>
      <c r="AS132" s="16">
        <f t="shared" si="141"/>
        <v>-9.3341160028475811E-2</v>
      </c>
      <c r="AT132" s="16">
        <f t="shared" si="141"/>
        <v>-8.4626520754935042E-2</v>
      </c>
      <c r="AU132" s="16">
        <f t="shared" si="141"/>
        <v>-2.8870366071307774E-2</v>
      </c>
      <c r="AV132" s="16">
        <f t="shared" si="141"/>
        <v>-3.1990668723857252E-2</v>
      </c>
      <c r="AW132" s="16">
        <f t="shared" si="141"/>
        <v>3.576361380033255E-3</v>
      </c>
      <c r="AX132" s="16">
        <f t="shared" si="141"/>
        <v>3.3470446948360433E-3</v>
      </c>
      <c r="AY132" s="16">
        <f t="shared" si="141"/>
        <v>-2.8847254095390351E-2</v>
      </c>
      <c r="AZ132" s="16">
        <f t="shared" si="141"/>
        <v>-4.2762359015861895E-2</v>
      </c>
      <c r="BA132" s="16">
        <f t="shared" si="141"/>
        <v>-2.1690463778342606E-2</v>
      </c>
      <c r="BB132" s="16">
        <f t="shared" si="132"/>
        <v>-2.6823857269722029E-2</v>
      </c>
      <c r="BC132" s="16">
        <f t="shared" si="133"/>
        <v>-1.9349376747774816E-3</v>
      </c>
      <c r="BD132" s="16">
        <f t="shared" si="133"/>
        <v>-1.8204261421777335E-2</v>
      </c>
      <c r="BE132" s="16">
        <f t="shared" si="134"/>
        <v>-1</v>
      </c>
      <c r="BF132" s="27"/>
      <c r="BG132" s="27"/>
      <c r="BH132" s="1439"/>
      <c r="BU132" s="86"/>
      <c r="CJ132" s="86"/>
    </row>
    <row r="133" spans="1:88" s="26" customFormat="1" ht="15" thickTop="1">
      <c r="A133" s="193"/>
      <c r="B133" s="1"/>
      <c r="C133" s="1"/>
      <c r="D133" s="1"/>
      <c r="E133" s="1"/>
      <c r="F133" s="1"/>
      <c r="G133" s="1"/>
      <c r="H133" s="1"/>
      <c r="I133" s="1"/>
      <c r="J133" s="1"/>
      <c r="K133" s="1"/>
      <c r="L133" s="1"/>
      <c r="M133" s="1"/>
      <c r="N133" s="1"/>
      <c r="O133" s="1"/>
      <c r="P133" s="1"/>
      <c r="Q133" s="1"/>
      <c r="R133" s="1"/>
      <c r="S133" s="1"/>
      <c r="T133" s="596" t="s">
        <v>55</v>
      </c>
      <c r="U133" s="193"/>
      <c r="V133" s="1"/>
      <c r="W133" s="1"/>
      <c r="X133" s="1"/>
      <c r="Y133" s="596" t="s">
        <v>0</v>
      </c>
      <c r="Z133" s="31"/>
      <c r="AA133" s="1818"/>
      <c r="AB133" s="17">
        <f t="shared" ref="AB133:AN133" si="142">AB81/AA81-1</f>
        <v>9.8753494324888003E-3</v>
      </c>
      <c r="AC133" s="17">
        <f t="shared" si="142"/>
        <v>8.0601614073998462E-3</v>
      </c>
      <c r="AD133" s="17">
        <f t="shared" si="142"/>
        <v>-6.1508926280536835E-3</v>
      </c>
      <c r="AE133" s="17">
        <f t="shared" si="142"/>
        <v>4.6637467804935051E-2</v>
      </c>
      <c r="AF133" s="17">
        <f t="shared" si="142"/>
        <v>9.9457150689745699E-3</v>
      </c>
      <c r="AG133" s="17">
        <f t="shared" si="142"/>
        <v>9.5958669528553031E-3</v>
      </c>
      <c r="AH133" s="17">
        <f t="shared" si="142"/>
        <v>-5.5017156272593182E-3</v>
      </c>
      <c r="AI133" s="17">
        <f t="shared" si="142"/>
        <v>-3.2158202023758076E-2</v>
      </c>
      <c r="AJ133" s="17">
        <f t="shared" si="142"/>
        <v>3.0278626916568241E-2</v>
      </c>
      <c r="AK133" s="17">
        <f t="shared" si="142"/>
        <v>1.832732240933832E-2</v>
      </c>
      <c r="AL133" s="17">
        <f t="shared" si="142"/>
        <v>-1.1868541532206067E-2</v>
      </c>
      <c r="AM133" s="17">
        <f t="shared" si="142"/>
        <v>2.3211974529849799E-2</v>
      </c>
      <c r="AN133" s="17">
        <f t="shared" si="142"/>
        <v>6.3929972180323258E-3</v>
      </c>
      <c r="AO133" s="17">
        <f t="shared" si="141"/>
        <v>-3.6396585338800413E-3</v>
      </c>
      <c r="AP133" s="17">
        <f t="shared" si="141"/>
        <v>5.7586017830164593E-3</v>
      </c>
      <c r="AQ133" s="17">
        <f>AQ81/AP81-1</f>
        <v>-1.7838266216529508E-2</v>
      </c>
      <c r="AR133" s="17">
        <f t="shared" ref="AR133:BA133" si="143">AR81/AQ81-1</f>
        <v>2.8033668693710601E-2</v>
      </c>
      <c r="AS133" s="17">
        <f t="shared" si="143"/>
        <v>-5.4435053413914303E-2</v>
      </c>
      <c r="AT133" s="17">
        <f t="shared" si="143"/>
        <v>-5.6124697101479493E-2</v>
      </c>
      <c r="AU133" s="17">
        <f t="shared" si="143"/>
        <v>4.420490472385219E-2</v>
      </c>
      <c r="AV133" s="17">
        <f t="shared" si="143"/>
        <v>4.1043495072597747E-2</v>
      </c>
      <c r="AW133" s="17">
        <f t="shared" si="143"/>
        <v>3.2405804250027481E-2</v>
      </c>
      <c r="AX133" s="17">
        <f t="shared" si="143"/>
        <v>7.1388900683355683E-3</v>
      </c>
      <c r="AY133" s="17">
        <f t="shared" si="143"/>
        <v>-3.9226858252480845E-2</v>
      </c>
      <c r="AZ133" s="17">
        <f t="shared" si="143"/>
        <v>-3.1873817326569576E-2</v>
      </c>
      <c r="BA133" s="17">
        <f t="shared" si="143"/>
        <v>-1.6089489499908183E-2</v>
      </c>
      <c r="BB133" s="17">
        <f t="shared" si="132"/>
        <v>-1.2955738476861045E-2</v>
      </c>
      <c r="BC133" s="17">
        <f t="shared" si="133"/>
        <v>-3.7555082865693534E-2</v>
      </c>
      <c r="BD133" s="17">
        <f t="shared" si="133"/>
        <v>-3.284381738385167E-2</v>
      </c>
      <c r="BE133" s="17">
        <f t="shared" si="134"/>
        <v>-1</v>
      </c>
      <c r="BF133" s="28"/>
      <c r="BG133" s="28"/>
      <c r="BH133" s="193"/>
      <c r="BU133" s="86"/>
      <c r="CJ133" s="86"/>
    </row>
    <row r="137" spans="1:88" s="26" customFormat="1">
      <c r="A137" s="19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3"/>
      <c r="BU137" s="86"/>
      <c r="CJ137" s="86"/>
    </row>
    <row r="138" spans="1:88" s="26" customFormat="1">
      <c r="A138" s="19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3"/>
      <c r="BU138" s="86"/>
      <c r="CJ138" s="86"/>
    </row>
    <row r="139" spans="1:88" s="26" customFormat="1">
      <c r="A139" s="19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3"/>
      <c r="BU139" s="86"/>
      <c r="CJ139" s="86"/>
    </row>
    <row r="140" spans="1:88" s="26" customFormat="1">
      <c r="A140" s="19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3"/>
      <c r="BU140" s="86"/>
      <c r="CJ140" s="86"/>
    </row>
    <row r="141" spans="1:88" s="26" customFormat="1">
      <c r="A141" s="19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36"/>
      <c r="AM141" s="1"/>
      <c r="AN141" s="1"/>
      <c r="AO141" s="1"/>
      <c r="AP141" s="1"/>
      <c r="AQ141" s="1"/>
      <c r="AR141" s="1"/>
      <c r="AS141" s="1"/>
      <c r="AT141" s="1"/>
      <c r="AU141" s="1"/>
      <c r="AV141" s="1"/>
      <c r="AW141" s="1"/>
      <c r="AX141" s="1"/>
      <c r="AY141" s="1"/>
      <c r="AZ141" s="1"/>
      <c r="BA141" s="1"/>
      <c r="BB141" s="1"/>
      <c r="BC141" s="1"/>
      <c r="BD141" s="1"/>
      <c r="BE141" s="1"/>
      <c r="BF141" s="1"/>
      <c r="BG141" s="1"/>
      <c r="BH141" s="193"/>
      <c r="BU141" s="86"/>
      <c r="CJ141" s="86"/>
    </row>
    <row r="142" spans="1:88" s="26" customFormat="1">
      <c r="A142" s="19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36"/>
      <c r="AM142" s="36"/>
      <c r="AN142" s="1"/>
      <c r="AO142" s="1"/>
      <c r="AP142" s="1"/>
      <c r="AQ142" s="1"/>
      <c r="AR142" s="1"/>
      <c r="AS142" s="1"/>
      <c r="AT142" s="1"/>
      <c r="AU142" s="1"/>
      <c r="AV142" s="1"/>
      <c r="AW142" s="1"/>
      <c r="AX142" s="1"/>
      <c r="AY142" s="1"/>
      <c r="AZ142" s="1"/>
      <c r="BA142" s="1"/>
      <c r="BB142" s="1"/>
      <c r="BC142" s="1"/>
      <c r="BD142" s="1"/>
      <c r="BE142" s="1"/>
      <c r="BF142" s="1"/>
      <c r="BG142" s="1"/>
      <c r="BH142" s="193"/>
      <c r="BU142" s="86"/>
      <c r="CJ142" s="86"/>
    </row>
    <row r="143" spans="1:88" s="26" customFormat="1">
      <c r="A143" s="19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36"/>
      <c r="AN143" s="1"/>
      <c r="AO143" s="1"/>
      <c r="AP143" s="1"/>
      <c r="AQ143" s="1"/>
      <c r="AR143" s="1"/>
      <c r="AS143" s="1"/>
      <c r="AT143" s="1"/>
      <c r="AU143" s="1"/>
      <c r="AV143" s="1"/>
      <c r="AW143" s="1"/>
      <c r="AX143" s="1"/>
      <c r="AY143" s="1"/>
      <c r="AZ143" s="1"/>
      <c r="BA143" s="1"/>
      <c r="BB143" s="1"/>
      <c r="BC143" s="1"/>
      <c r="BD143" s="1"/>
      <c r="BE143" s="1"/>
      <c r="BF143" s="1"/>
      <c r="BG143" s="1"/>
      <c r="BH143" s="193"/>
      <c r="BU143" s="86"/>
      <c r="CJ143" s="86"/>
    </row>
    <row r="144" spans="1:88" s="26" customFormat="1">
      <c r="A144" s="193"/>
      <c r="B144" s="193"/>
      <c r="C144" s="193"/>
      <c r="D144" s="193"/>
      <c r="E144" s="193"/>
      <c r="F144" s="193"/>
      <c r="G144" s="193"/>
      <c r="H144" s="193"/>
      <c r="I144" s="193"/>
      <c r="J144" s="193"/>
      <c r="K144" s="193"/>
      <c r="L144" s="193"/>
      <c r="M144" s="193"/>
      <c r="N144" s="193"/>
      <c r="O144" s="193"/>
      <c r="P144" s="193"/>
      <c r="Q144" s="1"/>
      <c r="R144" s="1"/>
      <c r="S144" s="1"/>
      <c r="T144" s="1"/>
      <c r="U144" s="1"/>
      <c r="V144" s="1"/>
      <c r="W144" s="1"/>
      <c r="X144" s="1"/>
      <c r="Y144" s="1"/>
      <c r="Z144" s="1"/>
      <c r="AA144" s="1"/>
      <c r="AB144" s="1"/>
      <c r="AC144" s="1"/>
      <c r="AD144" s="1"/>
      <c r="AE144" s="1"/>
      <c r="AF144" s="1"/>
      <c r="AG144" s="1"/>
      <c r="AH144" s="1"/>
      <c r="AI144" s="1"/>
      <c r="AJ144" s="1"/>
      <c r="AK144" s="1"/>
      <c r="AL144" s="1"/>
      <c r="AM144" s="36"/>
      <c r="AN144" s="1"/>
      <c r="AO144" s="1"/>
      <c r="AP144" s="1"/>
      <c r="AQ144" s="1"/>
      <c r="AR144" s="1"/>
      <c r="AS144" s="1"/>
      <c r="AT144" s="1"/>
      <c r="AU144" s="1"/>
      <c r="AV144" s="1"/>
      <c r="AW144" s="1"/>
      <c r="AX144" s="1"/>
      <c r="AY144" s="1"/>
      <c r="AZ144" s="1"/>
      <c r="BA144" s="1"/>
      <c r="BB144" s="1"/>
      <c r="BC144" s="1"/>
      <c r="BD144" s="1"/>
      <c r="BE144" s="1"/>
      <c r="BF144" s="1"/>
      <c r="BG144" s="1"/>
      <c r="BH144" s="193"/>
      <c r="BU144" s="86"/>
      <c r="CJ144" s="86"/>
    </row>
    <row r="145" spans="1:88" s="26" customFormat="1">
      <c r="A145" s="193"/>
      <c r="B145" s="1"/>
      <c r="C145" s="1"/>
      <c r="D145" s="1"/>
      <c r="E145" s="1"/>
      <c r="F145" s="1"/>
      <c r="G145" s="1"/>
      <c r="H145" s="1"/>
      <c r="I145" s="1"/>
      <c r="J145" s="1"/>
      <c r="K145" s="1"/>
      <c r="L145" s="1"/>
      <c r="M145" s="1"/>
      <c r="N145" s="1"/>
      <c r="O145" s="1"/>
      <c r="P145" s="1"/>
      <c r="Q145" s="1"/>
      <c r="R145" s="1"/>
      <c r="S145" s="1"/>
      <c r="T145" s="1"/>
      <c r="U145" s="193"/>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93"/>
      <c r="BU145" s="86"/>
      <c r="CJ145" s="86"/>
    </row>
  </sheetData>
  <mergeCells count="22">
    <mergeCell ref="X58:Y58"/>
    <mergeCell ref="X54:Y54"/>
    <mergeCell ref="S13:T13"/>
    <mergeCell ref="S33:T33"/>
    <mergeCell ref="S34:T34"/>
    <mergeCell ref="S31:T31"/>
    <mergeCell ref="S19:T19"/>
    <mergeCell ref="S30:T30"/>
    <mergeCell ref="S15:T15"/>
    <mergeCell ref="X13:Y13"/>
    <mergeCell ref="X15:Y15"/>
    <mergeCell ref="X30:Y30"/>
    <mergeCell ref="X31:Y31"/>
    <mergeCell ref="X32:Y32"/>
    <mergeCell ref="S54:T54"/>
    <mergeCell ref="S57:T57"/>
    <mergeCell ref="X57:Y57"/>
    <mergeCell ref="Q1:T1"/>
    <mergeCell ref="S32:T32"/>
    <mergeCell ref="X33:Y33"/>
    <mergeCell ref="X34:Y34"/>
    <mergeCell ref="V1:Y1"/>
  </mergeCells>
  <phoneticPr fontId="9"/>
  <pageMargins left="0.78740157480314965" right="0.78740157480314965" top="0.98425196850393704" bottom="0.98425196850393704" header="0.51181102362204722" footer="0.51181102362204722"/>
  <pageSetup paperSize="9" scale="2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I141"/>
  <sheetViews>
    <sheetView zoomScale="70" zoomScaleNormal="70" workbookViewId="0">
      <pane xSplit="21" ySplit="4" topLeftCell="V5" activePane="bottomRight" state="frozen"/>
      <selection pane="topRight" activeCell="V1" sqref="V1"/>
      <selection pane="bottomLeft" activeCell="A5" sqref="A5"/>
      <selection pane="bottomRight" activeCell="AA85" sqref="AA85"/>
    </sheetView>
  </sheetViews>
  <sheetFormatPr defaultColWidth="9" defaultRowHeight="14.25"/>
  <cols>
    <col min="1" max="1" width="1.625" style="193" customWidth="1"/>
    <col min="2" max="15" width="1.625" style="1" hidden="1" customWidth="1"/>
    <col min="16" max="19" width="1.625" style="1" customWidth="1"/>
    <col min="20" max="20" width="43.25" style="1" customWidth="1"/>
    <col min="21" max="24" width="1.625" style="1" customWidth="1"/>
    <col min="25" max="25" width="46" style="1" customWidth="1"/>
    <col min="26" max="26" width="11.125" style="1" hidden="1" customWidth="1"/>
    <col min="27" max="56" width="12.625" style="1" bestFit="1" customWidth="1"/>
    <col min="57" max="57" width="10.5" style="1" hidden="1" customWidth="1"/>
    <col min="58" max="59" width="10.5" style="1" customWidth="1"/>
    <col min="60" max="60" width="10.375" style="1" customWidth="1"/>
    <col min="61" max="16384" width="9" style="1"/>
  </cols>
  <sheetData>
    <row r="1" spans="1:61" ht="49.5" customHeight="1">
      <c r="Q1" s="2010" t="s">
        <v>1344</v>
      </c>
      <c r="R1" s="2001"/>
      <c r="S1" s="2001"/>
      <c r="T1" s="2001"/>
      <c r="U1" s="1140"/>
      <c r="V1" s="2026" t="s">
        <v>1315</v>
      </c>
      <c r="W1" s="2027"/>
      <c r="X1" s="2027"/>
      <c r="Y1" s="2027"/>
      <c r="Z1" s="618"/>
    </row>
    <row r="2" spans="1:61" ht="14.25" customHeight="1">
      <c r="A2" s="619"/>
      <c r="Q2" s="1388" t="str">
        <f>'0.Contents'!$C2</f>
        <v>＜確報値＞</v>
      </c>
      <c r="Z2" s="618"/>
    </row>
    <row r="3" spans="1:61" ht="18.75" customHeight="1" thickBot="1">
      <c r="O3" s="244"/>
      <c r="Q3" s="1" t="s">
        <v>132</v>
      </c>
      <c r="V3" s="1316" t="s">
        <v>693</v>
      </c>
    </row>
    <row r="4" spans="1:61" ht="15" thickBot="1">
      <c r="O4" s="244"/>
      <c r="Q4" s="620"/>
      <c r="R4" s="621"/>
      <c r="S4" s="622"/>
      <c r="T4" s="623"/>
      <c r="V4" s="620"/>
      <c r="W4" s="621"/>
      <c r="X4" s="622"/>
      <c r="Y4" s="623"/>
      <c r="Z4" s="199"/>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row>
    <row r="5" spans="1:61" ht="18.75">
      <c r="O5" s="624"/>
      <c r="Q5" s="625" t="s">
        <v>92</v>
      </c>
      <c r="R5" s="626"/>
      <c r="S5" s="627"/>
      <c r="T5" s="628"/>
      <c r="V5" s="1141" t="s">
        <v>694</v>
      </c>
      <c r="W5" s="626"/>
      <c r="X5" s="627"/>
      <c r="Y5" s="628"/>
      <c r="Z5" s="123"/>
      <c r="AA5" s="264">
        <f>SUM(AA6,AA14,AA77,AA56,AA101)</f>
        <v>1067571.6801084999</v>
      </c>
      <c r="AB5" s="264">
        <f t="shared" ref="AB5:BA5" si="1">SUM(AB6,AB14,AB77,AB56,AB101)</f>
        <v>1077836.0749574357</v>
      </c>
      <c r="AC5" s="264">
        <f t="shared" si="1"/>
        <v>1085822.1219052447</v>
      </c>
      <c r="AD5" s="264">
        <f t="shared" si="1"/>
        <v>1081001.625743021</v>
      </c>
      <c r="AE5" s="264">
        <f t="shared" si="1"/>
        <v>1130845.6022770426</v>
      </c>
      <c r="AF5" s="264">
        <f t="shared" si="1"/>
        <v>1142042.0610701253</v>
      </c>
      <c r="AG5" s="264">
        <f t="shared" si="1"/>
        <v>1152794.6075477321</v>
      </c>
      <c r="AH5" s="264">
        <f t="shared" si="1"/>
        <v>1146957.0057227174</v>
      </c>
      <c r="AI5" s="264">
        <f t="shared" si="1"/>
        <v>1113148.5420953049</v>
      </c>
      <c r="AJ5" s="264">
        <f t="shared" si="1"/>
        <v>1149478.6834938733</v>
      </c>
      <c r="AK5" s="264">
        <f t="shared" si="1"/>
        <v>1170300.1609849173</v>
      </c>
      <c r="AL5" s="264">
        <f t="shared" si="1"/>
        <v>1157360.1408356461</v>
      </c>
      <c r="AM5" s="264">
        <f t="shared" si="1"/>
        <v>1188990.8054189968</v>
      </c>
      <c r="AN5" s="264">
        <f t="shared" si="1"/>
        <v>1197298.2133972207</v>
      </c>
      <c r="AO5" s="264">
        <f t="shared" si="1"/>
        <v>1193442.4110291956</v>
      </c>
      <c r="AP5" s="264">
        <f t="shared" si="1"/>
        <v>1200521.0723981918</v>
      </c>
      <c r="AQ5" s="264">
        <f t="shared" si="1"/>
        <v>1178717.6815800872</v>
      </c>
      <c r="AR5" s="264">
        <f t="shared" si="1"/>
        <v>1214489.3158623697</v>
      </c>
      <c r="AS5" s="264">
        <f t="shared" si="1"/>
        <v>1147021.1880210275</v>
      </c>
      <c r="AT5" s="264">
        <f t="shared" si="1"/>
        <v>1087131.5649887184</v>
      </c>
      <c r="AU5" s="264">
        <f t="shared" si="1"/>
        <v>1137029.6587623225</v>
      </c>
      <c r="AV5" s="264">
        <f t="shared" si="1"/>
        <v>1187985.0775239856</v>
      </c>
      <c r="AW5" s="264">
        <f t="shared" si="1"/>
        <v>1227315.4456416424</v>
      </c>
      <c r="AX5" s="264">
        <f t="shared" si="1"/>
        <v>1235390.1217600999</v>
      </c>
      <c r="AY5" s="264">
        <f t="shared" si="1"/>
        <v>1185136.1197476983</v>
      </c>
      <c r="AZ5" s="264">
        <f t="shared" si="1"/>
        <v>1145912.6108645389</v>
      </c>
      <c r="BA5" s="1324">
        <f t="shared" si="1"/>
        <v>1126472.8901469724</v>
      </c>
      <c r="BB5" s="264">
        <f t="shared" ref="BB5" si="2">SUM(BB6,BB14,BB77,BB56,BB101)</f>
        <v>1110069.8192388676</v>
      </c>
      <c r="BC5" s="1856">
        <f t="shared" ref="BC5:BD5" si="3">SUM(BC6,BC14,BC77,BC56,BC101)</f>
        <v>1065330.5373976522</v>
      </c>
      <c r="BD5" s="264">
        <f t="shared" si="3"/>
        <v>1028777.6569710744</v>
      </c>
      <c r="BE5" s="1664"/>
      <c r="BF5" s="264"/>
      <c r="BG5" s="443"/>
    </row>
    <row r="6" spans="1:61">
      <c r="O6" s="244"/>
      <c r="Q6" s="629"/>
      <c r="R6" s="630" t="s">
        <v>93</v>
      </c>
      <c r="S6" s="631"/>
      <c r="T6" s="632"/>
      <c r="V6" s="1142"/>
      <c r="W6" s="1143" t="s">
        <v>1381</v>
      </c>
      <c r="X6" s="1144"/>
      <c r="Y6" s="632"/>
      <c r="Z6" s="124"/>
      <c r="AA6" s="263">
        <f>SUM(AA7,AA13)</f>
        <v>96212.874644471871</v>
      </c>
      <c r="AB6" s="263">
        <f t="shared" ref="AB6:AX6" si="4">SUM(AB8:AB13)</f>
        <v>94874.638447296427</v>
      </c>
      <c r="AC6" s="263">
        <f>SUM(AC7,AC13)</f>
        <v>93454.319125469614</v>
      </c>
      <c r="AD6" s="263">
        <f t="shared" si="4"/>
        <v>93557.772218121652</v>
      </c>
      <c r="AE6" s="263">
        <f t="shared" si="4"/>
        <v>93088.274707593911</v>
      </c>
      <c r="AF6" s="263">
        <f t="shared" si="4"/>
        <v>91419.500747030936</v>
      </c>
      <c r="AG6" s="263">
        <f t="shared" si="4"/>
        <v>91493.523510762607</v>
      </c>
      <c r="AH6" s="263">
        <f t="shared" si="4"/>
        <v>93597.32747767368</v>
      </c>
      <c r="AI6" s="263">
        <f t="shared" si="4"/>
        <v>86444.576293320832</v>
      </c>
      <c r="AJ6" s="263">
        <f t="shared" si="4"/>
        <v>90017.272815497461</v>
      </c>
      <c r="AK6" s="263">
        <f t="shared" si="4"/>
        <v>88910.968241614348</v>
      </c>
      <c r="AL6" s="263">
        <f t="shared" si="4"/>
        <v>86392.374186525311</v>
      </c>
      <c r="AM6" s="263">
        <f t="shared" si="4"/>
        <v>93206.609080920432</v>
      </c>
      <c r="AN6" s="263">
        <f t="shared" si="4"/>
        <v>94715.023533339379</v>
      </c>
      <c r="AO6" s="263">
        <f t="shared" si="4"/>
        <v>95027.605747285823</v>
      </c>
      <c r="AP6" s="263">
        <f t="shared" si="4"/>
        <v>98020.554110159981</v>
      </c>
      <c r="AQ6" s="263">
        <f t="shared" si="4"/>
        <v>97136.019859922308</v>
      </c>
      <c r="AR6" s="263">
        <f t="shared" si="4"/>
        <v>103073.52060986093</v>
      </c>
      <c r="AS6" s="263">
        <f t="shared" si="4"/>
        <v>99206.471916185765</v>
      </c>
      <c r="AT6" s="263">
        <f t="shared" si="4"/>
        <v>97966.91903622332</v>
      </c>
      <c r="AU6" s="263">
        <f t="shared" si="4"/>
        <v>98987.7301893478</v>
      </c>
      <c r="AV6" s="263">
        <f t="shared" si="4"/>
        <v>100981.34195076692</v>
      </c>
      <c r="AW6" s="263">
        <f t="shared" si="4"/>
        <v>103922.17936632936</v>
      </c>
      <c r="AX6" s="263">
        <f t="shared" si="4"/>
        <v>102712.28484842161</v>
      </c>
      <c r="AY6" s="263">
        <f t="shared" ref="AY6:BB6" si="5">SUM(AY8:AY13)</f>
        <v>96952.067387849602</v>
      </c>
      <c r="AZ6" s="263">
        <f t="shared" si="5"/>
        <v>93577.163758620882</v>
      </c>
      <c r="BA6" s="1325">
        <f t="shared" si="5"/>
        <v>97131.468089210335</v>
      </c>
      <c r="BB6" s="263">
        <f t="shared" si="5"/>
        <v>90667.951268547782</v>
      </c>
      <c r="BC6" s="1857">
        <f t="shared" ref="BC6:BD6" si="6">SUM(BC8:BC13)</f>
        <v>88973.914786706227</v>
      </c>
      <c r="BD6" s="263">
        <f t="shared" si="6"/>
        <v>86169.802727861737</v>
      </c>
      <c r="BE6" s="1665"/>
      <c r="BF6" s="263"/>
      <c r="BG6" s="436"/>
    </row>
    <row r="7" spans="1:61">
      <c r="O7" s="244"/>
      <c r="Q7" s="629"/>
      <c r="R7" s="633"/>
      <c r="S7" s="1927" t="s">
        <v>1345</v>
      </c>
      <c r="T7" s="124"/>
      <c r="V7" s="1142"/>
      <c r="W7" s="1145"/>
      <c r="X7" s="1143" t="s">
        <v>1346</v>
      </c>
      <c r="Y7" s="632"/>
      <c r="Z7" s="124"/>
      <c r="AA7" s="263">
        <f>SUM(AA8:AA12)</f>
        <v>96219.463026707337</v>
      </c>
      <c r="AB7" s="263">
        <f>SUM(AB8:AB12)</f>
        <v>95407.940704834327</v>
      </c>
      <c r="AC7" s="263">
        <f>SUM(AC8:AC12)</f>
        <v>94327.088154782032</v>
      </c>
      <c r="AD7" s="263">
        <f t="shared" ref="AD7:BA7" si="7">SUM(AD8:AD12)</f>
        <v>94434.681949981896</v>
      </c>
      <c r="AE7" s="263">
        <f t="shared" si="7"/>
        <v>94572.638403423975</v>
      </c>
      <c r="AF7" s="263">
        <f t="shared" si="7"/>
        <v>93224.084650865145</v>
      </c>
      <c r="AG7" s="263">
        <f t="shared" si="7"/>
        <v>93492.918817856276</v>
      </c>
      <c r="AH7" s="263">
        <f t="shared" si="7"/>
        <v>95885.57503350082</v>
      </c>
      <c r="AI7" s="263">
        <f t="shared" si="7"/>
        <v>91592.348222697008</v>
      </c>
      <c r="AJ7" s="263">
        <f t="shared" si="7"/>
        <v>95231.39689323488</v>
      </c>
      <c r="AK7" s="263">
        <f t="shared" si="7"/>
        <v>95275.636597753284</v>
      </c>
      <c r="AL7" s="263">
        <f t="shared" si="7"/>
        <v>93033.307214322238</v>
      </c>
      <c r="AM7" s="263">
        <f t="shared" si="7"/>
        <v>95530.086513951537</v>
      </c>
      <c r="AN7" s="263">
        <f t="shared" si="7"/>
        <v>96843.287061036594</v>
      </c>
      <c r="AO7" s="263">
        <f t="shared" si="7"/>
        <v>96956.487749213833</v>
      </c>
      <c r="AP7" s="263">
        <f t="shared" si="7"/>
        <v>102417.82240578035</v>
      </c>
      <c r="AQ7" s="263">
        <f t="shared" si="7"/>
        <v>100663.34663364873</v>
      </c>
      <c r="AR7" s="263">
        <f t="shared" si="7"/>
        <v>105627.91564935596</v>
      </c>
      <c r="AS7" s="263">
        <f t="shared" si="7"/>
        <v>103498.95697571404</v>
      </c>
      <c r="AT7" s="263">
        <f t="shared" si="7"/>
        <v>100712.55811127502</v>
      </c>
      <c r="AU7" s="263">
        <f t="shared" si="7"/>
        <v>104085.86097980209</v>
      </c>
      <c r="AV7" s="263">
        <f t="shared" si="7"/>
        <v>105139.63318984526</v>
      </c>
      <c r="AW7" s="263">
        <f t="shared" si="7"/>
        <v>107044.95387848037</v>
      </c>
      <c r="AX7" s="263">
        <f t="shared" si="7"/>
        <v>106176.7648597571</v>
      </c>
      <c r="AY7" s="263">
        <f t="shared" si="7"/>
        <v>99643.503209960079</v>
      </c>
      <c r="AZ7" s="263">
        <f t="shared" si="7"/>
        <v>96884.964290007367</v>
      </c>
      <c r="BA7" s="1325">
        <f t="shared" si="7"/>
        <v>101310.28135829518</v>
      </c>
      <c r="BB7" s="263">
        <f t="shared" ref="BB7" si="8">SUM(BB8:BB12)</f>
        <v>95706.599662045861</v>
      </c>
      <c r="BC7" s="1857">
        <f t="shared" ref="BC7:BD7" si="9">SUM(BC8:BC12)</f>
        <v>93815.402460013662</v>
      </c>
      <c r="BD7" s="263">
        <f t="shared" si="9"/>
        <v>89335.871905924359</v>
      </c>
      <c r="BE7" s="1665"/>
      <c r="BF7" s="263"/>
      <c r="BG7" s="436"/>
    </row>
    <row r="8" spans="1:61">
      <c r="O8" s="244"/>
      <c r="Q8" s="629"/>
      <c r="R8" s="634"/>
      <c r="S8" s="635"/>
      <c r="T8" s="1928" t="s">
        <v>1347</v>
      </c>
      <c r="V8" s="629"/>
      <c r="W8" s="634"/>
      <c r="X8" s="635"/>
      <c r="Y8" s="468" t="s">
        <v>496</v>
      </c>
      <c r="Z8" s="296"/>
      <c r="AA8" s="296">
        <f>'3.Allocated_CO2-Sector'!AA8</f>
        <v>27758.47205112315</v>
      </c>
      <c r="AB8" s="296">
        <f>'3.Allocated_CO2-Sector'!AB8</f>
        <v>25805.722379899162</v>
      </c>
      <c r="AC8" s="296">
        <f>'3.Allocated_CO2-Sector'!AC8</f>
        <v>23042.952819165213</v>
      </c>
      <c r="AD8" s="296">
        <f>'3.Allocated_CO2-Sector'!AD8</f>
        <v>22954.524700723254</v>
      </c>
      <c r="AE8" s="296">
        <f>'3.Allocated_CO2-Sector'!AE8</f>
        <v>19618.556220724538</v>
      </c>
      <c r="AF8" s="296">
        <f>'3.Allocated_CO2-Sector'!AF8</f>
        <v>18824.1473639619</v>
      </c>
      <c r="AG8" s="296">
        <f>'3.Allocated_CO2-Sector'!AG8</f>
        <v>18313.87712860286</v>
      </c>
      <c r="AH8" s="296">
        <f>'3.Allocated_CO2-Sector'!AH8</f>
        <v>17170.343799633421</v>
      </c>
      <c r="AI8" s="296">
        <f>'3.Allocated_CO2-Sector'!AI8</f>
        <v>15308.917369607938</v>
      </c>
      <c r="AJ8" s="296">
        <f>'3.Allocated_CO2-Sector'!AJ8</f>
        <v>16355.563789827618</v>
      </c>
      <c r="AK8" s="296">
        <f>'3.Allocated_CO2-Sector'!AK8</f>
        <v>17169.721817544378</v>
      </c>
      <c r="AL8" s="296">
        <f>'3.Allocated_CO2-Sector'!AL8</f>
        <v>16494.553099263721</v>
      </c>
      <c r="AM8" s="296">
        <f>'3.Allocated_CO2-Sector'!AM8</f>
        <v>16305.642644304477</v>
      </c>
      <c r="AN8" s="296">
        <f>'3.Allocated_CO2-Sector'!AN8</f>
        <v>15870.724131356626</v>
      </c>
      <c r="AO8" s="296">
        <f>'3.Allocated_CO2-Sector'!AO8</f>
        <v>16167.096677259562</v>
      </c>
      <c r="AP8" s="296">
        <f>'3.Allocated_CO2-Sector'!AP8</f>
        <v>18780.732527863671</v>
      </c>
      <c r="AQ8" s="296">
        <f>'3.Allocated_CO2-Sector'!AQ8</f>
        <v>19366.793197396106</v>
      </c>
      <c r="AR8" s="296">
        <f>'3.Allocated_CO2-Sector'!AR8</f>
        <v>19342.251401500194</v>
      </c>
      <c r="AS8" s="296">
        <f>'3.Allocated_CO2-Sector'!AS8</f>
        <v>19043.25821030893</v>
      </c>
      <c r="AT8" s="296">
        <f>'3.Allocated_CO2-Sector'!AT8</f>
        <v>18788.198947336714</v>
      </c>
      <c r="AU8" s="296">
        <f>'3.Allocated_CO2-Sector'!AU8</f>
        <v>19474.477445552526</v>
      </c>
      <c r="AV8" s="296">
        <f>'3.Allocated_CO2-Sector'!AV8</f>
        <v>18234.764630118923</v>
      </c>
      <c r="AW8" s="296">
        <f>'3.Allocated_CO2-Sector'!AW8</f>
        <v>17674.774079683026</v>
      </c>
      <c r="AX8" s="296">
        <f>'3.Allocated_CO2-Sector'!AX8</f>
        <v>15837.423694882735</v>
      </c>
      <c r="AY8" s="296">
        <f>'3.Allocated_CO2-Sector'!AY8</f>
        <v>15596.211934158386</v>
      </c>
      <c r="AZ8" s="296">
        <f>'3.Allocated_CO2-Sector'!AZ8</f>
        <v>15119.242978967606</v>
      </c>
      <c r="BA8" s="1326">
        <f>'3.Allocated_CO2-Sector'!BA8</f>
        <v>15439.213633446177</v>
      </c>
      <c r="BB8" s="296">
        <f>'3.Allocated_CO2-Sector'!BB8</f>
        <v>15179.746760885864</v>
      </c>
      <c r="BC8" s="1866">
        <f>'3.Allocated_CO2-Sector'!BC8</f>
        <v>16886.329969133276</v>
      </c>
      <c r="BD8" s="222">
        <f>'3.Allocated_CO2-Sector'!BD8</f>
        <v>16335.973940901247</v>
      </c>
      <c r="BE8" s="1958"/>
      <c r="BF8" s="222"/>
      <c r="BG8" s="1959"/>
      <c r="BH8" s="107"/>
      <c r="BI8" s="107"/>
    </row>
    <row r="9" spans="1:61">
      <c r="O9" s="244"/>
      <c r="Q9" s="629"/>
      <c r="R9" s="634"/>
      <c r="S9" s="635"/>
      <c r="T9" s="1929" t="s">
        <v>1348</v>
      </c>
      <c r="V9" s="629"/>
      <c r="W9" s="634"/>
      <c r="X9" s="635"/>
      <c r="Y9" s="469" t="s">
        <v>586</v>
      </c>
      <c r="Z9" s="126"/>
      <c r="AA9" s="126">
        <f>'3.Allocated_CO2-Sector'!AA9</f>
        <v>36100.632325309249</v>
      </c>
      <c r="AB9" s="126">
        <f>'3.Allocated_CO2-Sector'!AB9</f>
        <v>36690.652416777273</v>
      </c>
      <c r="AC9" s="126">
        <f>'3.Allocated_CO2-Sector'!AC9</f>
        <v>37395.873258415515</v>
      </c>
      <c r="AD9" s="126">
        <f>'3.Allocated_CO2-Sector'!AD9</f>
        <v>39631.922939871118</v>
      </c>
      <c r="AE9" s="126">
        <f>'3.Allocated_CO2-Sector'!AE9</f>
        <v>39598.221766450195</v>
      </c>
      <c r="AF9" s="126">
        <f>'3.Allocated_CO2-Sector'!AF9</f>
        <v>39965.374552408975</v>
      </c>
      <c r="AG9" s="126">
        <f>'3.Allocated_CO2-Sector'!AG9</f>
        <v>41380.938383834509</v>
      </c>
      <c r="AH9" s="126">
        <f>'3.Allocated_CO2-Sector'!AH9</f>
        <v>44281.013416682457</v>
      </c>
      <c r="AI9" s="126">
        <f>'3.Allocated_CO2-Sector'!AI9</f>
        <v>44086.952121482478</v>
      </c>
      <c r="AJ9" s="126">
        <f>'3.Allocated_CO2-Sector'!AJ9</f>
        <v>44974.824185417994</v>
      </c>
      <c r="AK9" s="126">
        <f>'3.Allocated_CO2-Sector'!AK9</f>
        <v>45137.630537045217</v>
      </c>
      <c r="AL9" s="126">
        <f>'3.Allocated_CO2-Sector'!AL9</f>
        <v>44261.102419760638</v>
      </c>
      <c r="AM9" s="126">
        <f>'3.Allocated_CO2-Sector'!AM9</f>
        <v>43232.674953726302</v>
      </c>
      <c r="AN9" s="126">
        <f>'3.Allocated_CO2-Sector'!AN9</f>
        <v>43505.156752640978</v>
      </c>
      <c r="AO9" s="126">
        <f>'3.Allocated_CO2-Sector'!AO9</f>
        <v>44277.13583502949</v>
      </c>
      <c r="AP9" s="126">
        <f>'3.Allocated_CO2-Sector'!AP9</f>
        <v>45828.387682929409</v>
      </c>
      <c r="AQ9" s="126">
        <f>'3.Allocated_CO2-Sector'!AQ9</f>
        <v>45312.462161828618</v>
      </c>
      <c r="AR9" s="126">
        <f>'3.Allocated_CO2-Sector'!AR9</f>
        <v>45040.442455050448</v>
      </c>
      <c r="AS9" s="126">
        <f>'3.Allocated_CO2-Sector'!AS9</f>
        <v>42792.949214889879</v>
      </c>
      <c r="AT9" s="126">
        <f>'3.Allocated_CO2-Sector'!AT9</f>
        <v>42299.377908322975</v>
      </c>
      <c r="AU9" s="126">
        <f>'3.Allocated_CO2-Sector'!AU9</f>
        <v>43167.283303942619</v>
      </c>
      <c r="AV9" s="126">
        <f>'3.Allocated_CO2-Sector'!AV9</f>
        <v>40131.20773472861</v>
      </c>
      <c r="AW9" s="126">
        <f>'3.Allocated_CO2-Sector'!AW9</f>
        <v>39533.391790761212</v>
      </c>
      <c r="AX9" s="126">
        <f>'3.Allocated_CO2-Sector'!AX9</f>
        <v>38808.045618797107</v>
      </c>
      <c r="AY9" s="126">
        <f>'3.Allocated_CO2-Sector'!AY9</f>
        <v>37428.0480367891</v>
      </c>
      <c r="AZ9" s="126">
        <f>'3.Allocated_CO2-Sector'!AZ9</f>
        <v>38284.236044118777</v>
      </c>
      <c r="BA9" s="1327">
        <f>'3.Allocated_CO2-Sector'!BA9</f>
        <v>33459.846901681412</v>
      </c>
      <c r="BB9" s="126">
        <f>'3.Allocated_CO2-Sector'!BB9</f>
        <v>32719.5911529355</v>
      </c>
      <c r="BC9" s="1864">
        <f>'3.Allocated_CO2-Sector'!BC9</f>
        <v>33132.039112097627</v>
      </c>
      <c r="BD9" s="433">
        <f>'3.Allocated_CO2-Sector'!BD9</f>
        <v>31948.255559701331</v>
      </c>
      <c r="BE9" s="1674"/>
      <c r="BF9" s="433"/>
      <c r="BG9" s="447"/>
      <c r="BH9" s="107"/>
      <c r="BI9" s="107"/>
    </row>
    <row r="10" spans="1:61" ht="13.5" customHeight="1">
      <c r="O10" s="244"/>
      <c r="Q10" s="629"/>
      <c r="R10" s="634"/>
      <c r="S10" s="635"/>
      <c r="T10" s="469" t="s">
        <v>165</v>
      </c>
      <c r="V10" s="629"/>
      <c r="W10" s="634"/>
      <c r="X10" s="635"/>
      <c r="Y10" s="469" t="s">
        <v>497</v>
      </c>
      <c r="Z10" s="126"/>
      <c r="AA10" s="126">
        <f>'3.Allocated_CO2-Sector'!AA10</f>
        <v>1489.2248465658524</v>
      </c>
      <c r="AB10" s="126">
        <f>'3.Allocated_CO2-Sector'!AB10</f>
        <v>1467.0583885991107</v>
      </c>
      <c r="AC10" s="126">
        <f>'3.Allocated_CO2-Sector'!AC10</f>
        <v>1648.6470348751393</v>
      </c>
      <c r="AD10" s="126">
        <f>'3.Allocated_CO2-Sector'!AD10</f>
        <v>1559.4771345547808</v>
      </c>
      <c r="AE10" s="126">
        <f>'3.Allocated_CO2-Sector'!AE10</f>
        <v>1277.0009731161583</v>
      </c>
      <c r="AF10" s="126">
        <f>'3.Allocated_CO2-Sector'!AF10</f>
        <v>1318.2909053613228</v>
      </c>
      <c r="AG10" s="126">
        <f>'3.Allocated_CO2-Sector'!AG10</f>
        <v>1117.382707114162</v>
      </c>
      <c r="AH10" s="126">
        <f>'3.Allocated_CO2-Sector'!AH10</f>
        <v>1221.0652319189494</v>
      </c>
      <c r="AI10" s="126">
        <f>'3.Allocated_CO2-Sector'!AI10</f>
        <v>1189.1001344153615</v>
      </c>
      <c r="AJ10" s="126">
        <f>'3.Allocated_CO2-Sector'!AJ10</f>
        <v>1243.3093012229297</v>
      </c>
      <c r="AK10" s="126">
        <f>'3.Allocated_CO2-Sector'!AK10</f>
        <v>1118.7614965829498</v>
      </c>
      <c r="AL10" s="126">
        <f>'3.Allocated_CO2-Sector'!AL10</f>
        <v>1083.3388268015663</v>
      </c>
      <c r="AM10" s="126">
        <f>'3.Allocated_CO2-Sector'!AM10</f>
        <v>1324.9452867464308</v>
      </c>
      <c r="AN10" s="126">
        <f>'3.Allocated_CO2-Sector'!AN10</f>
        <v>935.39112748169487</v>
      </c>
      <c r="AO10" s="126">
        <f>'3.Allocated_CO2-Sector'!AO10</f>
        <v>1452.2365913293854</v>
      </c>
      <c r="AP10" s="126">
        <f>'3.Allocated_CO2-Sector'!AP10</f>
        <v>1629.0715443455435</v>
      </c>
      <c r="AQ10" s="126">
        <f>'3.Allocated_CO2-Sector'!AQ10</f>
        <v>1163.5032714761678</v>
      </c>
      <c r="AR10" s="126">
        <f>'3.Allocated_CO2-Sector'!AR10</f>
        <v>2413.5880696394561</v>
      </c>
      <c r="AS10" s="126">
        <f>'3.Allocated_CO2-Sector'!AS10</f>
        <v>2511.2195849692002</v>
      </c>
      <c r="AT10" s="126">
        <f>'3.Allocated_CO2-Sector'!AT10</f>
        <v>2587.3471552981769</v>
      </c>
      <c r="AU10" s="126">
        <f>'3.Allocated_CO2-Sector'!AU10</f>
        <v>2902.7221041413518</v>
      </c>
      <c r="AV10" s="126">
        <f>'3.Allocated_CO2-Sector'!AV10</f>
        <v>3112.994314379715</v>
      </c>
      <c r="AW10" s="126">
        <f>'3.Allocated_CO2-Sector'!AW10</f>
        <v>4122.9066768228404</v>
      </c>
      <c r="AX10" s="126">
        <f>'3.Allocated_CO2-Sector'!AX10</f>
        <v>3080.347986344751</v>
      </c>
      <c r="AY10" s="126">
        <f>'3.Allocated_CO2-Sector'!AY10</f>
        <v>3192.4072427522788</v>
      </c>
      <c r="AZ10" s="126">
        <f>'3.Allocated_CO2-Sector'!AZ10</f>
        <v>2956.9604978474249</v>
      </c>
      <c r="BA10" s="1327">
        <f>'3.Allocated_CO2-Sector'!BA10</f>
        <v>3445.8826301408035</v>
      </c>
      <c r="BB10" s="126">
        <f>'3.Allocated_CO2-Sector'!BB10</f>
        <v>2571.5845991620122</v>
      </c>
      <c r="BC10" s="1864">
        <f>'3.Allocated_CO2-Sector'!BC10</f>
        <v>2202.0755336155939</v>
      </c>
      <c r="BD10" s="433">
        <f>'3.Allocated_CO2-Sector'!BD10</f>
        <v>1814.818568021554</v>
      </c>
      <c r="BE10" s="1674"/>
      <c r="BF10" s="433"/>
      <c r="BG10" s="447"/>
      <c r="BH10" s="107"/>
      <c r="BI10" s="107"/>
    </row>
    <row r="11" spans="1:61">
      <c r="O11" s="244"/>
      <c r="Q11" s="629"/>
      <c r="R11" s="634"/>
      <c r="S11" s="635"/>
      <c r="T11" s="469" t="s">
        <v>166</v>
      </c>
      <c r="V11" s="629"/>
      <c r="W11" s="634"/>
      <c r="X11" s="635"/>
      <c r="Y11" s="469" t="s">
        <v>1373</v>
      </c>
      <c r="Z11" s="126"/>
      <c r="AA11" s="126">
        <f>'3.Allocated_CO2-Sector'!AA11</f>
        <v>30871.133803709083</v>
      </c>
      <c r="AB11" s="126">
        <f>'3.Allocated_CO2-Sector'!AB11</f>
        <v>31444.507519558789</v>
      </c>
      <c r="AC11" s="126">
        <f>'3.Allocated_CO2-Sector'!AC11</f>
        <v>32239.615042326164</v>
      </c>
      <c r="AD11" s="126">
        <f>'3.Allocated_CO2-Sector'!AD11</f>
        <v>30288.757174832739</v>
      </c>
      <c r="AE11" s="126">
        <f>'3.Allocated_CO2-Sector'!AE11</f>
        <v>34078.859443133078</v>
      </c>
      <c r="AF11" s="126">
        <f>'3.Allocated_CO2-Sector'!AF11</f>
        <v>33116.271829132944</v>
      </c>
      <c r="AG11" s="126">
        <f>'3.Allocated_CO2-Sector'!AG11</f>
        <v>32680.720598304735</v>
      </c>
      <c r="AH11" s="126">
        <f>'3.Allocated_CO2-Sector'!AH11</f>
        <v>33213.152585265998</v>
      </c>
      <c r="AI11" s="126">
        <f>'3.Allocated_CO2-Sector'!AI11</f>
        <v>31007.378597191237</v>
      </c>
      <c r="AJ11" s="126">
        <f>'3.Allocated_CO2-Sector'!AJ11</f>
        <v>32657.699616766342</v>
      </c>
      <c r="AK11" s="126">
        <f>'3.Allocated_CO2-Sector'!AK11</f>
        <v>31849.52274658074</v>
      </c>
      <c r="AL11" s="126">
        <f>'3.Allocated_CO2-Sector'!AL11</f>
        <v>31194.312868496309</v>
      </c>
      <c r="AM11" s="126">
        <f>'3.Allocated_CO2-Sector'!AM11</f>
        <v>34666.823629174338</v>
      </c>
      <c r="AN11" s="126">
        <f>'3.Allocated_CO2-Sector'!AN11</f>
        <v>36532.015049557289</v>
      </c>
      <c r="AO11" s="126">
        <f>'3.Allocated_CO2-Sector'!AO11</f>
        <v>35060.018645595395</v>
      </c>
      <c r="AP11" s="126">
        <f>'3.Allocated_CO2-Sector'!AP11</f>
        <v>36179.630650641717</v>
      </c>
      <c r="AQ11" s="126">
        <f>'3.Allocated_CO2-Sector'!AQ11</f>
        <v>34820.588002947836</v>
      </c>
      <c r="AR11" s="126">
        <f>'3.Allocated_CO2-Sector'!AR11</f>
        <v>38831.633723165854</v>
      </c>
      <c r="AS11" s="126">
        <f>'3.Allocated_CO2-Sector'!AS11</f>
        <v>39151.52996554604</v>
      </c>
      <c r="AT11" s="126">
        <f>'3.Allocated_CO2-Sector'!AT11</f>
        <v>37037.634100317155</v>
      </c>
      <c r="AU11" s="126">
        <f>'3.Allocated_CO2-Sector'!AU11</f>
        <v>38541.378126165597</v>
      </c>
      <c r="AV11" s="126">
        <f>'3.Allocated_CO2-Sector'!AV11</f>
        <v>43660.666510618015</v>
      </c>
      <c r="AW11" s="126">
        <f>'3.Allocated_CO2-Sector'!AW11</f>
        <v>45713.881331213299</v>
      </c>
      <c r="AX11" s="126">
        <f>'3.Allocated_CO2-Sector'!AX11</f>
        <v>48450.947559732493</v>
      </c>
      <c r="AY11" s="126">
        <f>'3.Allocated_CO2-Sector'!AY11</f>
        <v>43426.835996260314</v>
      </c>
      <c r="AZ11" s="126">
        <f>'3.Allocated_CO2-Sector'!AZ11</f>
        <v>40524.524769073556</v>
      </c>
      <c r="BA11" s="1327">
        <f>'3.Allocated_CO2-Sector'!BA11</f>
        <v>48965.338193026779</v>
      </c>
      <c r="BB11" s="126">
        <f>'3.Allocated_CO2-Sector'!BB11</f>
        <v>45235.677149062489</v>
      </c>
      <c r="BC11" s="1864">
        <f>'3.Allocated_CO2-Sector'!BC11</f>
        <v>41594.957845167162</v>
      </c>
      <c r="BD11" s="433">
        <f>'3.Allocated_CO2-Sector'!BD11</f>
        <v>39236.823837300224</v>
      </c>
      <c r="BE11" s="1674"/>
      <c r="BF11" s="433"/>
      <c r="BG11" s="447"/>
    </row>
    <row r="12" spans="1:61">
      <c r="O12" s="244"/>
      <c r="Q12" s="629"/>
      <c r="R12" s="634"/>
      <c r="S12" s="636"/>
      <c r="T12" s="1930" t="s">
        <v>1349</v>
      </c>
      <c r="V12" s="629"/>
      <c r="W12" s="634"/>
      <c r="X12" s="635"/>
      <c r="Y12" s="637" t="s">
        <v>524</v>
      </c>
      <c r="Z12" s="638"/>
      <c r="AA12" s="1614">
        <f>'3.Allocated_CO2-Sector'!AA12</f>
        <v>0</v>
      </c>
      <c r="AB12" s="1614">
        <f>'3.Allocated_CO2-Sector'!AB12</f>
        <v>0</v>
      </c>
      <c r="AC12" s="1614">
        <f>'3.Allocated_CO2-Sector'!AC12</f>
        <v>0</v>
      </c>
      <c r="AD12" s="1614">
        <f>'3.Allocated_CO2-Sector'!AD12</f>
        <v>0</v>
      </c>
      <c r="AE12" s="1614">
        <f>'3.Allocated_CO2-Sector'!AE12</f>
        <v>0</v>
      </c>
      <c r="AF12" s="1614">
        <f>'3.Allocated_CO2-Sector'!AF12</f>
        <v>0</v>
      </c>
      <c r="AG12" s="1614">
        <f>'3.Allocated_CO2-Sector'!AG12</f>
        <v>0</v>
      </c>
      <c r="AH12" s="1614">
        <f>'3.Allocated_CO2-Sector'!AH12</f>
        <v>0</v>
      </c>
      <c r="AI12" s="1614">
        <f>'3.Allocated_CO2-Sector'!AI12</f>
        <v>0</v>
      </c>
      <c r="AJ12" s="1614">
        <f>'3.Allocated_CO2-Sector'!AJ12</f>
        <v>0</v>
      </c>
      <c r="AK12" s="1614">
        <f>'3.Allocated_CO2-Sector'!AK12</f>
        <v>0</v>
      </c>
      <c r="AL12" s="1614">
        <f>'3.Allocated_CO2-Sector'!AL12</f>
        <v>0</v>
      </c>
      <c r="AM12" s="1614">
        <f>'3.Allocated_CO2-Sector'!AM12</f>
        <v>0</v>
      </c>
      <c r="AN12" s="1614">
        <f>'3.Allocated_CO2-Sector'!AN12</f>
        <v>0</v>
      </c>
      <c r="AO12" s="1614">
        <f>'3.Allocated_CO2-Sector'!AO12</f>
        <v>0</v>
      </c>
      <c r="AP12" s="1614">
        <f>'3.Allocated_CO2-Sector'!AP12</f>
        <v>0</v>
      </c>
      <c r="AQ12" s="1614">
        <f>'3.Allocated_CO2-Sector'!AQ12</f>
        <v>0</v>
      </c>
      <c r="AR12" s="1614">
        <f>'3.Allocated_CO2-Sector'!AR12</f>
        <v>0</v>
      </c>
      <c r="AS12" s="1614">
        <f>'3.Allocated_CO2-Sector'!AS12</f>
        <v>0</v>
      </c>
      <c r="AT12" s="1614">
        <f>'3.Allocated_CO2-Sector'!AT12</f>
        <v>0</v>
      </c>
      <c r="AU12" s="1614">
        <f>'3.Allocated_CO2-Sector'!AU12</f>
        <v>0</v>
      </c>
      <c r="AV12" s="1614">
        <f>'3.Allocated_CO2-Sector'!AV12</f>
        <v>0</v>
      </c>
      <c r="AW12" s="1614">
        <f>'3.Allocated_CO2-Sector'!AW12</f>
        <v>0</v>
      </c>
      <c r="AX12" s="1614">
        <f>'3.Allocated_CO2-Sector'!AX12</f>
        <v>0</v>
      </c>
      <c r="AY12" s="1614">
        <f>'3.Allocated_CO2-Sector'!AY12</f>
        <v>0</v>
      </c>
      <c r="AZ12" s="1614">
        <f>'3.Allocated_CO2-Sector'!AZ12</f>
        <v>0</v>
      </c>
      <c r="BA12" s="1615">
        <f>'3.Allocated_CO2-Sector'!BA12</f>
        <v>0</v>
      </c>
      <c r="BB12" s="1614">
        <f>'3.Allocated_CO2-Sector'!BB12</f>
        <v>0</v>
      </c>
      <c r="BC12" s="1889">
        <f>'3.Allocated_CO2-Sector'!BC12</f>
        <v>0</v>
      </c>
      <c r="BD12" s="1607">
        <f>'3.Allocated_CO2-Sector'!BD12</f>
        <v>0</v>
      </c>
      <c r="BE12" s="1960"/>
      <c r="BF12" s="311"/>
      <c r="BG12" s="445"/>
    </row>
    <row r="13" spans="1:61" ht="28.5" customHeight="1">
      <c r="O13" s="244"/>
      <c r="Q13" s="629"/>
      <c r="R13" s="634"/>
      <c r="S13" s="639" t="s">
        <v>167</v>
      </c>
      <c r="T13" s="1290"/>
      <c r="V13" s="629"/>
      <c r="W13" s="634"/>
      <c r="X13" s="2028" t="s">
        <v>498</v>
      </c>
      <c r="Y13" s="2029"/>
      <c r="Z13" s="641"/>
      <c r="AA13" s="1606">
        <f>'3.Allocated_CO2-Sector'!AA13</f>
        <v>-6.5883822354609265</v>
      </c>
      <c r="AB13" s="426">
        <f>'3.Allocated_CO2-Sector'!AB13</f>
        <v>-533.30225753790387</v>
      </c>
      <c r="AC13" s="426">
        <f>'3.Allocated_CO2-Sector'!AC13</f>
        <v>-872.76902931241386</v>
      </c>
      <c r="AD13" s="426">
        <f>'3.Allocated_CO2-Sector'!AD13</f>
        <v>-876.90973186023689</v>
      </c>
      <c r="AE13" s="426">
        <f>'3.Allocated_CO2-Sector'!AE13</f>
        <v>-1484.3636958300567</v>
      </c>
      <c r="AF13" s="426">
        <f>'3.Allocated_CO2-Sector'!AF13</f>
        <v>-1804.5839038342042</v>
      </c>
      <c r="AG13" s="426">
        <f>'3.Allocated_CO2-Sector'!AG13</f>
        <v>-1999.3953070936725</v>
      </c>
      <c r="AH13" s="426">
        <f>'3.Allocated_CO2-Sector'!AH13</f>
        <v>-2288.2475558271326</v>
      </c>
      <c r="AI13" s="426">
        <f>'3.Allocated_CO2-Sector'!AI13</f>
        <v>-5147.7719293761693</v>
      </c>
      <c r="AJ13" s="426">
        <f>'3.Allocated_CO2-Sector'!AJ13</f>
        <v>-5214.1240777374232</v>
      </c>
      <c r="AK13" s="426">
        <f>'3.Allocated_CO2-Sector'!AK13</f>
        <v>-6364.6683561389418</v>
      </c>
      <c r="AL13" s="426">
        <f>'3.Allocated_CO2-Sector'!AL13</f>
        <v>-6640.933027796922</v>
      </c>
      <c r="AM13" s="426">
        <f>'3.Allocated_CO2-Sector'!AM13</f>
        <v>-2323.4774330311084</v>
      </c>
      <c r="AN13" s="426">
        <f>'3.Allocated_CO2-Sector'!AN13</f>
        <v>-2128.2635276972142</v>
      </c>
      <c r="AO13" s="426">
        <f>'3.Allocated_CO2-Sector'!AO13</f>
        <v>-1928.8820019280151</v>
      </c>
      <c r="AP13" s="426">
        <f>'3.Allocated_CO2-Sector'!AP13</f>
        <v>-4397.2682956203626</v>
      </c>
      <c r="AQ13" s="426">
        <f>'3.Allocated_CO2-Sector'!AQ13</f>
        <v>-3527.3267737264187</v>
      </c>
      <c r="AR13" s="426">
        <f>'3.Allocated_CO2-Sector'!AR13</f>
        <v>-2554.3950394950284</v>
      </c>
      <c r="AS13" s="426">
        <f>'3.Allocated_CO2-Sector'!AS13</f>
        <v>-4292.485059528276</v>
      </c>
      <c r="AT13" s="426">
        <f>'3.Allocated_CO2-Sector'!AT13</f>
        <v>-2745.6390750517066</v>
      </c>
      <c r="AU13" s="426">
        <f>'3.Allocated_CO2-Sector'!AU13</f>
        <v>-5098.1307904542855</v>
      </c>
      <c r="AV13" s="426">
        <f>'3.Allocated_CO2-Sector'!AV13</f>
        <v>-4158.2912390783422</v>
      </c>
      <c r="AW13" s="426">
        <f>'3.Allocated_CO2-Sector'!AW13</f>
        <v>-3122.7745121510138</v>
      </c>
      <c r="AX13" s="426">
        <f>'3.Allocated_CO2-Sector'!AX13</f>
        <v>-3464.4800113354863</v>
      </c>
      <c r="AY13" s="426">
        <f>'3.Allocated_CO2-Sector'!AY13</f>
        <v>-2691.435822110479</v>
      </c>
      <c r="AZ13" s="426">
        <f>'3.Allocated_CO2-Sector'!AZ13</f>
        <v>-3307.8005313864783</v>
      </c>
      <c r="BA13" s="1343">
        <f>'3.Allocated_CO2-Sector'!BA13</f>
        <v>-4178.8132690848479</v>
      </c>
      <c r="BB13" s="426">
        <f>'3.Allocated_CO2-Sector'!BB13</f>
        <v>-5038.648393498077</v>
      </c>
      <c r="BC13" s="1861">
        <f>'3.Allocated_CO2-Sector'!BC13</f>
        <v>-4841.4876733074389</v>
      </c>
      <c r="BD13" s="426">
        <f>'3.Allocated_CO2-Sector'!BD13</f>
        <v>-3166.069178062618</v>
      </c>
      <c r="BE13" s="1675"/>
      <c r="BF13" s="426"/>
      <c r="BG13" s="429"/>
    </row>
    <row r="14" spans="1:61">
      <c r="O14" s="244"/>
      <c r="Q14" s="629"/>
      <c r="R14" s="642" t="s">
        <v>94</v>
      </c>
      <c r="S14" s="643"/>
      <c r="T14" s="644"/>
      <c r="V14" s="629"/>
      <c r="W14" s="642" t="s">
        <v>412</v>
      </c>
      <c r="X14" s="643"/>
      <c r="Y14" s="644"/>
      <c r="Z14" s="127"/>
      <c r="AA14" s="262">
        <f>SUM(AA15,AA26)</f>
        <v>503378.40045104991</v>
      </c>
      <c r="AB14" s="262">
        <f>SUM(AB15,AB26)</f>
        <v>496193.8521796026</v>
      </c>
      <c r="AC14" s="262">
        <f t="shared" ref="AC14:BA14" si="10">SUM(AC15,AC26)</f>
        <v>488207.31488034717</v>
      </c>
      <c r="AD14" s="262">
        <f t="shared" si="10"/>
        <v>475448.71692530415</v>
      </c>
      <c r="AE14" s="262">
        <f t="shared" si="10"/>
        <v>492324.03491955512</v>
      </c>
      <c r="AF14" s="262">
        <f t="shared" si="10"/>
        <v>489157.48138852767</v>
      </c>
      <c r="AG14" s="262">
        <f t="shared" si="10"/>
        <v>493648.24039530737</v>
      </c>
      <c r="AH14" s="262">
        <f t="shared" si="10"/>
        <v>484581.85292162071</v>
      </c>
      <c r="AI14" s="262">
        <f t="shared" si="10"/>
        <v>454136.07890001033</v>
      </c>
      <c r="AJ14" s="262">
        <f t="shared" si="10"/>
        <v>464388.64197666524</v>
      </c>
      <c r="AK14" s="262">
        <f t="shared" si="10"/>
        <v>477093.79630174104</v>
      </c>
      <c r="AL14" s="262">
        <f t="shared" si="10"/>
        <v>465280.06056906166</v>
      </c>
      <c r="AM14" s="262">
        <f t="shared" si="10"/>
        <v>473036.73796595383</v>
      </c>
      <c r="AN14" s="262">
        <f t="shared" si="10"/>
        <v>474608.24196228996</v>
      </c>
      <c r="AO14" s="262">
        <f t="shared" si="10"/>
        <v>470920.71099081903</v>
      </c>
      <c r="AP14" s="262">
        <f t="shared" si="10"/>
        <v>467181.45122299303</v>
      </c>
      <c r="AQ14" s="262">
        <f>SUM(AQ15,AQ26)</f>
        <v>461014.29441976396</v>
      </c>
      <c r="AR14" s="262">
        <f t="shared" si="10"/>
        <v>472421.32399694924</v>
      </c>
      <c r="AS14" s="262">
        <f t="shared" si="10"/>
        <v>428371.27783914906</v>
      </c>
      <c r="AT14" s="262">
        <f t="shared" si="10"/>
        <v>403190.68569585448</v>
      </c>
      <c r="AU14" s="262">
        <f t="shared" si="10"/>
        <v>430442.31124454946</v>
      </c>
      <c r="AV14" s="262">
        <f t="shared" si="10"/>
        <v>445079.95569679863</v>
      </c>
      <c r="AW14" s="262">
        <f t="shared" si="10"/>
        <v>456575.09181007562</v>
      </c>
      <c r="AX14" s="262">
        <f t="shared" si="10"/>
        <v>463024.9507427307</v>
      </c>
      <c r="AY14" s="262">
        <f t="shared" si="10"/>
        <v>446100.90050373995</v>
      </c>
      <c r="AZ14" s="262">
        <f t="shared" si="10"/>
        <v>429402.20438998181</v>
      </c>
      <c r="BA14" s="1329">
        <f t="shared" si="10"/>
        <v>417083.08510857349</v>
      </c>
      <c r="BB14" s="262">
        <f t="shared" ref="BB14" si="11">SUM(BB15,BB26)</f>
        <v>410869.83786530682</v>
      </c>
      <c r="BC14" s="1862">
        <f t="shared" ref="BC14:BD14" si="12">SUM(BC15,BC26)</f>
        <v>399536.85840736335</v>
      </c>
      <c r="BD14" s="262">
        <f t="shared" si="12"/>
        <v>384299.28600238112</v>
      </c>
      <c r="BE14" s="1668"/>
      <c r="BF14" s="262"/>
      <c r="BG14" s="337"/>
    </row>
    <row r="15" spans="1:61" ht="27" customHeight="1">
      <c r="O15" s="244"/>
      <c r="Q15" s="629"/>
      <c r="R15" s="645"/>
      <c r="S15" s="642" t="s">
        <v>95</v>
      </c>
      <c r="T15" s="127"/>
      <c r="V15" s="629"/>
      <c r="W15" s="645"/>
      <c r="X15" s="2032" t="s">
        <v>499</v>
      </c>
      <c r="Y15" s="2033"/>
      <c r="Z15" s="127"/>
      <c r="AA15" s="262">
        <f>SUM(AA16,AA21,AA22)</f>
        <v>39470.857758357975</v>
      </c>
      <c r="AB15" s="262">
        <f>SUM(AB16,AB21,AB22)</f>
        <v>39141.00993380048</v>
      </c>
      <c r="AC15" s="262">
        <f t="shared" ref="AC15:BA15" si="13">SUM(AC16,AC21,AC22)</f>
        <v>39156.626514592856</v>
      </c>
      <c r="AD15" s="262">
        <f t="shared" si="13"/>
        <v>37937.352792601094</v>
      </c>
      <c r="AE15" s="262">
        <f t="shared" si="13"/>
        <v>37634.607007237923</v>
      </c>
      <c r="AF15" s="262">
        <f t="shared" si="13"/>
        <v>36799.289674983935</v>
      </c>
      <c r="AG15" s="262">
        <f t="shared" si="13"/>
        <v>37037.092233441559</v>
      </c>
      <c r="AH15" s="262">
        <f t="shared" si="13"/>
        <v>35970.126617442758</v>
      </c>
      <c r="AI15" s="262">
        <f t="shared" si="13"/>
        <v>35146.752319540523</v>
      </c>
      <c r="AJ15" s="262">
        <f t="shared" si="13"/>
        <v>34350.069767117508</v>
      </c>
      <c r="AK15" s="262">
        <f t="shared" si="13"/>
        <v>33831.685497816477</v>
      </c>
      <c r="AL15" s="262">
        <f t="shared" si="13"/>
        <v>34015.581472189158</v>
      </c>
      <c r="AM15" s="262">
        <f t="shared" si="13"/>
        <v>32963.017649727924</v>
      </c>
      <c r="AN15" s="262">
        <f t="shared" si="13"/>
        <v>32589.95908891932</v>
      </c>
      <c r="AO15" s="262">
        <f t="shared" si="13"/>
        <v>32516.997710404565</v>
      </c>
      <c r="AP15" s="262">
        <f t="shared" si="13"/>
        <v>31384.550348397242</v>
      </c>
      <c r="AQ15" s="262">
        <f t="shared" si="13"/>
        <v>29882.480600253501</v>
      </c>
      <c r="AR15" s="262">
        <f t="shared" si="13"/>
        <v>29967.806380539907</v>
      </c>
      <c r="AS15" s="262">
        <f t="shared" si="13"/>
        <v>25153.941839436644</v>
      </c>
      <c r="AT15" s="262">
        <f t="shared" si="13"/>
        <v>27852.494899184469</v>
      </c>
      <c r="AU15" s="262">
        <f t="shared" si="13"/>
        <v>27163.208033303097</v>
      </c>
      <c r="AV15" s="262">
        <f t="shared" si="13"/>
        <v>29292.783950210222</v>
      </c>
      <c r="AW15" s="262">
        <f t="shared" si="13"/>
        <v>28752.537698933447</v>
      </c>
      <c r="AX15" s="262">
        <f t="shared" si="13"/>
        <v>25760.006592115576</v>
      </c>
      <c r="AY15" s="262">
        <f t="shared" si="13"/>
        <v>25368.934481710978</v>
      </c>
      <c r="AZ15" s="262">
        <f t="shared" si="13"/>
        <v>26774.764276625392</v>
      </c>
      <c r="BA15" s="1329">
        <f t="shared" si="13"/>
        <v>27360.946282844365</v>
      </c>
      <c r="BB15" s="262">
        <f t="shared" ref="BB15" si="14">SUM(BB16,BB21,BB22)</f>
        <v>27764.598622626621</v>
      </c>
      <c r="BC15" s="1862">
        <f t="shared" ref="BC15:BD15" si="15">SUM(BC16,BC21,BC22)</f>
        <v>24094.117045344075</v>
      </c>
      <c r="BD15" s="262">
        <f t="shared" si="15"/>
        <v>23539.57729201439</v>
      </c>
      <c r="BE15" s="1668"/>
      <c r="BF15" s="262"/>
      <c r="BG15" s="337"/>
    </row>
    <row r="16" spans="1:61">
      <c r="O16" s="244"/>
      <c r="Q16" s="629"/>
      <c r="R16" s="645"/>
      <c r="S16" s="646" t="s">
        <v>96</v>
      </c>
      <c r="T16" s="464"/>
      <c r="V16" s="629"/>
      <c r="W16" s="645"/>
      <c r="X16" s="646" t="s">
        <v>414</v>
      </c>
      <c r="Y16" s="312"/>
      <c r="Z16" s="464"/>
      <c r="AA16" s="312">
        <f>SUM(AA17:AA20)</f>
        <v>22140.356264911141</v>
      </c>
      <c r="AB16" s="312">
        <f t="shared" ref="AB16:BA16" si="16">SUM(AB17:AB20)</f>
        <v>22638.374227602868</v>
      </c>
      <c r="AC16" s="312">
        <f t="shared" si="16"/>
        <v>22726.960679773358</v>
      </c>
      <c r="AD16" s="312">
        <f t="shared" si="16"/>
        <v>22087.7987667216</v>
      </c>
      <c r="AE16" s="312">
        <f t="shared" si="16"/>
        <v>21086.39270152642</v>
      </c>
      <c r="AF16" s="312">
        <f t="shared" si="16"/>
        <v>20802.230000467331</v>
      </c>
      <c r="AG16" s="312">
        <f t="shared" si="16"/>
        <v>21674.001795026539</v>
      </c>
      <c r="AH16" s="312">
        <f t="shared" si="16"/>
        <v>21404.248866691742</v>
      </c>
      <c r="AI16" s="312">
        <f t="shared" si="16"/>
        <v>21275.137353376089</v>
      </c>
      <c r="AJ16" s="312">
        <f t="shared" si="16"/>
        <v>20842.714399213903</v>
      </c>
      <c r="AK16" s="312">
        <f t="shared" si="16"/>
        <v>20870.989408602014</v>
      </c>
      <c r="AL16" s="312">
        <f t="shared" si="16"/>
        <v>21723.749695773349</v>
      </c>
      <c r="AM16" s="312">
        <f t="shared" si="16"/>
        <v>20999.519160841406</v>
      </c>
      <c r="AN16" s="312">
        <f t="shared" si="16"/>
        <v>21038.191127639173</v>
      </c>
      <c r="AO16" s="312">
        <f t="shared" si="16"/>
        <v>21392.187933848509</v>
      </c>
      <c r="AP16" s="312">
        <f t="shared" si="16"/>
        <v>20770.71704697319</v>
      </c>
      <c r="AQ16" s="312">
        <f t="shared" si="16"/>
        <v>19744.165910534884</v>
      </c>
      <c r="AR16" s="312">
        <f t="shared" si="16"/>
        <v>20045.886954263118</v>
      </c>
      <c r="AS16" s="312">
        <f t="shared" si="16"/>
        <v>17423.354331505492</v>
      </c>
      <c r="AT16" s="312">
        <f t="shared" si="16"/>
        <v>20259.275756878811</v>
      </c>
      <c r="AU16" s="312">
        <f t="shared" si="16"/>
        <v>19060.594405953554</v>
      </c>
      <c r="AV16" s="312">
        <f t="shared" si="16"/>
        <v>18217.559592676964</v>
      </c>
      <c r="AW16" s="312">
        <f t="shared" si="16"/>
        <v>18059.12094144939</v>
      </c>
      <c r="AX16" s="312">
        <f t="shared" si="16"/>
        <v>16588.488133021994</v>
      </c>
      <c r="AY16" s="312">
        <f t="shared" si="16"/>
        <v>16256.783402586079</v>
      </c>
      <c r="AZ16" s="312">
        <f t="shared" si="16"/>
        <v>17778.883935719605</v>
      </c>
      <c r="BA16" s="1351">
        <f t="shared" si="16"/>
        <v>18462.725651936882</v>
      </c>
      <c r="BB16" s="312">
        <f t="shared" ref="BB16" si="17">SUM(BB17:BB20)</f>
        <v>18709.483817304823</v>
      </c>
      <c r="BC16" s="1890">
        <f t="shared" ref="BC16:BD16" si="18">SUM(BC17:BC20)</f>
        <v>15571.346949547942</v>
      </c>
      <c r="BD16" s="312">
        <f t="shared" si="18"/>
        <v>15703.367620083445</v>
      </c>
      <c r="BE16" s="1684"/>
      <c r="BF16" s="312"/>
      <c r="BG16" s="444"/>
    </row>
    <row r="17" spans="15:59">
      <c r="O17" s="244"/>
      <c r="Q17" s="629"/>
      <c r="R17" s="645"/>
      <c r="S17" s="647"/>
      <c r="T17" s="296" t="s">
        <v>168</v>
      </c>
      <c r="V17" s="629"/>
      <c r="W17" s="645"/>
      <c r="X17" s="647"/>
      <c r="Y17" s="296" t="s">
        <v>523</v>
      </c>
      <c r="Z17" s="296"/>
      <c r="AA17" s="296">
        <v>12171.564436786954</v>
      </c>
      <c r="AB17" s="296">
        <v>12349.50577759961</v>
      </c>
      <c r="AC17" s="296">
        <v>12642.847999033711</v>
      </c>
      <c r="AD17" s="296">
        <v>12573.99984457851</v>
      </c>
      <c r="AE17" s="296">
        <v>12967.611660923994</v>
      </c>
      <c r="AF17" s="296">
        <v>12946.693683209</v>
      </c>
      <c r="AG17" s="296">
        <v>13543.87895902719</v>
      </c>
      <c r="AH17" s="296">
        <v>13356.136764231003</v>
      </c>
      <c r="AI17" s="296">
        <v>13192.257044453043</v>
      </c>
      <c r="AJ17" s="296">
        <v>13497.561393945</v>
      </c>
      <c r="AK17" s="296">
        <v>13596.700439063414</v>
      </c>
      <c r="AL17" s="296">
        <v>14091.067707182949</v>
      </c>
      <c r="AM17" s="296">
        <v>13849.85101911918</v>
      </c>
      <c r="AN17" s="296">
        <v>13313.039591888297</v>
      </c>
      <c r="AO17" s="296">
        <v>13904.317667508398</v>
      </c>
      <c r="AP17" s="296">
        <v>13504.206419253482</v>
      </c>
      <c r="AQ17" s="296">
        <v>12425.410538723907</v>
      </c>
      <c r="AR17" s="296">
        <v>12698.044992736031</v>
      </c>
      <c r="AS17" s="296">
        <v>11413.400131534825</v>
      </c>
      <c r="AT17" s="296">
        <v>13160.791156401279</v>
      </c>
      <c r="AU17" s="296">
        <v>12760.212209152747</v>
      </c>
      <c r="AV17" s="296">
        <v>12134.007829672153</v>
      </c>
      <c r="AW17" s="296">
        <v>12324.738195608206</v>
      </c>
      <c r="AX17" s="296">
        <v>11321.643088256418</v>
      </c>
      <c r="AY17" s="296">
        <v>11042.870934376626</v>
      </c>
      <c r="AZ17" s="296">
        <v>12291.769015871541</v>
      </c>
      <c r="BA17" s="1326">
        <v>12871.732411442792</v>
      </c>
      <c r="BB17" s="296">
        <v>13666.073983692679</v>
      </c>
      <c r="BC17" s="1866">
        <v>11008.296201889754</v>
      </c>
      <c r="BD17" s="222">
        <v>11091.177216788161</v>
      </c>
      <c r="BE17" s="1958"/>
      <c r="BF17" s="222"/>
      <c r="BG17" s="1959"/>
    </row>
    <row r="18" spans="15:59">
      <c r="O18" s="244"/>
      <c r="Q18" s="629"/>
      <c r="R18" s="645"/>
      <c r="S18" s="647"/>
      <c r="T18" s="126" t="s">
        <v>169</v>
      </c>
      <c r="V18" s="629"/>
      <c r="W18" s="645"/>
      <c r="X18" s="647"/>
      <c r="Y18" s="126" t="s">
        <v>525</v>
      </c>
      <c r="Z18" s="126"/>
      <c r="AA18" s="126">
        <v>1231.722612020103</v>
      </c>
      <c r="AB18" s="126">
        <v>1311.6282300299738</v>
      </c>
      <c r="AC18" s="126">
        <v>1280.7352157620996</v>
      </c>
      <c r="AD18" s="126">
        <v>1272.1579748043141</v>
      </c>
      <c r="AE18" s="126">
        <v>1193.1661360320575</v>
      </c>
      <c r="AF18" s="126">
        <v>1170.4981885173197</v>
      </c>
      <c r="AG18" s="126">
        <v>1286.7762269336224</v>
      </c>
      <c r="AH18" s="126">
        <v>1233.7116036937441</v>
      </c>
      <c r="AI18" s="126">
        <v>1222.9169524041374</v>
      </c>
      <c r="AJ18" s="126">
        <v>1195.6502458672248</v>
      </c>
      <c r="AK18" s="126">
        <v>1050.6925065754097</v>
      </c>
      <c r="AL18" s="126">
        <v>993.21514627401643</v>
      </c>
      <c r="AM18" s="126">
        <v>1022.1382111380608</v>
      </c>
      <c r="AN18" s="126">
        <v>972.14262729167399</v>
      </c>
      <c r="AO18" s="126">
        <v>894.78076393844776</v>
      </c>
      <c r="AP18" s="126">
        <v>737.77220354331916</v>
      </c>
      <c r="AQ18" s="126">
        <v>708.15222601018218</v>
      </c>
      <c r="AR18" s="126">
        <v>734.69864517879387</v>
      </c>
      <c r="AS18" s="126">
        <v>657.33644788175741</v>
      </c>
      <c r="AT18" s="126">
        <v>881.69967456040217</v>
      </c>
      <c r="AU18" s="126">
        <v>842.06162704752353</v>
      </c>
      <c r="AV18" s="126">
        <v>767.21246118017177</v>
      </c>
      <c r="AW18" s="126">
        <v>635.52932742560711</v>
      </c>
      <c r="AX18" s="126">
        <v>599.92174774476439</v>
      </c>
      <c r="AY18" s="126">
        <v>564.53139367839162</v>
      </c>
      <c r="AZ18" s="126">
        <v>603.41428379610829</v>
      </c>
      <c r="BA18" s="1327">
        <v>717.568518275972</v>
      </c>
      <c r="BB18" s="126">
        <v>673.71808602129863</v>
      </c>
      <c r="BC18" s="1864">
        <v>606.54906731692245</v>
      </c>
      <c r="BD18" s="433">
        <v>604.83514226211901</v>
      </c>
      <c r="BE18" s="1674"/>
      <c r="BF18" s="433"/>
      <c r="BG18" s="447"/>
    </row>
    <row r="19" spans="15:59">
      <c r="O19" s="244"/>
      <c r="Q19" s="629"/>
      <c r="R19" s="645"/>
      <c r="S19" s="647"/>
      <c r="T19" s="126" t="s">
        <v>170</v>
      </c>
      <c r="V19" s="629"/>
      <c r="W19" s="645"/>
      <c r="X19" s="647"/>
      <c r="Y19" s="126" t="s">
        <v>526</v>
      </c>
      <c r="Z19" s="126"/>
      <c r="AA19" s="126">
        <v>7729.1141996199367</v>
      </c>
      <c r="AB19" s="126">
        <v>7898.8394884009613</v>
      </c>
      <c r="AC19" s="126">
        <v>7598.873171642309</v>
      </c>
      <c r="AD19" s="126">
        <v>7163.8346209549782</v>
      </c>
      <c r="AE19" s="126">
        <v>5921.5196133989384</v>
      </c>
      <c r="AF19" s="126">
        <v>5685.7831486254709</v>
      </c>
      <c r="AG19" s="126">
        <v>5899.28960467659</v>
      </c>
      <c r="AH19" s="126">
        <v>5915.3100944240477</v>
      </c>
      <c r="AI19" s="126">
        <v>5782.7719095624316</v>
      </c>
      <c r="AJ19" s="126">
        <v>5122.4911103936884</v>
      </c>
      <c r="AK19" s="126">
        <v>5328.8559507829459</v>
      </c>
      <c r="AL19" s="126">
        <v>5860.2031153344506</v>
      </c>
      <c r="AM19" s="126">
        <v>5400.7935386631516</v>
      </c>
      <c r="AN19" s="126">
        <v>5854.57608885435</v>
      </c>
      <c r="AO19" s="126">
        <v>5773.8387974993229</v>
      </c>
      <c r="AP19" s="126">
        <v>5598.7630470476606</v>
      </c>
      <c r="AQ19" s="126">
        <v>5677.2555238361902</v>
      </c>
      <c r="AR19" s="126">
        <v>5609.5077671543695</v>
      </c>
      <c r="AS19" s="126">
        <v>4502.4537898603066</v>
      </c>
      <c r="AT19" s="126">
        <v>5339.3289510507448</v>
      </c>
      <c r="AU19" s="126">
        <v>4547.9083553584369</v>
      </c>
      <c r="AV19" s="126">
        <v>4425.1729039547263</v>
      </c>
      <c r="AW19" s="126">
        <v>4225.8842917030679</v>
      </c>
      <c r="AX19" s="126">
        <v>3790.8296956707136</v>
      </c>
      <c r="AY19" s="126">
        <v>3781.9874678952351</v>
      </c>
      <c r="AZ19" s="126">
        <v>4019.1532538617853</v>
      </c>
      <c r="BA19" s="1327">
        <v>3967.9431321017637</v>
      </c>
      <c r="BB19" s="126">
        <v>3483.8345450535217</v>
      </c>
      <c r="BC19" s="1864">
        <v>3237.5770643107176</v>
      </c>
      <c r="BD19" s="433">
        <v>3275.2194006871127</v>
      </c>
      <c r="BE19" s="1674"/>
      <c r="BF19" s="433"/>
      <c r="BG19" s="447"/>
    </row>
    <row r="20" spans="15:59">
      <c r="O20" s="244"/>
      <c r="Q20" s="629"/>
      <c r="R20" s="645"/>
      <c r="S20" s="596"/>
      <c r="T20" s="311" t="s">
        <v>171</v>
      </c>
      <c r="V20" s="629"/>
      <c r="W20" s="645"/>
      <c r="X20" s="596"/>
      <c r="Y20" s="311" t="s">
        <v>527</v>
      </c>
      <c r="Z20" s="311"/>
      <c r="AA20" s="311">
        <v>1007.9550164841489</v>
      </c>
      <c r="AB20" s="311">
        <v>1078.4007315723243</v>
      </c>
      <c r="AC20" s="311">
        <v>1204.5042933352379</v>
      </c>
      <c r="AD20" s="311">
        <v>1077.8063263837967</v>
      </c>
      <c r="AE20" s="311">
        <v>1004.0952911714321</v>
      </c>
      <c r="AF20" s="311">
        <v>999.25498011554123</v>
      </c>
      <c r="AG20" s="311">
        <v>944.05700438913834</v>
      </c>
      <c r="AH20" s="311">
        <v>899.09040434294548</v>
      </c>
      <c r="AI20" s="311">
        <v>1077.1914469564774</v>
      </c>
      <c r="AJ20" s="311">
        <v>1027.0116490079897</v>
      </c>
      <c r="AK20" s="311">
        <v>894.7405121802426</v>
      </c>
      <c r="AL20" s="311">
        <v>779.26372698193529</v>
      </c>
      <c r="AM20" s="311">
        <v>726.73639192101484</v>
      </c>
      <c r="AN20" s="311">
        <v>898.43281960485251</v>
      </c>
      <c r="AO20" s="311">
        <v>819.25070490234145</v>
      </c>
      <c r="AP20" s="311">
        <v>929.9753771287277</v>
      </c>
      <c r="AQ20" s="311">
        <v>933.34762196460338</v>
      </c>
      <c r="AR20" s="311">
        <v>1003.6355491939216</v>
      </c>
      <c r="AS20" s="311">
        <v>850.16396222860124</v>
      </c>
      <c r="AT20" s="311">
        <v>877.45597486638667</v>
      </c>
      <c r="AU20" s="311">
        <v>910.41221439484627</v>
      </c>
      <c r="AV20" s="311">
        <v>891.16639786991129</v>
      </c>
      <c r="AW20" s="311">
        <v>872.969126712508</v>
      </c>
      <c r="AX20" s="311">
        <v>876.0936013500974</v>
      </c>
      <c r="AY20" s="311">
        <v>867.39360663582659</v>
      </c>
      <c r="AZ20" s="311">
        <v>864.5473821901702</v>
      </c>
      <c r="BA20" s="1352">
        <v>905.4815901163513</v>
      </c>
      <c r="BB20" s="311">
        <v>885.85720253732336</v>
      </c>
      <c r="BC20" s="1863">
        <v>718.92461603054835</v>
      </c>
      <c r="BD20" s="311">
        <v>732.13586034605169</v>
      </c>
      <c r="BE20" s="1676"/>
      <c r="BF20" s="311"/>
      <c r="BG20" s="445"/>
    </row>
    <row r="21" spans="15:59">
      <c r="O21" s="244"/>
      <c r="Q21" s="629"/>
      <c r="R21" s="645"/>
      <c r="S21" s="648" t="s">
        <v>97</v>
      </c>
      <c r="T21" s="310"/>
      <c r="V21" s="629"/>
      <c r="W21" s="645"/>
      <c r="X21" s="648" t="s">
        <v>519</v>
      </c>
      <c r="Y21" s="310"/>
      <c r="Z21" s="310"/>
      <c r="AA21" s="310">
        <v>5579.9480549042328</v>
      </c>
      <c r="AB21" s="310">
        <v>5054.8300324075562</v>
      </c>
      <c r="AC21" s="310">
        <v>4855.1370913111386</v>
      </c>
      <c r="AD21" s="310">
        <v>4544.3492890625403</v>
      </c>
      <c r="AE21" s="310">
        <v>4533.2287314168179</v>
      </c>
      <c r="AF21" s="310">
        <v>4165.5201608975694</v>
      </c>
      <c r="AG21" s="310">
        <v>3982.2924204606607</v>
      </c>
      <c r="AH21" s="310">
        <v>3744.7859482361687</v>
      </c>
      <c r="AI21" s="310">
        <v>3511.0609599441045</v>
      </c>
      <c r="AJ21" s="310">
        <v>3325.2493162894684</v>
      </c>
      <c r="AK21" s="310">
        <v>3128.272457875893</v>
      </c>
      <c r="AL21" s="310">
        <v>2938.0442866918838</v>
      </c>
      <c r="AM21" s="310">
        <v>2786.807956104788</v>
      </c>
      <c r="AN21" s="310">
        <v>2636.1985053255453</v>
      </c>
      <c r="AO21" s="310">
        <v>2555.1026869739731</v>
      </c>
      <c r="AP21" s="310">
        <v>2395.8819778908951</v>
      </c>
      <c r="AQ21" s="310">
        <v>2156.6367671389075</v>
      </c>
      <c r="AR21" s="310">
        <v>1854.6227682628619</v>
      </c>
      <c r="AS21" s="310">
        <v>1691.5804376685987</v>
      </c>
      <c r="AT21" s="310">
        <v>1668.5064164058761</v>
      </c>
      <c r="AU21" s="310">
        <v>1604.1939164060116</v>
      </c>
      <c r="AV21" s="310">
        <v>1851.4174974230684</v>
      </c>
      <c r="AW21" s="310">
        <v>1926.5854136806395</v>
      </c>
      <c r="AX21" s="310">
        <v>1637.889213708261</v>
      </c>
      <c r="AY21" s="310">
        <v>1561.4193034689908</v>
      </c>
      <c r="AZ21" s="310">
        <v>1481.8624508336145</v>
      </c>
      <c r="BA21" s="1353">
        <v>1450.5249451291684</v>
      </c>
      <c r="BB21" s="310">
        <v>1390.695838326347</v>
      </c>
      <c r="BC21" s="1891">
        <v>1333.5221464457816</v>
      </c>
      <c r="BD21" s="310">
        <v>1349.9546192605267</v>
      </c>
      <c r="BE21" s="1685"/>
      <c r="BF21" s="310"/>
      <c r="BG21" s="446"/>
    </row>
    <row r="22" spans="15:59">
      <c r="O22" s="244"/>
      <c r="Q22" s="629"/>
      <c r="R22" s="645"/>
      <c r="S22" s="649" t="s">
        <v>695</v>
      </c>
      <c r="T22" s="464"/>
      <c r="V22" s="629"/>
      <c r="W22" s="645"/>
      <c r="X22" s="649" t="s">
        <v>416</v>
      </c>
      <c r="Y22" s="312"/>
      <c r="Z22" s="464"/>
      <c r="AA22" s="312">
        <f>SUM(AA23:AA25)</f>
        <v>11750.553438542602</v>
      </c>
      <c r="AB22" s="312">
        <f t="shared" ref="AB22:BA22" si="19">SUM(AB23:AB25)</f>
        <v>11447.805673790059</v>
      </c>
      <c r="AC22" s="312">
        <f t="shared" si="19"/>
        <v>11574.528743508361</v>
      </c>
      <c r="AD22" s="312">
        <f t="shared" si="19"/>
        <v>11305.20473681695</v>
      </c>
      <c r="AE22" s="312">
        <f t="shared" si="19"/>
        <v>12014.985574294687</v>
      </c>
      <c r="AF22" s="312">
        <f t="shared" si="19"/>
        <v>11831.539513619035</v>
      </c>
      <c r="AG22" s="312">
        <f t="shared" si="19"/>
        <v>11380.798017954359</v>
      </c>
      <c r="AH22" s="312">
        <f t="shared" si="19"/>
        <v>10821.091802514853</v>
      </c>
      <c r="AI22" s="312">
        <f t="shared" si="19"/>
        <v>10360.554006220329</v>
      </c>
      <c r="AJ22" s="312">
        <f t="shared" si="19"/>
        <v>10182.106051614135</v>
      </c>
      <c r="AK22" s="312">
        <f t="shared" si="19"/>
        <v>9832.4236313385736</v>
      </c>
      <c r="AL22" s="312">
        <f t="shared" si="19"/>
        <v>9353.7874897239217</v>
      </c>
      <c r="AM22" s="312">
        <f t="shared" si="19"/>
        <v>9176.6905327817276</v>
      </c>
      <c r="AN22" s="312">
        <f t="shared" si="19"/>
        <v>8915.5694559546027</v>
      </c>
      <c r="AO22" s="312">
        <f t="shared" si="19"/>
        <v>8569.7070895820834</v>
      </c>
      <c r="AP22" s="312">
        <f t="shared" si="19"/>
        <v>8217.951323533156</v>
      </c>
      <c r="AQ22" s="312">
        <f t="shared" si="19"/>
        <v>7981.6779225797072</v>
      </c>
      <c r="AR22" s="312">
        <f t="shared" si="19"/>
        <v>8067.2966580139237</v>
      </c>
      <c r="AS22" s="312">
        <f t="shared" si="19"/>
        <v>6039.0070702625508</v>
      </c>
      <c r="AT22" s="312">
        <f t="shared" si="19"/>
        <v>5924.7127258997816</v>
      </c>
      <c r="AU22" s="312">
        <f t="shared" si="19"/>
        <v>6498.4197109435318</v>
      </c>
      <c r="AV22" s="312">
        <f t="shared" si="19"/>
        <v>9223.8068601101859</v>
      </c>
      <c r="AW22" s="312">
        <f t="shared" si="19"/>
        <v>8766.8313438034165</v>
      </c>
      <c r="AX22" s="312">
        <f t="shared" si="19"/>
        <v>7533.6292453853221</v>
      </c>
      <c r="AY22" s="312">
        <f t="shared" si="19"/>
        <v>7550.7317756559059</v>
      </c>
      <c r="AZ22" s="312">
        <f t="shared" si="19"/>
        <v>7514.017890072173</v>
      </c>
      <c r="BA22" s="1351">
        <f t="shared" si="19"/>
        <v>7447.6956857783143</v>
      </c>
      <c r="BB22" s="312">
        <f t="shared" ref="BB22" si="20">SUM(BB23:BB25)</f>
        <v>7664.4189669954503</v>
      </c>
      <c r="BC22" s="1890">
        <f t="shared" ref="BC22:BD22" si="21">SUM(BC23:BC25)</f>
        <v>7189.2479493503524</v>
      </c>
      <c r="BD22" s="312">
        <f t="shared" si="21"/>
        <v>6486.255052670419</v>
      </c>
      <c r="BE22" s="1684"/>
      <c r="BF22" s="312"/>
      <c r="BG22" s="444"/>
    </row>
    <row r="23" spans="15:59" ht="28.5" customHeight="1">
      <c r="O23" s="244"/>
      <c r="Q23" s="629"/>
      <c r="R23" s="645"/>
      <c r="S23" s="42"/>
      <c r="T23" s="296" t="s">
        <v>172</v>
      </c>
      <c r="V23" s="629"/>
      <c r="W23" s="645"/>
      <c r="X23" s="42"/>
      <c r="Y23" s="1307" t="s">
        <v>528</v>
      </c>
      <c r="Z23" s="296"/>
      <c r="AA23" s="296">
        <v>6816.4248623332996</v>
      </c>
      <c r="AB23" s="296">
        <v>6655.281012436084</v>
      </c>
      <c r="AC23" s="296">
        <v>6760.1192083963515</v>
      </c>
      <c r="AD23" s="296">
        <v>6706.092872697317</v>
      </c>
      <c r="AE23" s="296">
        <v>7123.905379707202</v>
      </c>
      <c r="AF23" s="296">
        <v>7068.683731364853</v>
      </c>
      <c r="AG23" s="296">
        <v>6757.0210811910247</v>
      </c>
      <c r="AH23" s="296">
        <v>6379.8944960658073</v>
      </c>
      <c r="AI23" s="296">
        <v>6066.4551606925261</v>
      </c>
      <c r="AJ23" s="296">
        <v>5886.6219399797983</v>
      </c>
      <c r="AK23" s="296">
        <v>5603.8354644693927</v>
      </c>
      <c r="AL23" s="296">
        <v>5327.3611250331905</v>
      </c>
      <c r="AM23" s="296">
        <v>5141.1219692021959</v>
      </c>
      <c r="AN23" s="296">
        <v>4951.5581294969825</v>
      </c>
      <c r="AO23" s="296">
        <v>4768.895447391079</v>
      </c>
      <c r="AP23" s="296">
        <v>4533.0724996669787</v>
      </c>
      <c r="AQ23" s="296">
        <v>4418.8720951690229</v>
      </c>
      <c r="AR23" s="296">
        <v>4421.7780689996634</v>
      </c>
      <c r="AS23" s="296">
        <v>3216.6632051790139</v>
      </c>
      <c r="AT23" s="296">
        <v>3418.3119137176118</v>
      </c>
      <c r="AU23" s="296">
        <v>3805.2076486427404</v>
      </c>
      <c r="AV23" s="296">
        <v>4820.3237572660464</v>
      </c>
      <c r="AW23" s="296">
        <v>4875.7508746065778</v>
      </c>
      <c r="AX23" s="296">
        <v>4568.5208431881074</v>
      </c>
      <c r="AY23" s="296">
        <v>4371.9921058887085</v>
      </c>
      <c r="AZ23" s="296">
        <v>4302.7730003013648</v>
      </c>
      <c r="BA23" s="1326">
        <v>4243.0330823002505</v>
      </c>
      <c r="BB23" s="296">
        <v>4500.6451014704262</v>
      </c>
      <c r="BC23" s="1866">
        <v>4264.7000554581764</v>
      </c>
      <c r="BD23" s="222">
        <v>3960.6752744054747</v>
      </c>
      <c r="BE23" s="1958"/>
      <c r="BF23" s="222"/>
      <c r="BG23" s="1959"/>
    </row>
    <row r="24" spans="15:59" ht="28.5" customHeight="1">
      <c r="O24" s="244"/>
      <c r="Q24" s="629"/>
      <c r="R24" s="645"/>
      <c r="S24" s="42"/>
      <c r="T24" s="126" t="s">
        <v>173</v>
      </c>
      <c r="V24" s="629"/>
      <c r="W24" s="645"/>
      <c r="X24" s="42"/>
      <c r="Y24" s="1308" t="s">
        <v>529</v>
      </c>
      <c r="Z24" s="126"/>
      <c r="AA24" s="126">
        <v>3485.9143138189356</v>
      </c>
      <c r="AB24" s="126">
        <v>3360.6275635345964</v>
      </c>
      <c r="AC24" s="126">
        <v>3357.5081850406386</v>
      </c>
      <c r="AD24" s="126">
        <v>3186.6846194023155</v>
      </c>
      <c r="AE24" s="126">
        <v>3360.5847054039805</v>
      </c>
      <c r="AF24" s="126">
        <v>3250.9521851610766</v>
      </c>
      <c r="AG24" s="126">
        <v>3138.212072437585</v>
      </c>
      <c r="AH24" s="126">
        <v>2996.9651192307124</v>
      </c>
      <c r="AI24" s="126">
        <v>2886.9149536211094</v>
      </c>
      <c r="AJ24" s="126">
        <v>2872.5483226153638</v>
      </c>
      <c r="AK24" s="126">
        <v>2808.6588445933508</v>
      </c>
      <c r="AL24" s="126">
        <v>2666.9520752714793</v>
      </c>
      <c r="AM24" s="126">
        <v>2663.0417423815084</v>
      </c>
      <c r="AN24" s="126">
        <v>2602.4672498044292</v>
      </c>
      <c r="AO24" s="126">
        <v>2482.3361646126141</v>
      </c>
      <c r="AP24" s="126">
        <v>2392.9858760811044</v>
      </c>
      <c r="AQ24" s="126">
        <v>2314.9573858262829</v>
      </c>
      <c r="AR24" s="126">
        <v>2363.1595204841246</v>
      </c>
      <c r="AS24" s="126">
        <v>1642.7302523368803</v>
      </c>
      <c r="AT24" s="126">
        <v>1226.2876300693476</v>
      </c>
      <c r="AU24" s="126">
        <v>1388.2008843224476</v>
      </c>
      <c r="AV24" s="126">
        <v>2674.9858423911819</v>
      </c>
      <c r="AW24" s="126">
        <v>2115.8152716278173</v>
      </c>
      <c r="AX24" s="126">
        <v>1518.7991554866737</v>
      </c>
      <c r="AY24" s="126">
        <v>1715.8026322732542</v>
      </c>
      <c r="AZ24" s="126">
        <v>1707.6653652018563</v>
      </c>
      <c r="BA24" s="1327">
        <v>1847.018885440235</v>
      </c>
      <c r="BB24" s="126">
        <v>1754.827928031995</v>
      </c>
      <c r="BC24" s="1864">
        <v>1570.7048772282687</v>
      </c>
      <c r="BD24" s="433">
        <v>1365.1277662465582</v>
      </c>
      <c r="BE24" s="1674"/>
      <c r="BF24" s="433"/>
      <c r="BG24" s="447"/>
    </row>
    <row r="25" spans="15:59">
      <c r="O25" s="244"/>
      <c r="Q25" s="629"/>
      <c r="R25" s="645"/>
      <c r="S25" s="42"/>
      <c r="T25" s="126" t="s">
        <v>174</v>
      </c>
      <c r="V25" s="629"/>
      <c r="W25" s="645"/>
      <c r="X25" s="42"/>
      <c r="Y25" s="126" t="s">
        <v>530</v>
      </c>
      <c r="Z25" s="126"/>
      <c r="AA25" s="126">
        <v>1448.214262390366</v>
      </c>
      <c r="AB25" s="126">
        <v>1431.89709781938</v>
      </c>
      <c r="AC25" s="126">
        <v>1456.9013500713716</v>
      </c>
      <c r="AD25" s="126">
        <v>1412.4272447173178</v>
      </c>
      <c r="AE25" s="126">
        <v>1530.4954891835059</v>
      </c>
      <c r="AF25" s="126">
        <v>1511.9035970931052</v>
      </c>
      <c r="AG25" s="126">
        <v>1485.5648643257498</v>
      </c>
      <c r="AH25" s="126">
        <v>1444.232187218332</v>
      </c>
      <c r="AI25" s="126">
        <v>1407.1838919066943</v>
      </c>
      <c r="AJ25" s="126">
        <v>1422.9357890189735</v>
      </c>
      <c r="AK25" s="126">
        <v>1419.9293222758299</v>
      </c>
      <c r="AL25" s="126">
        <v>1359.4742894192509</v>
      </c>
      <c r="AM25" s="126">
        <v>1372.526821198024</v>
      </c>
      <c r="AN25" s="126">
        <v>1361.544076653191</v>
      </c>
      <c r="AO25" s="126">
        <v>1318.4754775783913</v>
      </c>
      <c r="AP25" s="126">
        <v>1291.8929477850727</v>
      </c>
      <c r="AQ25" s="126">
        <v>1247.8484415844009</v>
      </c>
      <c r="AR25" s="126">
        <v>1282.3590685301353</v>
      </c>
      <c r="AS25" s="126">
        <v>1179.6136127466566</v>
      </c>
      <c r="AT25" s="126">
        <v>1280.1131821128222</v>
      </c>
      <c r="AU25" s="126">
        <v>1305.0111779783435</v>
      </c>
      <c r="AV25" s="126">
        <v>1728.4972604529573</v>
      </c>
      <c r="AW25" s="126">
        <v>1775.2651975690217</v>
      </c>
      <c r="AX25" s="126">
        <v>1446.3092467105403</v>
      </c>
      <c r="AY25" s="126">
        <v>1462.937037493944</v>
      </c>
      <c r="AZ25" s="126">
        <v>1503.5795245689512</v>
      </c>
      <c r="BA25" s="1327">
        <v>1357.6437180378291</v>
      </c>
      <c r="BB25" s="126">
        <v>1408.9459374930293</v>
      </c>
      <c r="BC25" s="1864">
        <v>1353.8430166639071</v>
      </c>
      <c r="BD25" s="311">
        <v>1160.4520120183861</v>
      </c>
      <c r="BE25" s="1676"/>
      <c r="BF25" s="311"/>
      <c r="BG25" s="445"/>
    </row>
    <row r="26" spans="15:59">
      <c r="O26" s="244"/>
      <c r="Q26" s="629"/>
      <c r="R26" s="645"/>
      <c r="S26" s="650" t="s">
        <v>99</v>
      </c>
      <c r="T26" s="127"/>
      <c r="V26" s="629"/>
      <c r="W26" s="645"/>
      <c r="X26" s="650" t="s">
        <v>417</v>
      </c>
      <c r="Y26" s="127"/>
      <c r="Z26" s="127"/>
      <c r="AA26" s="262">
        <f>SUM(AA27,AA30,AA31,AA32,AA35,AA36,AA37,AA38,AA48)</f>
        <v>463907.5426926919</v>
      </c>
      <c r="AB26" s="262">
        <f>SUM(AB27,AB30,AB31,AB32,AB35,AB36,AB37,AB38,AB48)</f>
        <v>457052.84224580211</v>
      </c>
      <c r="AC26" s="262">
        <f t="shared" ref="AC26:AZ26" si="22">SUM(AC27,AC30,AC31,AC32,AC35,AC36,AC37,AC38,AC48)</f>
        <v>449050.68836575432</v>
      </c>
      <c r="AD26" s="262">
        <f t="shared" si="22"/>
        <v>437511.36413270305</v>
      </c>
      <c r="AE26" s="262">
        <f t="shared" si="22"/>
        <v>454689.42791231722</v>
      </c>
      <c r="AF26" s="262">
        <f t="shared" si="22"/>
        <v>452358.19171354373</v>
      </c>
      <c r="AG26" s="262">
        <f t="shared" si="22"/>
        <v>456611.14816186583</v>
      </c>
      <c r="AH26" s="262">
        <f t="shared" si="22"/>
        <v>448611.72630417795</v>
      </c>
      <c r="AI26" s="262">
        <f t="shared" si="22"/>
        <v>418989.32658046979</v>
      </c>
      <c r="AJ26" s="262">
        <f t="shared" si="22"/>
        <v>430038.57220954774</v>
      </c>
      <c r="AK26" s="262">
        <f t="shared" si="22"/>
        <v>443262.11080392456</v>
      </c>
      <c r="AL26" s="262">
        <f t="shared" si="22"/>
        <v>431264.4790968725</v>
      </c>
      <c r="AM26" s="262">
        <f t="shared" si="22"/>
        <v>440073.7203162259</v>
      </c>
      <c r="AN26" s="262">
        <f t="shared" si="22"/>
        <v>442018.28287337063</v>
      </c>
      <c r="AO26" s="262">
        <f t="shared" si="22"/>
        <v>438403.71328041446</v>
      </c>
      <c r="AP26" s="262">
        <f t="shared" si="22"/>
        <v>435796.9008745958</v>
      </c>
      <c r="AQ26" s="262">
        <f t="shared" si="22"/>
        <v>431131.81381951045</v>
      </c>
      <c r="AR26" s="262">
        <f t="shared" si="22"/>
        <v>442453.51761640934</v>
      </c>
      <c r="AS26" s="262">
        <f t="shared" si="22"/>
        <v>403217.33599971241</v>
      </c>
      <c r="AT26" s="262">
        <f t="shared" si="22"/>
        <v>375338.19079667004</v>
      </c>
      <c r="AU26" s="262">
        <f t="shared" si="22"/>
        <v>403279.10321124637</v>
      </c>
      <c r="AV26" s="262">
        <f t="shared" si="22"/>
        <v>415787.17174658843</v>
      </c>
      <c r="AW26" s="262">
        <f t="shared" si="22"/>
        <v>427822.55411114218</v>
      </c>
      <c r="AX26" s="262">
        <f t="shared" si="22"/>
        <v>437264.94415061513</v>
      </c>
      <c r="AY26" s="262">
        <f t="shared" si="22"/>
        <v>420731.966022029</v>
      </c>
      <c r="AZ26" s="262">
        <f t="shared" si="22"/>
        <v>402627.4401133564</v>
      </c>
      <c r="BA26" s="1329">
        <f>SUM('4.Allocated_CO2-Sector (detail)'!BA27,BA30,BA31,BA32,BA35,BA36,BA37,BA38,BA48)</f>
        <v>389722.13882572914</v>
      </c>
      <c r="BB26" s="262">
        <f t="shared" ref="BB26" si="23">SUM(BB27,BB30,BB31,BB32,BB35,BB36,BB37,BB38,BB48)</f>
        <v>383105.2392426802</v>
      </c>
      <c r="BC26" s="1862">
        <f t="shared" ref="BC26:BD26" si="24">SUM(BC27,BC30,BC31,BC32,BC35,BC36,BC37,BC38,BC48)</f>
        <v>375442.74136201927</v>
      </c>
      <c r="BD26" s="262">
        <f t="shared" si="24"/>
        <v>360759.70871036674</v>
      </c>
      <c r="BE26" s="1668"/>
      <c r="BF26" s="262"/>
      <c r="BG26" s="337"/>
    </row>
    <row r="27" spans="15:59">
      <c r="O27" s="244"/>
      <c r="Q27" s="629"/>
      <c r="R27" s="645"/>
      <c r="S27" s="646" t="s">
        <v>175</v>
      </c>
      <c r="T27" s="464"/>
      <c r="V27" s="629"/>
      <c r="W27" s="645"/>
      <c r="X27" s="646" t="s">
        <v>501</v>
      </c>
      <c r="Y27" s="312"/>
      <c r="Z27" s="464"/>
      <c r="AA27" s="312">
        <f>SUM(AA28:AA29)</f>
        <v>14033.024135469032</v>
      </c>
      <c r="AB27" s="312">
        <f>SUM(AB28:AB29)</f>
        <v>14501.120119265357</v>
      </c>
      <c r="AC27" s="312">
        <f t="shared" ref="AC27:BA27" si="25">SUM(AC28:AC29)</f>
        <v>15152.644370242595</v>
      </c>
      <c r="AD27" s="312">
        <f t="shared" si="25"/>
        <v>15362.026678368438</v>
      </c>
      <c r="AE27" s="312">
        <f t="shared" si="25"/>
        <v>16370.851323251543</v>
      </c>
      <c r="AF27" s="312">
        <f t="shared" si="25"/>
        <v>17047.857670403944</v>
      </c>
      <c r="AG27" s="312">
        <f t="shared" si="25"/>
        <v>17003.815714550754</v>
      </c>
      <c r="AH27" s="312">
        <f t="shared" si="25"/>
        <v>17211.836708164607</v>
      </c>
      <c r="AI27" s="312">
        <f t="shared" si="25"/>
        <v>17752.683735989733</v>
      </c>
      <c r="AJ27" s="312">
        <f t="shared" si="25"/>
        <v>18422.545017670338</v>
      </c>
      <c r="AK27" s="312">
        <f t="shared" si="25"/>
        <v>18743.916458431442</v>
      </c>
      <c r="AL27" s="312">
        <f t="shared" si="25"/>
        <v>19216.639904583262</v>
      </c>
      <c r="AM27" s="312">
        <f t="shared" si="25"/>
        <v>20223.716905092941</v>
      </c>
      <c r="AN27" s="312">
        <f t="shared" si="25"/>
        <v>20402.605657610795</v>
      </c>
      <c r="AO27" s="312">
        <f t="shared" si="25"/>
        <v>21022.558741089259</v>
      </c>
      <c r="AP27" s="312">
        <f t="shared" si="25"/>
        <v>21230.946436508017</v>
      </c>
      <c r="AQ27" s="312">
        <f t="shared" si="25"/>
        <v>20811.403116847971</v>
      </c>
      <c r="AR27" s="312">
        <f t="shared" si="25"/>
        <v>21346.216186660742</v>
      </c>
      <c r="AS27" s="312">
        <f t="shared" si="25"/>
        <v>22277.648451176545</v>
      </c>
      <c r="AT27" s="312">
        <f t="shared" si="25"/>
        <v>19582.245340788661</v>
      </c>
      <c r="AU27" s="312">
        <f t="shared" si="25"/>
        <v>21352.324051096781</v>
      </c>
      <c r="AV27" s="312">
        <f t="shared" si="25"/>
        <v>23209.665441238154</v>
      </c>
      <c r="AW27" s="312">
        <f t="shared" si="25"/>
        <v>23672.958604238269</v>
      </c>
      <c r="AX27" s="312">
        <f t="shared" si="25"/>
        <v>25013.825372282445</v>
      </c>
      <c r="AY27" s="312">
        <f t="shared" si="25"/>
        <v>23164.131026268144</v>
      </c>
      <c r="AZ27" s="312">
        <f t="shared" si="25"/>
        <v>22219.448044718498</v>
      </c>
      <c r="BA27" s="1351">
        <f t="shared" si="25"/>
        <v>21410.731898703074</v>
      </c>
      <c r="BB27" s="312">
        <f t="shared" ref="BB27" si="26">SUM(BB28:BB29)</f>
        <v>19970.629411831258</v>
      </c>
      <c r="BC27" s="1890">
        <f t="shared" ref="BC27:BD27" si="27">SUM(BC28:BC29)</f>
        <v>21748.186310593053</v>
      </c>
      <c r="BD27" s="312">
        <f t="shared" si="27"/>
        <v>20298.437609740344</v>
      </c>
      <c r="BE27" s="1684"/>
      <c r="BF27" s="312"/>
      <c r="BG27" s="444"/>
    </row>
    <row r="28" spans="15:59">
      <c r="O28" s="244"/>
      <c r="Q28" s="629"/>
      <c r="R28" s="645"/>
      <c r="S28" s="647"/>
      <c r="T28" s="296" t="s">
        <v>176</v>
      </c>
      <c r="V28" s="629"/>
      <c r="W28" s="645"/>
      <c r="X28" s="647"/>
      <c r="Y28" s="296" t="s">
        <v>531</v>
      </c>
      <c r="Z28" s="296"/>
      <c r="AA28" s="296">
        <v>10681.724871194278</v>
      </c>
      <c r="AB28" s="296">
        <v>11007.520801750312</v>
      </c>
      <c r="AC28" s="296">
        <v>11525.730712775514</v>
      </c>
      <c r="AD28" s="296">
        <v>11682.035147209606</v>
      </c>
      <c r="AE28" s="296">
        <v>12416.584942851343</v>
      </c>
      <c r="AF28" s="296">
        <v>12943.220003437165</v>
      </c>
      <c r="AG28" s="296">
        <v>12907.807446537974</v>
      </c>
      <c r="AH28" s="296">
        <v>13076.329238329907</v>
      </c>
      <c r="AI28" s="296">
        <v>13543.708500078774</v>
      </c>
      <c r="AJ28" s="296">
        <v>14089.158615216951</v>
      </c>
      <c r="AK28" s="296">
        <v>14332.502517966772</v>
      </c>
      <c r="AL28" s="296">
        <v>14777.832359531403</v>
      </c>
      <c r="AM28" s="296">
        <v>15639.194631078226</v>
      </c>
      <c r="AN28" s="296">
        <v>15806.136440705128</v>
      </c>
      <c r="AO28" s="296">
        <v>16338.45119904423</v>
      </c>
      <c r="AP28" s="296">
        <v>16546.363397059489</v>
      </c>
      <c r="AQ28" s="296">
        <v>16269.89366557941</v>
      </c>
      <c r="AR28" s="296">
        <v>16666.831790491833</v>
      </c>
      <c r="AS28" s="296">
        <v>16652.752662528241</v>
      </c>
      <c r="AT28" s="296">
        <v>14908.010945907487</v>
      </c>
      <c r="AU28" s="296">
        <v>16451.559716820018</v>
      </c>
      <c r="AV28" s="296">
        <v>18129.850278725444</v>
      </c>
      <c r="AW28" s="296">
        <v>18299.838396676947</v>
      </c>
      <c r="AX28" s="296">
        <v>19342.729045859312</v>
      </c>
      <c r="AY28" s="296">
        <v>18014.926709750402</v>
      </c>
      <c r="AZ28" s="296">
        <v>17758.994513740727</v>
      </c>
      <c r="BA28" s="1326">
        <v>17027.970096168578</v>
      </c>
      <c r="BB28" s="296">
        <v>15429.362114027243</v>
      </c>
      <c r="BC28" s="1866">
        <v>17202.322191136984</v>
      </c>
      <c r="BD28" s="222">
        <v>15953.800126661019</v>
      </c>
      <c r="BE28" s="1958"/>
      <c r="BF28" s="222"/>
      <c r="BG28" s="1959"/>
    </row>
    <row r="29" spans="15:59">
      <c r="O29" s="244"/>
      <c r="Q29" s="629"/>
      <c r="R29" s="645"/>
      <c r="S29" s="596"/>
      <c r="T29" s="311" t="s">
        <v>177</v>
      </c>
      <c r="V29" s="629"/>
      <c r="W29" s="645"/>
      <c r="X29" s="596"/>
      <c r="Y29" s="311" t="s">
        <v>532</v>
      </c>
      <c r="Z29" s="311"/>
      <c r="AA29" s="311">
        <v>3351.2992642747545</v>
      </c>
      <c r="AB29" s="311">
        <v>3493.5993175150456</v>
      </c>
      <c r="AC29" s="311">
        <v>3626.9136574670815</v>
      </c>
      <c r="AD29" s="311">
        <v>3679.9915311588311</v>
      </c>
      <c r="AE29" s="311">
        <v>3954.2663804001995</v>
      </c>
      <c r="AF29" s="311">
        <v>4104.6376669667807</v>
      </c>
      <c r="AG29" s="311">
        <v>4096.0082680127798</v>
      </c>
      <c r="AH29" s="311">
        <v>4135.5074698346998</v>
      </c>
      <c r="AI29" s="311">
        <v>4208.975235910958</v>
      </c>
      <c r="AJ29" s="311">
        <v>4333.3864024533868</v>
      </c>
      <c r="AK29" s="311">
        <v>4411.4139404646721</v>
      </c>
      <c r="AL29" s="311">
        <v>4438.8075450518591</v>
      </c>
      <c r="AM29" s="311">
        <v>4584.5222740147146</v>
      </c>
      <c r="AN29" s="311">
        <v>4596.469216905668</v>
      </c>
      <c r="AO29" s="311">
        <v>4684.1075420450297</v>
      </c>
      <c r="AP29" s="311">
        <v>4684.5830394485283</v>
      </c>
      <c r="AQ29" s="311">
        <v>4541.5094512685619</v>
      </c>
      <c r="AR29" s="311">
        <v>4679.3843961689081</v>
      </c>
      <c r="AS29" s="311">
        <v>5624.8957886483022</v>
      </c>
      <c r="AT29" s="311">
        <v>4674.2343948811731</v>
      </c>
      <c r="AU29" s="311">
        <v>4900.7643342767615</v>
      </c>
      <c r="AV29" s="311">
        <v>5079.8151625127084</v>
      </c>
      <c r="AW29" s="311">
        <v>5373.1202075613228</v>
      </c>
      <c r="AX29" s="311">
        <v>5671.0963264231323</v>
      </c>
      <c r="AY29" s="311">
        <v>5149.2043165177402</v>
      </c>
      <c r="AZ29" s="311">
        <v>4460.4535309777712</v>
      </c>
      <c r="BA29" s="1352">
        <v>4382.7618025344973</v>
      </c>
      <c r="BB29" s="311">
        <v>4541.2672978040173</v>
      </c>
      <c r="BC29" s="1863">
        <v>4545.8641194560714</v>
      </c>
      <c r="BD29" s="311">
        <v>4344.6374830793247</v>
      </c>
      <c r="BE29" s="1676"/>
      <c r="BF29" s="311"/>
      <c r="BG29" s="445"/>
    </row>
    <row r="30" spans="15:59">
      <c r="O30" s="244"/>
      <c r="Q30" s="629"/>
      <c r="R30" s="645"/>
      <c r="S30" s="651" t="s">
        <v>178</v>
      </c>
      <c r="T30" s="312"/>
      <c r="V30" s="629"/>
      <c r="W30" s="645"/>
      <c r="X30" s="651" t="s">
        <v>502</v>
      </c>
      <c r="Y30" s="312"/>
      <c r="Z30" s="312"/>
      <c r="AA30" s="312">
        <v>20875.821413258174</v>
      </c>
      <c r="AB30" s="312">
        <v>20120.691478592053</v>
      </c>
      <c r="AC30" s="312">
        <v>20001.710172219391</v>
      </c>
      <c r="AD30" s="312">
        <v>18990.749649819412</v>
      </c>
      <c r="AE30" s="312">
        <v>19619.346974099168</v>
      </c>
      <c r="AF30" s="312">
        <v>19204.40068522709</v>
      </c>
      <c r="AG30" s="312">
        <v>18453.255290365061</v>
      </c>
      <c r="AH30" s="312">
        <v>18276.656268145023</v>
      </c>
      <c r="AI30" s="312">
        <v>17900.537542612154</v>
      </c>
      <c r="AJ30" s="312">
        <v>17097.420983806001</v>
      </c>
      <c r="AK30" s="312">
        <v>16290.886406599122</v>
      </c>
      <c r="AL30" s="312">
        <v>15807.922066171843</v>
      </c>
      <c r="AM30" s="312">
        <v>15557.464936880271</v>
      </c>
      <c r="AN30" s="312">
        <v>15308.971135080446</v>
      </c>
      <c r="AO30" s="312">
        <v>14508.552786830136</v>
      </c>
      <c r="AP30" s="312">
        <v>12910.574779583672</v>
      </c>
      <c r="AQ30" s="312">
        <v>12096.617241431599</v>
      </c>
      <c r="AR30" s="312">
        <v>11671.319417707819</v>
      </c>
      <c r="AS30" s="312">
        <v>9769.2541447159747</v>
      </c>
      <c r="AT30" s="312">
        <v>9065.2883122290168</v>
      </c>
      <c r="AU30" s="312">
        <v>9638.2225148623584</v>
      </c>
      <c r="AV30" s="312">
        <v>9808.8292156115058</v>
      </c>
      <c r="AW30" s="312">
        <v>9264.9817118218562</v>
      </c>
      <c r="AX30" s="312">
        <v>9635.3315134829645</v>
      </c>
      <c r="AY30" s="312">
        <v>9313.9105351757789</v>
      </c>
      <c r="AZ30" s="312">
        <v>9851.6149534397045</v>
      </c>
      <c r="BA30" s="1351">
        <v>8861.4369910446785</v>
      </c>
      <c r="BB30" s="312">
        <v>8417.9799631497099</v>
      </c>
      <c r="BC30" s="1890">
        <v>8359.3424020317707</v>
      </c>
      <c r="BD30" s="312">
        <v>8128.1636415891708</v>
      </c>
      <c r="BE30" s="1684"/>
      <c r="BF30" s="312"/>
      <c r="BG30" s="444"/>
    </row>
    <row r="31" spans="15:59">
      <c r="O31" s="244"/>
      <c r="Q31" s="629"/>
      <c r="R31" s="645"/>
      <c r="S31" s="651" t="s">
        <v>179</v>
      </c>
      <c r="T31" s="312"/>
      <c r="V31" s="629"/>
      <c r="W31" s="645"/>
      <c r="X31" s="651" t="s">
        <v>520</v>
      </c>
      <c r="Y31" s="312"/>
      <c r="Z31" s="312"/>
      <c r="AA31" s="312">
        <v>32656.821037565544</v>
      </c>
      <c r="AB31" s="312">
        <v>32669.355681101813</v>
      </c>
      <c r="AC31" s="312">
        <v>32017.692427900998</v>
      </c>
      <c r="AD31" s="312">
        <v>31921.287007542618</v>
      </c>
      <c r="AE31" s="312">
        <v>33143.321420200606</v>
      </c>
      <c r="AF31" s="312">
        <v>34388.446140450142</v>
      </c>
      <c r="AG31" s="312">
        <v>34705.864618604792</v>
      </c>
      <c r="AH31" s="312">
        <v>34542.214730965054</v>
      </c>
      <c r="AI31" s="312">
        <v>33058.176876755868</v>
      </c>
      <c r="AJ31" s="312">
        <v>33696.10503646158</v>
      </c>
      <c r="AK31" s="312">
        <v>34521.956730922488</v>
      </c>
      <c r="AL31" s="312">
        <v>33782.552313803084</v>
      </c>
      <c r="AM31" s="312">
        <v>33247.13889654931</v>
      </c>
      <c r="AN31" s="312">
        <v>32956.478540868018</v>
      </c>
      <c r="AO31" s="312">
        <v>32428.531737664438</v>
      </c>
      <c r="AP31" s="312">
        <v>31036.550036278903</v>
      </c>
      <c r="AQ31" s="312">
        <v>29040.949610181688</v>
      </c>
      <c r="AR31" s="312">
        <v>28453.041863308186</v>
      </c>
      <c r="AS31" s="312">
        <v>26601.05699324307</v>
      </c>
      <c r="AT31" s="312">
        <v>24430.944770915074</v>
      </c>
      <c r="AU31" s="312">
        <v>23996.591433271649</v>
      </c>
      <c r="AV31" s="312">
        <v>24388.400185745966</v>
      </c>
      <c r="AW31" s="312">
        <v>26140.179929447557</v>
      </c>
      <c r="AX31" s="312">
        <v>25315.816968814204</v>
      </c>
      <c r="AY31" s="312">
        <v>23770.2176989338</v>
      </c>
      <c r="AZ31" s="312">
        <v>23560.560429689933</v>
      </c>
      <c r="BA31" s="1351">
        <v>23161.228893919557</v>
      </c>
      <c r="BB31" s="312">
        <v>22690.890522732909</v>
      </c>
      <c r="BC31" s="1890">
        <v>22428.876827244341</v>
      </c>
      <c r="BD31" s="312">
        <v>21059.372039412687</v>
      </c>
      <c r="BE31" s="1684"/>
      <c r="BF31" s="312"/>
      <c r="BG31" s="444"/>
    </row>
    <row r="32" spans="15:59">
      <c r="O32" s="244"/>
      <c r="Q32" s="629"/>
      <c r="R32" s="645"/>
      <c r="S32" s="649" t="s">
        <v>180</v>
      </c>
      <c r="T32" s="312"/>
      <c r="V32" s="629"/>
      <c r="W32" s="645"/>
      <c r="X32" s="649" t="s">
        <v>504</v>
      </c>
      <c r="Y32" s="312"/>
      <c r="Z32" s="312"/>
      <c r="AA32" s="312">
        <f>SUM(AA33:AA34)</f>
        <v>63674.954994808693</v>
      </c>
      <c r="AB32" s="312">
        <f t="shared" ref="AB32:BA32" si="28">SUM(AB33:AB34)</f>
        <v>64199.849418952814</v>
      </c>
      <c r="AC32" s="312">
        <f t="shared" si="28"/>
        <v>64481.960764021162</v>
      </c>
      <c r="AD32" s="312">
        <f t="shared" si="28"/>
        <v>63755.403177488377</v>
      </c>
      <c r="AE32" s="312">
        <f t="shared" si="28"/>
        <v>67937.16674539019</v>
      </c>
      <c r="AF32" s="312">
        <f t="shared" si="28"/>
        <v>68707.45787363252</v>
      </c>
      <c r="AG32" s="312">
        <f t="shared" si="28"/>
        <v>70906.502997349235</v>
      </c>
      <c r="AH32" s="312">
        <f t="shared" si="28"/>
        <v>71856.539825055821</v>
      </c>
      <c r="AI32" s="312">
        <f t="shared" si="28"/>
        <v>67214.252003971051</v>
      </c>
      <c r="AJ32" s="312">
        <f t="shared" si="28"/>
        <v>68539.901106937861</v>
      </c>
      <c r="AK32" s="312">
        <f t="shared" si="28"/>
        <v>72317.529432243638</v>
      </c>
      <c r="AL32" s="312">
        <f t="shared" si="28"/>
        <v>69374.154897641783</v>
      </c>
      <c r="AM32" s="312">
        <f t="shared" si="28"/>
        <v>69023.537028904408</v>
      </c>
      <c r="AN32" s="312">
        <f t="shared" si="28"/>
        <v>68296.142634663003</v>
      </c>
      <c r="AO32" s="312">
        <f t="shared" si="28"/>
        <v>68626.351210369714</v>
      </c>
      <c r="AP32" s="312">
        <f t="shared" si="28"/>
        <v>71154.792349051393</v>
      </c>
      <c r="AQ32" s="312">
        <f t="shared" si="28"/>
        <v>69452.904462184073</v>
      </c>
      <c r="AR32" s="312">
        <f t="shared" si="28"/>
        <v>69798.819163449225</v>
      </c>
      <c r="AS32" s="312">
        <f t="shared" si="28"/>
        <v>64796.135792656474</v>
      </c>
      <c r="AT32" s="312">
        <f t="shared" si="28"/>
        <v>64249.291539299615</v>
      </c>
      <c r="AU32" s="312">
        <f t="shared" si="28"/>
        <v>66245.930993353191</v>
      </c>
      <c r="AV32" s="312">
        <f t="shared" si="28"/>
        <v>68166.102169523801</v>
      </c>
      <c r="AW32" s="312">
        <f t="shared" si="28"/>
        <v>66332.816604262407</v>
      </c>
      <c r="AX32" s="312">
        <f t="shared" si="28"/>
        <v>68406.596243975087</v>
      </c>
      <c r="AY32" s="312">
        <f t="shared" si="28"/>
        <v>65023.084172380666</v>
      </c>
      <c r="AZ32" s="312">
        <f t="shared" si="28"/>
        <v>63059.203271619022</v>
      </c>
      <c r="BA32" s="1351">
        <f t="shared" si="28"/>
        <v>59357.163991739042</v>
      </c>
      <c r="BB32" s="312">
        <f t="shared" ref="BB32" si="29">SUM(BB33:BB34)</f>
        <v>59017.855693303107</v>
      </c>
      <c r="BC32" s="1890">
        <f t="shared" ref="BC32:BD32" si="30">SUM(BC33:BC34)</f>
        <v>56769.451747176288</v>
      </c>
      <c r="BD32" s="312">
        <f t="shared" si="30"/>
        <v>56243.416062766562</v>
      </c>
      <c r="BE32" s="1684"/>
      <c r="BF32" s="312"/>
      <c r="BG32" s="444"/>
    </row>
    <row r="33" spans="15:59">
      <c r="O33" s="244"/>
      <c r="Q33" s="629"/>
      <c r="R33" s="645"/>
      <c r="S33" s="647"/>
      <c r="T33" s="296" t="s">
        <v>181</v>
      </c>
      <c r="V33" s="629"/>
      <c r="W33" s="645"/>
      <c r="X33" s="647"/>
      <c r="Y33" s="296" t="s">
        <v>533</v>
      </c>
      <c r="Z33" s="296"/>
      <c r="AA33" s="296">
        <v>60956.379740586432</v>
      </c>
      <c r="AB33" s="296">
        <v>61333.540823025702</v>
      </c>
      <c r="AC33" s="296">
        <v>61531.97905228343</v>
      </c>
      <c r="AD33" s="296">
        <v>60712.563235851449</v>
      </c>
      <c r="AE33" s="296">
        <v>64526.624204649917</v>
      </c>
      <c r="AF33" s="296">
        <v>65108.274603889826</v>
      </c>
      <c r="AG33" s="296">
        <v>67059.073759416002</v>
      </c>
      <c r="AH33" s="296">
        <v>67814.905542939785</v>
      </c>
      <c r="AI33" s="296">
        <v>64098.746537996762</v>
      </c>
      <c r="AJ33" s="296">
        <v>65339.473769288154</v>
      </c>
      <c r="AK33" s="296">
        <v>69221.976452982213</v>
      </c>
      <c r="AL33" s="296">
        <v>66512.692996192054</v>
      </c>
      <c r="AM33" s="296">
        <v>65963.247264531659</v>
      </c>
      <c r="AN33" s="296">
        <v>65038.881053550831</v>
      </c>
      <c r="AO33" s="296">
        <v>65241.06511841208</v>
      </c>
      <c r="AP33" s="296">
        <v>67888.526862223604</v>
      </c>
      <c r="AQ33" s="296">
        <v>66334.510134986878</v>
      </c>
      <c r="AR33" s="296">
        <v>66977.405641204852</v>
      </c>
      <c r="AS33" s="296">
        <v>62112.972011051112</v>
      </c>
      <c r="AT33" s="296">
        <v>61244.459644609888</v>
      </c>
      <c r="AU33" s="296">
        <v>63446.593911562362</v>
      </c>
      <c r="AV33" s="296">
        <v>64806.1509040573</v>
      </c>
      <c r="AW33" s="296">
        <v>62923.531598933099</v>
      </c>
      <c r="AX33" s="296">
        <v>64796.076240695766</v>
      </c>
      <c r="AY33" s="296">
        <v>61513.033534620088</v>
      </c>
      <c r="AZ33" s="296">
        <v>60171.40742452797</v>
      </c>
      <c r="BA33" s="1326">
        <v>56566.375007131435</v>
      </c>
      <c r="BB33" s="296">
        <v>56350.623563020301</v>
      </c>
      <c r="BC33" s="1866">
        <v>54075.278158687608</v>
      </c>
      <c r="BD33" s="222">
        <v>53607.442446223889</v>
      </c>
      <c r="BE33" s="1958"/>
      <c r="BF33" s="222"/>
      <c r="BG33" s="1959"/>
    </row>
    <row r="34" spans="15:59">
      <c r="O34" s="244"/>
      <c r="Q34" s="629"/>
      <c r="R34" s="645"/>
      <c r="S34" s="596"/>
      <c r="T34" s="311" t="s">
        <v>182</v>
      </c>
      <c r="V34" s="629"/>
      <c r="W34" s="645"/>
      <c r="X34" s="596"/>
      <c r="Y34" s="311" t="s">
        <v>534</v>
      </c>
      <c r="Z34" s="311"/>
      <c r="AA34" s="311">
        <v>2718.5752542222613</v>
      </c>
      <c r="AB34" s="311">
        <v>2866.3085959271143</v>
      </c>
      <c r="AC34" s="311">
        <v>2949.9817117377311</v>
      </c>
      <c r="AD34" s="311">
        <v>3042.8399416369284</v>
      </c>
      <c r="AE34" s="311">
        <v>3410.5425407402695</v>
      </c>
      <c r="AF34" s="311">
        <v>3599.1832697426958</v>
      </c>
      <c r="AG34" s="311">
        <v>3847.4292379332264</v>
      </c>
      <c r="AH34" s="311">
        <v>4041.6342821160374</v>
      </c>
      <c r="AI34" s="311">
        <v>3115.5054659742918</v>
      </c>
      <c r="AJ34" s="311">
        <v>3200.4273376497022</v>
      </c>
      <c r="AK34" s="311">
        <v>3095.5529792614266</v>
      </c>
      <c r="AL34" s="311">
        <v>2861.4619014497266</v>
      </c>
      <c r="AM34" s="311">
        <v>3060.2897643727438</v>
      </c>
      <c r="AN34" s="311">
        <v>3257.2615811121796</v>
      </c>
      <c r="AO34" s="311">
        <v>3385.2860919576383</v>
      </c>
      <c r="AP34" s="311">
        <v>3266.2654868277964</v>
      </c>
      <c r="AQ34" s="311">
        <v>3118.3943271971939</v>
      </c>
      <c r="AR34" s="311">
        <v>2821.4135222443715</v>
      </c>
      <c r="AS34" s="311">
        <v>2683.1637816053635</v>
      </c>
      <c r="AT34" s="311">
        <v>3004.8318946897284</v>
      </c>
      <c r="AU34" s="311">
        <v>2799.3370817908217</v>
      </c>
      <c r="AV34" s="311">
        <v>3359.9512654664995</v>
      </c>
      <c r="AW34" s="311">
        <v>3409.2850053293087</v>
      </c>
      <c r="AX34" s="311">
        <v>3610.5200032793155</v>
      </c>
      <c r="AY34" s="311">
        <v>3510.0506377605766</v>
      </c>
      <c r="AZ34" s="311">
        <v>2887.7958470910517</v>
      </c>
      <c r="BA34" s="1352">
        <v>2790.7889846076105</v>
      </c>
      <c r="BB34" s="311">
        <v>2667.2321302828054</v>
      </c>
      <c r="BC34" s="1863">
        <v>2694.1735884886775</v>
      </c>
      <c r="BD34" s="311">
        <v>2635.9736165426752</v>
      </c>
      <c r="BE34" s="1676"/>
      <c r="BF34" s="311"/>
      <c r="BG34" s="445"/>
    </row>
    <row r="35" spans="15:59">
      <c r="O35" s="244"/>
      <c r="Q35" s="629"/>
      <c r="R35" s="645"/>
      <c r="S35" s="1931" t="s">
        <v>1350</v>
      </c>
      <c r="T35" s="312"/>
      <c r="V35" s="629"/>
      <c r="W35" s="645"/>
      <c r="X35" s="651" t="s">
        <v>422</v>
      </c>
      <c r="Y35" s="312"/>
      <c r="Z35" s="312"/>
      <c r="AA35" s="312">
        <v>53888.190434107608</v>
      </c>
      <c r="AB35" s="312">
        <v>53846.654217888768</v>
      </c>
      <c r="AC35" s="312">
        <v>53970.44310503819</v>
      </c>
      <c r="AD35" s="312">
        <v>53104.886350024681</v>
      </c>
      <c r="AE35" s="312">
        <v>54211.727162045201</v>
      </c>
      <c r="AF35" s="312">
        <v>53856.879007394324</v>
      </c>
      <c r="AG35" s="312">
        <v>53569.301288196228</v>
      </c>
      <c r="AH35" s="312">
        <v>51668.517525700481</v>
      </c>
      <c r="AI35" s="312">
        <v>46661.500679299796</v>
      </c>
      <c r="AJ35" s="312">
        <v>46508.009157572626</v>
      </c>
      <c r="AK35" s="312">
        <v>46434.515241370515</v>
      </c>
      <c r="AL35" s="312">
        <v>44618.456236006241</v>
      </c>
      <c r="AM35" s="312">
        <v>44001.362551360427</v>
      </c>
      <c r="AN35" s="312">
        <v>43631.025680558654</v>
      </c>
      <c r="AO35" s="312">
        <v>41111.121072474263</v>
      </c>
      <c r="AP35" s="312">
        <v>39903.522121996954</v>
      </c>
      <c r="AQ35" s="312">
        <v>39773.75421930664</v>
      </c>
      <c r="AR35" s="312">
        <v>38988.855963199188</v>
      </c>
      <c r="AS35" s="312">
        <v>36224.862697100543</v>
      </c>
      <c r="AT35" s="312">
        <v>32330.02945729479</v>
      </c>
      <c r="AU35" s="312">
        <v>32578.651937264094</v>
      </c>
      <c r="AV35" s="312">
        <v>33067.808321576544</v>
      </c>
      <c r="AW35" s="312">
        <v>33883.029546462727</v>
      </c>
      <c r="AX35" s="312">
        <v>34807.243124820343</v>
      </c>
      <c r="AY35" s="312">
        <v>33150.696520630299</v>
      </c>
      <c r="AZ35" s="312">
        <v>31584.071207684436</v>
      </c>
      <c r="BA35" s="1351">
        <v>31862.297283863845</v>
      </c>
      <c r="BB35" s="312">
        <v>31412.072225591215</v>
      </c>
      <c r="BC35" s="1890">
        <v>31001.426196305736</v>
      </c>
      <c r="BD35" s="312">
        <v>29077.360898228686</v>
      </c>
      <c r="BE35" s="1684"/>
      <c r="BF35" s="312"/>
      <c r="BG35" s="444"/>
    </row>
    <row r="36" spans="15:59">
      <c r="O36" s="244"/>
      <c r="Q36" s="629"/>
      <c r="R36" s="645"/>
      <c r="S36" s="2030" t="s">
        <v>183</v>
      </c>
      <c r="T36" s="2031"/>
      <c r="V36" s="629"/>
      <c r="W36" s="645"/>
      <c r="X36" s="2030" t="s">
        <v>535</v>
      </c>
      <c r="Y36" s="2031"/>
      <c r="Z36" s="312"/>
      <c r="AA36" s="312">
        <v>174380.37113442845</v>
      </c>
      <c r="AB36" s="312">
        <v>168981.29091908882</v>
      </c>
      <c r="AC36" s="312">
        <v>161794.91706113535</v>
      </c>
      <c r="AD36" s="312">
        <v>159529.29847171542</v>
      </c>
      <c r="AE36" s="312">
        <v>163323.72033103736</v>
      </c>
      <c r="AF36" s="312">
        <v>163950.79076652855</v>
      </c>
      <c r="AG36" s="312">
        <v>165413.99783945159</v>
      </c>
      <c r="AH36" s="312">
        <v>167529.93782920187</v>
      </c>
      <c r="AI36" s="312">
        <v>156074.08927442058</v>
      </c>
      <c r="AJ36" s="312">
        <v>161817.84415619017</v>
      </c>
      <c r="AK36" s="312">
        <v>168712.6916107467</v>
      </c>
      <c r="AL36" s="312">
        <v>164362.7841727811</v>
      </c>
      <c r="AM36" s="312">
        <v>170763.34867173241</v>
      </c>
      <c r="AN36" s="312">
        <v>172761.12067108549</v>
      </c>
      <c r="AO36" s="312">
        <v>172871.54549061236</v>
      </c>
      <c r="AP36" s="312">
        <v>170771.64949532133</v>
      </c>
      <c r="AQ36" s="312">
        <v>172981.53856835028</v>
      </c>
      <c r="AR36" s="312">
        <v>179900.44132065983</v>
      </c>
      <c r="AS36" s="312">
        <v>162178.16553595779</v>
      </c>
      <c r="AT36" s="312">
        <v>150670.48322589177</v>
      </c>
      <c r="AU36" s="312">
        <v>171174.48361351324</v>
      </c>
      <c r="AV36" s="312">
        <v>171394.77484660465</v>
      </c>
      <c r="AW36" s="312">
        <v>175442.19444171659</v>
      </c>
      <c r="AX36" s="312">
        <v>182266.26705082864</v>
      </c>
      <c r="AY36" s="312">
        <v>178933.87861497884</v>
      </c>
      <c r="AZ36" s="312">
        <v>170652.61608436002</v>
      </c>
      <c r="BA36" s="1351">
        <v>166513.8159997249</v>
      </c>
      <c r="BB36" s="312">
        <v>163572.92722981793</v>
      </c>
      <c r="BC36" s="1890">
        <v>158621.46387950913</v>
      </c>
      <c r="BD36" s="312">
        <v>154553.94863364397</v>
      </c>
      <c r="BE36" s="1684"/>
      <c r="BF36" s="312"/>
      <c r="BG36" s="444"/>
    </row>
    <row r="37" spans="15:59">
      <c r="O37" s="244"/>
      <c r="Q37" s="629"/>
      <c r="R37" s="645"/>
      <c r="S37" s="2037" t="s">
        <v>1352</v>
      </c>
      <c r="T37" s="2031"/>
      <c r="V37" s="629"/>
      <c r="W37" s="645"/>
      <c r="X37" s="2030" t="s">
        <v>521</v>
      </c>
      <c r="Y37" s="2031"/>
      <c r="Z37" s="312"/>
      <c r="AA37" s="312">
        <v>14938.807611761515</v>
      </c>
      <c r="AB37" s="312">
        <v>14456.558784729947</v>
      </c>
      <c r="AC37" s="312">
        <v>14296.284888456652</v>
      </c>
      <c r="AD37" s="312">
        <v>13368.190422050455</v>
      </c>
      <c r="AE37" s="312">
        <v>13248.830211596542</v>
      </c>
      <c r="AF37" s="312">
        <v>12452.116745774963</v>
      </c>
      <c r="AG37" s="312">
        <v>11679.091978547758</v>
      </c>
      <c r="AH37" s="312">
        <v>12062.488383698079</v>
      </c>
      <c r="AI37" s="312">
        <v>11685.319459435421</v>
      </c>
      <c r="AJ37" s="312">
        <v>12005.633549100063</v>
      </c>
      <c r="AK37" s="312">
        <v>11971.310400487981</v>
      </c>
      <c r="AL37" s="312">
        <v>11842.240662115815</v>
      </c>
      <c r="AM37" s="312">
        <v>11998.306328654528</v>
      </c>
      <c r="AN37" s="312">
        <v>12205.015314458115</v>
      </c>
      <c r="AO37" s="312">
        <v>12008.856000271566</v>
      </c>
      <c r="AP37" s="312">
        <v>11585.92681059156</v>
      </c>
      <c r="AQ37" s="312">
        <v>11446.531592065638</v>
      </c>
      <c r="AR37" s="312">
        <v>11512.895416014384</v>
      </c>
      <c r="AS37" s="312">
        <v>10674.557340060543</v>
      </c>
      <c r="AT37" s="312">
        <v>9138.4827627082395</v>
      </c>
      <c r="AU37" s="312">
        <v>9291.8623462933592</v>
      </c>
      <c r="AV37" s="312">
        <v>9608.4787291583434</v>
      </c>
      <c r="AW37" s="312">
        <v>11393.481292812143</v>
      </c>
      <c r="AX37" s="312">
        <v>10125.723344558664</v>
      </c>
      <c r="AY37" s="312">
        <v>9207.9551896205649</v>
      </c>
      <c r="AZ37" s="312">
        <v>8578.6376453514804</v>
      </c>
      <c r="BA37" s="1351">
        <v>9034.666184638314</v>
      </c>
      <c r="BB37" s="312">
        <v>8577.4837368412955</v>
      </c>
      <c r="BC37" s="1890">
        <v>8137.5660062780998</v>
      </c>
      <c r="BD37" s="312">
        <v>7348.6666422346252</v>
      </c>
      <c r="BE37" s="1684"/>
      <c r="BF37" s="312"/>
      <c r="BG37" s="444"/>
    </row>
    <row r="38" spans="15:59">
      <c r="O38" s="244"/>
      <c r="Q38" s="629"/>
      <c r="R38" s="645"/>
      <c r="S38" s="649" t="s">
        <v>184</v>
      </c>
      <c r="T38" s="312"/>
      <c r="V38" s="629"/>
      <c r="W38" s="645"/>
      <c r="X38" s="649" t="s">
        <v>536</v>
      </c>
      <c r="Y38" s="310"/>
      <c r="Z38" s="312"/>
      <c r="AA38" s="312">
        <f>SUM(AA39:AA47)</f>
        <v>66868.91893619523</v>
      </c>
      <c r="AB38" s="312">
        <f t="shared" ref="AB38:BA38" si="31">SUM(AB39:AB47)</f>
        <v>66509.920976118679</v>
      </c>
      <c r="AC38" s="312">
        <f t="shared" si="31"/>
        <v>66072.07334489419</v>
      </c>
      <c r="AD38" s="312">
        <f t="shared" si="31"/>
        <v>61936.670101017429</v>
      </c>
      <c r="AE38" s="312">
        <f t="shared" si="31"/>
        <v>66326.308980549846</v>
      </c>
      <c r="AF38" s="312">
        <f t="shared" si="31"/>
        <v>63362.318078484903</v>
      </c>
      <c r="AG38" s="312">
        <f t="shared" si="31"/>
        <v>65400.846093214132</v>
      </c>
      <c r="AH38" s="312">
        <f t="shared" si="31"/>
        <v>55809.89830887907</v>
      </c>
      <c r="AI38" s="312">
        <f t="shared" si="31"/>
        <v>48770.182249990168</v>
      </c>
      <c r="AJ38" s="312">
        <f t="shared" si="31"/>
        <v>51415.469444515962</v>
      </c>
      <c r="AK38" s="312">
        <f t="shared" si="31"/>
        <v>53122.739044569062</v>
      </c>
      <c r="AL38" s="312">
        <f t="shared" si="31"/>
        <v>51538.819545588849</v>
      </c>
      <c r="AM38" s="312">
        <f t="shared" si="31"/>
        <v>54080.260796510905</v>
      </c>
      <c r="AN38" s="312">
        <f t="shared" si="31"/>
        <v>55070.008257300149</v>
      </c>
      <c r="AO38" s="312">
        <f t="shared" si="31"/>
        <v>54660.10836455223</v>
      </c>
      <c r="AP38" s="312">
        <f t="shared" si="31"/>
        <v>56140.215452082499</v>
      </c>
      <c r="AQ38" s="312">
        <f t="shared" si="31"/>
        <v>56086.068272565055</v>
      </c>
      <c r="AR38" s="312">
        <f t="shared" si="31"/>
        <v>60605.142676084659</v>
      </c>
      <c r="AS38" s="312">
        <f t="shared" si="31"/>
        <v>53553.507201660614</v>
      </c>
      <c r="AT38" s="312">
        <f t="shared" si="31"/>
        <v>49695.278076912902</v>
      </c>
      <c r="AU38" s="312">
        <f t="shared" si="31"/>
        <v>52341.595266033772</v>
      </c>
      <c r="AV38" s="312">
        <f t="shared" si="31"/>
        <v>57422.294691181996</v>
      </c>
      <c r="AW38" s="312">
        <f t="shared" si="31"/>
        <v>61906.715682388785</v>
      </c>
      <c r="AX38" s="312">
        <f t="shared" si="31"/>
        <v>61298.387026264078</v>
      </c>
      <c r="AY38" s="312">
        <f t="shared" si="31"/>
        <v>57504.385904535331</v>
      </c>
      <c r="AZ38" s="312">
        <f t="shared" si="31"/>
        <v>54280.924063360952</v>
      </c>
      <c r="BA38" s="1351">
        <f t="shared" si="31"/>
        <v>51439.975293178213</v>
      </c>
      <c r="BB38" s="312">
        <f t="shared" ref="BB38" si="32">SUM(BB39:BB47)</f>
        <v>51281.771620013082</v>
      </c>
      <c r="BC38" s="1890">
        <f t="shared" ref="BC38:BD38" si="33">SUM(BC39:BC47)</f>
        <v>51227.857120247259</v>
      </c>
      <c r="BD38" s="312">
        <f t="shared" si="33"/>
        <v>47356.963819905919</v>
      </c>
      <c r="BE38" s="1684"/>
      <c r="BF38" s="312"/>
      <c r="BG38" s="444"/>
    </row>
    <row r="39" spans="15:59">
      <c r="O39" s="244"/>
      <c r="Q39" s="629"/>
      <c r="R39" s="645"/>
      <c r="S39" s="647"/>
      <c r="T39" s="296" t="s">
        <v>185</v>
      </c>
      <c r="V39" s="629"/>
      <c r="W39" s="645"/>
      <c r="X39" s="647"/>
      <c r="Y39" s="296" t="s">
        <v>537</v>
      </c>
      <c r="Z39" s="296"/>
      <c r="AA39" s="296">
        <v>2333.66194323835</v>
      </c>
      <c r="AB39" s="296">
        <v>2262.3983255135458</v>
      </c>
      <c r="AC39" s="296">
        <v>2218.3356647046153</v>
      </c>
      <c r="AD39" s="296">
        <v>2057.9336077966418</v>
      </c>
      <c r="AE39" s="296">
        <v>2180.1486967144706</v>
      </c>
      <c r="AF39" s="296">
        <v>2077.525238716989</v>
      </c>
      <c r="AG39" s="296">
        <v>2204.4553372998339</v>
      </c>
      <c r="AH39" s="296">
        <v>2307.4772054961541</v>
      </c>
      <c r="AI39" s="296">
        <v>2419.1448899732559</v>
      </c>
      <c r="AJ39" s="296">
        <v>2628.6007613070328</v>
      </c>
      <c r="AK39" s="296">
        <v>2821.6303964390781</v>
      </c>
      <c r="AL39" s="296">
        <v>2806.437154177233</v>
      </c>
      <c r="AM39" s="296">
        <v>2998.5116296873689</v>
      </c>
      <c r="AN39" s="296">
        <v>3129.8312122536795</v>
      </c>
      <c r="AO39" s="296">
        <v>3156.3369090738565</v>
      </c>
      <c r="AP39" s="296">
        <v>3247.276520137068</v>
      </c>
      <c r="AQ39" s="296">
        <v>3161.9808402814056</v>
      </c>
      <c r="AR39" s="296">
        <v>3582.6576534032774</v>
      </c>
      <c r="AS39" s="296">
        <v>3482.7041251535393</v>
      </c>
      <c r="AT39" s="296">
        <v>3540.5148075781326</v>
      </c>
      <c r="AU39" s="296">
        <v>3125.5165424069291</v>
      </c>
      <c r="AV39" s="296">
        <v>3078.6218482435033</v>
      </c>
      <c r="AW39" s="296">
        <v>3337.9844250807232</v>
      </c>
      <c r="AX39" s="296">
        <v>2930.7831171669786</v>
      </c>
      <c r="AY39" s="296">
        <v>3046.1528288364871</v>
      </c>
      <c r="AZ39" s="296">
        <v>2853.2994423712735</v>
      </c>
      <c r="BA39" s="1326">
        <v>2657.4413642242398</v>
      </c>
      <c r="BB39" s="296">
        <v>2760.2022974565284</v>
      </c>
      <c r="BC39" s="1866">
        <v>2530.797855293958</v>
      </c>
      <c r="BD39" s="222">
        <v>2382.4759237198491</v>
      </c>
      <c r="BE39" s="1958"/>
      <c r="BF39" s="222"/>
      <c r="BG39" s="1959"/>
    </row>
    <row r="40" spans="15:59">
      <c r="O40" s="244"/>
      <c r="Q40" s="629"/>
      <c r="R40" s="645"/>
      <c r="S40" s="647"/>
      <c r="T40" s="126" t="s">
        <v>186</v>
      </c>
      <c r="V40" s="629"/>
      <c r="W40" s="645"/>
      <c r="X40" s="647"/>
      <c r="Y40" s="126" t="s">
        <v>538</v>
      </c>
      <c r="Z40" s="126"/>
      <c r="AA40" s="126">
        <v>5986.1117141655077</v>
      </c>
      <c r="AB40" s="126">
        <v>5878.5107365520116</v>
      </c>
      <c r="AC40" s="126">
        <v>5680.202943420315</v>
      </c>
      <c r="AD40" s="126">
        <v>5264.2079670059456</v>
      </c>
      <c r="AE40" s="126">
        <v>5579.1460275321215</v>
      </c>
      <c r="AF40" s="126">
        <v>5360.0822683651777</v>
      </c>
      <c r="AG40" s="126">
        <v>5451.0165015691618</v>
      </c>
      <c r="AH40" s="126">
        <v>3201.2691699744496</v>
      </c>
      <c r="AI40" s="126">
        <v>3232.4576421075021</v>
      </c>
      <c r="AJ40" s="126">
        <v>3412.2266182277904</v>
      </c>
      <c r="AK40" s="126">
        <v>3571.8502380005343</v>
      </c>
      <c r="AL40" s="126">
        <v>3487.6971245742084</v>
      </c>
      <c r="AM40" s="126">
        <v>3701.088338761976</v>
      </c>
      <c r="AN40" s="126">
        <v>3869.8501306341213</v>
      </c>
      <c r="AO40" s="126">
        <v>3865.3973574154861</v>
      </c>
      <c r="AP40" s="126">
        <v>3981.2482395049474</v>
      </c>
      <c r="AQ40" s="126">
        <v>3890.8419870349298</v>
      </c>
      <c r="AR40" s="126">
        <v>4374.9747719606748</v>
      </c>
      <c r="AS40" s="126">
        <v>3694.6269820572074</v>
      </c>
      <c r="AT40" s="126">
        <v>3298.6547713421564</v>
      </c>
      <c r="AU40" s="126">
        <v>3561.6374143882313</v>
      </c>
      <c r="AV40" s="126">
        <v>4563.5494096443954</v>
      </c>
      <c r="AW40" s="126">
        <v>4954.2690530649916</v>
      </c>
      <c r="AX40" s="126">
        <v>5357.0801980879896</v>
      </c>
      <c r="AY40" s="126">
        <v>5031.3018902974936</v>
      </c>
      <c r="AZ40" s="126">
        <v>5055.4449713703398</v>
      </c>
      <c r="BA40" s="1327">
        <v>4368.8208775334351</v>
      </c>
      <c r="BB40" s="126">
        <v>4397.9098175102135</v>
      </c>
      <c r="BC40" s="1864">
        <v>4425.9669365184818</v>
      </c>
      <c r="BD40" s="433">
        <v>3870.2802643067521</v>
      </c>
      <c r="BE40" s="1674"/>
      <c r="BF40" s="433"/>
      <c r="BG40" s="447"/>
    </row>
    <row r="41" spans="15:59">
      <c r="O41" s="244"/>
      <c r="Q41" s="629"/>
      <c r="R41" s="645"/>
      <c r="S41" s="647"/>
      <c r="T41" s="126" t="s">
        <v>187</v>
      </c>
      <c r="V41" s="629"/>
      <c r="W41" s="645"/>
      <c r="X41" s="647"/>
      <c r="Y41" s="126" t="s">
        <v>539</v>
      </c>
      <c r="Z41" s="126"/>
      <c r="AA41" s="126">
        <v>1444.6377121337152</v>
      </c>
      <c r="AB41" s="126">
        <v>1389.4030467804334</v>
      </c>
      <c r="AC41" s="126">
        <v>1349.0013068722519</v>
      </c>
      <c r="AD41" s="126">
        <v>1231.1650901547523</v>
      </c>
      <c r="AE41" s="126">
        <v>1293.1840114352881</v>
      </c>
      <c r="AF41" s="126">
        <v>1211.0308531538572</v>
      </c>
      <c r="AG41" s="126">
        <v>1266.817013061167</v>
      </c>
      <c r="AH41" s="126">
        <v>1303.6785949677901</v>
      </c>
      <c r="AI41" s="126">
        <v>1352.5757262580469</v>
      </c>
      <c r="AJ41" s="126">
        <v>1452.6589521883184</v>
      </c>
      <c r="AK41" s="126">
        <v>1548.8944692597192</v>
      </c>
      <c r="AL41" s="126">
        <v>1530.9749890869493</v>
      </c>
      <c r="AM41" s="126">
        <v>1626.089685003946</v>
      </c>
      <c r="AN41" s="126">
        <v>1692.5279379800525</v>
      </c>
      <c r="AO41" s="126">
        <v>1696.3877799018637</v>
      </c>
      <c r="AP41" s="126">
        <v>1739.5702532692851</v>
      </c>
      <c r="AQ41" s="126">
        <v>1699.6763474038071</v>
      </c>
      <c r="AR41" s="126">
        <v>1930.4233072134512</v>
      </c>
      <c r="AS41" s="126">
        <v>1841.3575563390714</v>
      </c>
      <c r="AT41" s="126">
        <v>2037.6468260204688</v>
      </c>
      <c r="AU41" s="126">
        <v>2116.8029650444196</v>
      </c>
      <c r="AV41" s="126">
        <v>1705.1850253255966</v>
      </c>
      <c r="AW41" s="126">
        <v>1850.5926129622853</v>
      </c>
      <c r="AX41" s="126">
        <v>1871.4179268456883</v>
      </c>
      <c r="AY41" s="126">
        <v>1799.7430037574286</v>
      </c>
      <c r="AZ41" s="126">
        <v>1692.431738752972</v>
      </c>
      <c r="BA41" s="1327">
        <v>1664.4841237673154</v>
      </c>
      <c r="BB41" s="126">
        <v>1678.3138094676251</v>
      </c>
      <c r="BC41" s="1864">
        <v>1477.0106127437402</v>
      </c>
      <c r="BD41" s="433">
        <v>1425.1118001164009</v>
      </c>
      <c r="BE41" s="1674"/>
      <c r="BF41" s="433"/>
      <c r="BG41" s="447"/>
    </row>
    <row r="42" spans="15:59">
      <c r="O42" s="244"/>
      <c r="Q42" s="629"/>
      <c r="R42" s="645"/>
      <c r="S42" s="647"/>
      <c r="T42" s="126" t="s">
        <v>188</v>
      </c>
      <c r="V42" s="629"/>
      <c r="W42" s="645"/>
      <c r="X42" s="647"/>
      <c r="Y42" s="126" t="s">
        <v>540</v>
      </c>
      <c r="Z42" s="126"/>
      <c r="AA42" s="126">
        <v>6529.80304326441</v>
      </c>
      <c r="AB42" s="126">
        <v>6318.2304342314455</v>
      </c>
      <c r="AC42" s="126">
        <v>6230.4741586350447</v>
      </c>
      <c r="AD42" s="126">
        <v>5791.2278640744316</v>
      </c>
      <c r="AE42" s="126">
        <v>6061.9490021215925</v>
      </c>
      <c r="AF42" s="126">
        <v>5799.4612017927484</v>
      </c>
      <c r="AG42" s="126">
        <v>6200.4720843599207</v>
      </c>
      <c r="AH42" s="126">
        <v>10201.976593081727</v>
      </c>
      <c r="AI42" s="126">
        <v>10718.568399556863</v>
      </c>
      <c r="AJ42" s="126">
        <v>11369.506563956198</v>
      </c>
      <c r="AK42" s="126">
        <v>11993.072153309879</v>
      </c>
      <c r="AL42" s="126">
        <v>11617.884685478453</v>
      </c>
      <c r="AM42" s="126">
        <v>12154.773414693616</v>
      </c>
      <c r="AN42" s="126">
        <v>12391.267480891314</v>
      </c>
      <c r="AO42" s="126">
        <v>12249.63371267257</v>
      </c>
      <c r="AP42" s="126">
        <v>12461.061816973162</v>
      </c>
      <c r="AQ42" s="126">
        <v>12392.141163543953</v>
      </c>
      <c r="AR42" s="126">
        <v>13219.583291390058</v>
      </c>
      <c r="AS42" s="126">
        <v>11670.469215721123</v>
      </c>
      <c r="AT42" s="126">
        <v>11334.906096838806</v>
      </c>
      <c r="AU42" s="126">
        <v>11842.126980404506</v>
      </c>
      <c r="AV42" s="126">
        <v>11658.678865622203</v>
      </c>
      <c r="AW42" s="126">
        <v>12297.148680264796</v>
      </c>
      <c r="AX42" s="126">
        <v>13445.138592861593</v>
      </c>
      <c r="AY42" s="126">
        <v>11064.691024185086</v>
      </c>
      <c r="AZ42" s="126">
        <v>10722.791076093547</v>
      </c>
      <c r="BA42" s="1327">
        <v>9378.9355543054789</v>
      </c>
      <c r="BB42" s="126">
        <v>9086.3542598083186</v>
      </c>
      <c r="BC42" s="1864">
        <v>10431.131684632079</v>
      </c>
      <c r="BD42" s="433">
        <v>9588.5725554025921</v>
      </c>
      <c r="BE42" s="1674"/>
      <c r="BF42" s="433"/>
      <c r="BG42" s="447"/>
    </row>
    <row r="43" spans="15:59">
      <c r="O43" s="244"/>
      <c r="Q43" s="629"/>
      <c r="R43" s="645"/>
      <c r="S43" s="647"/>
      <c r="T43" s="126" t="s">
        <v>189</v>
      </c>
      <c r="V43" s="629"/>
      <c r="W43" s="645"/>
      <c r="X43" s="647"/>
      <c r="Y43" s="126" t="s">
        <v>541</v>
      </c>
      <c r="Z43" s="126"/>
      <c r="AA43" s="126">
        <v>11094.534443448922</v>
      </c>
      <c r="AB43" s="126">
        <v>11686.640205839323</v>
      </c>
      <c r="AC43" s="126">
        <v>11567.227703948933</v>
      </c>
      <c r="AD43" s="126">
        <v>11093.824702371276</v>
      </c>
      <c r="AE43" s="126">
        <v>11985.935905696395</v>
      </c>
      <c r="AF43" s="126">
        <v>11951.054888202216</v>
      </c>
      <c r="AG43" s="126">
        <v>12307.3224077091</v>
      </c>
      <c r="AH43" s="126">
        <v>3683.9479121196482</v>
      </c>
      <c r="AI43" s="126">
        <v>3836.6398104341229</v>
      </c>
      <c r="AJ43" s="126">
        <v>4107.3339870262189</v>
      </c>
      <c r="AK43" s="126">
        <v>4292.9064822414712</v>
      </c>
      <c r="AL43" s="126">
        <v>4199.9152277500079</v>
      </c>
      <c r="AM43" s="126">
        <v>4396.494450557826</v>
      </c>
      <c r="AN43" s="126">
        <v>4494.6274941774391</v>
      </c>
      <c r="AO43" s="126">
        <v>4435.3443306124918</v>
      </c>
      <c r="AP43" s="126">
        <v>4525.9003398523701</v>
      </c>
      <c r="AQ43" s="126">
        <v>4710.6621297731936</v>
      </c>
      <c r="AR43" s="126">
        <v>5170.7618539085397</v>
      </c>
      <c r="AS43" s="126">
        <v>5014.4913806872364</v>
      </c>
      <c r="AT43" s="126">
        <v>4189.9430174246254</v>
      </c>
      <c r="AU43" s="126">
        <v>4724.6382659220171</v>
      </c>
      <c r="AV43" s="126">
        <v>4893.1356196903052</v>
      </c>
      <c r="AW43" s="126">
        <v>5101.4439615432748</v>
      </c>
      <c r="AX43" s="126">
        <v>5218.0546420240362</v>
      </c>
      <c r="AY43" s="126">
        <v>4909.1786746305152</v>
      </c>
      <c r="AZ43" s="126">
        <v>4404.2904475025125</v>
      </c>
      <c r="BA43" s="1327">
        <v>4200.4516423548039</v>
      </c>
      <c r="BB43" s="126">
        <v>4155.9617863196718</v>
      </c>
      <c r="BC43" s="1864">
        <v>3841.6583185578497</v>
      </c>
      <c r="BD43" s="433">
        <v>3443.2599675587198</v>
      </c>
      <c r="BE43" s="1674"/>
      <c r="BF43" s="433"/>
      <c r="BG43" s="447"/>
    </row>
    <row r="44" spans="15:59" ht="28.5">
      <c r="O44" s="244"/>
      <c r="Q44" s="629"/>
      <c r="R44" s="645"/>
      <c r="S44" s="647"/>
      <c r="T44" s="126" t="s">
        <v>190</v>
      </c>
      <c r="V44" s="629"/>
      <c r="W44" s="645"/>
      <c r="X44" s="647"/>
      <c r="Y44" s="1308" t="s">
        <v>542</v>
      </c>
      <c r="Z44" s="126"/>
      <c r="AA44" s="126">
        <v>1090.7169037007459</v>
      </c>
      <c r="AB44" s="126">
        <v>1042.613055258839</v>
      </c>
      <c r="AC44" s="126">
        <v>1013.6566965518564</v>
      </c>
      <c r="AD44" s="126">
        <v>921.35862279416551</v>
      </c>
      <c r="AE44" s="126">
        <v>959.64666291839694</v>
      </c>
      <c r="AF44" s="126">
        <v>897.02422645007562</v>
      </c>
      <c r="AG44" s="126">
        <v>945.90134415315879</v>
      </c>
      <c r="AH44" s="126">
        <v>2191.7482236224587</v>
      </c>
      <c r="AI44" s="126">
        <v>2314.1967045896117</v>
      </c>
      <c r="AJ44" s="126">
        <v>2445.3695609882543</v>
      </c>
      <c r="AK44" s="126">
        <v>2510.1447390625181</v>
      </c>
      <c r="AL44" s="126">
        <v>2269.4285705123034</v>
      </c>
      <c r="AM44" s="126">
        <v>2273.463806824092</v>
      </c>
      <c r="AN44" s="126">
        <v>2199.790685072031</v>
      </c>
      <c r="AO44" s="126">
        <v>2130.7803549162913</v>
      </c>
      <c r="AP44" s="126">
        <v>2340.0635698907122</v>
      </c>
      <c r="AQ44" s="126">
        <v>2429.0658778674901</v>
      </c>
      <c r="AR44" s="126">
        <v>2563.5770950003039</v>
      </c>
      <c r="AS44" s="126">
        <v>2436.0686681140119</v>
      </c>
      <c r="AT44" s="126">
        <v>2081.0554784193764</v>
      </c>
      <c r="AU44" s="126">
        <v>2328.8218359239036</v>
      </c>
      <c r="AV44" s="126">
        <v>2386.8519590983633</v>
      </c>
      <c r="AW44" s="126">
        <v>2478.2738696223882</v>
      </c>
      <c r="AX44" s="126">
        <v>2420.0627782054739</v>
      </c>
      <c r="AY44" s="126">
        <v>2322.0889922192423</v>
      </c>
      <c r="AZ44" s="126">
        <v>2194.5531701617206</v>
      </c>
      <c r="BA44" s="1327">
        <v>2105.0419704363153</v>
      </c>
      <c r="BB44" s="126">
        <v>2074.1408397533469</v>
      </c>
      <c r="BC44" s="1864">
        <v>1936.0213903188835</v>
      </c>
      <c r="BD44" s="433">
        <v>1812.9062630668539</v>
      </c>
      <c r="BE44" s="1674"/>
      <c r="BF44" s="433"/>
      <c r="BG44" s="447"/>
    </row>
    <row r="45" spans="15:59">
      <c r="O45" s="244"/>
      <c r="Q45" s="629"/>
      <c r="R45" s="645"/>
      <c r="S45" s="647"/>
      <c r="T45" s="126" t="s">
        <v>191</v>
      </c>
      <c r="V45" s="629"/>
      <c r="W45" s="645"/>
      <c r="X45" s="647"/>
      <c r="Y45" s="126" t="s">
        <v>543</v>
      </c>
      <c r="Z45" s="126"/>
      <c r="AA45" s="126">
        <v>13052.411364209605</v>
      </c>
      <c r="AB45" s="126">
        <v>12947.05654993106</v>
      </c>
      <c r="AC45" s="126">
        <v>12905.594951223402</v>
      </c>
      <c r="AD45" s="126">
        <v>11976.900143729788</v>
      </c>
      <c r="AE45" s="126">
        <v>12520.01826294507</v>
      </c>
      <c r="AF45" s="126">
        <v>12066.045012393783</v>
      </c>
      <c r="AG45" s="126">
        <v>12596.97613776282</v>
      </c>
      <c r="AH45" s="126">
        <v>12726.803244521583</v>
      </c>
      <c r="AI45" s="126">
        <v>12594.013310230857</v>
      </c>
      <c r="AJ45" s="126">
        <v>13122.440340456951</v>
      </c>
      <c r="AK45" s="126">
        <v>13353.62983958143</v>
      </c>
      <c r="AL45" s="126">
        <v>13134.832051730145</v>
      </c>
      <c r="AM45" s="126">
        <v>14035.178061513663</v>
      </c>
      <c r="AN45" s="126">
        <v>14425.017515094547</v>
      </c>
      <c r="AO45" s="126">
        <v>14467.093552330967</v>
      </c>
      <c r="AP45" s="126">
        <v>15078.087623921583</v>
      </c>
      <c r="AQ45" s="126">
        <v>15463.12524039703</v>
      </c>
      <c r="AR45" s="126">
        <v>16860.425128771185</v>
      </c>
      <c r="AS45" s="126">
        <v>14459.111237535757</v>
      </c>
      <c r="AT45" s="126">
        <v>13039.671042048467</v>
      </c>
      <c r="AU45" s="126">
        <v>14346.316156896431</v>
      </c>
      <c r="AV45" s="126">
        <v>17366.717124598938</v>
      </c>
      <c r="AW45" s="126">
        <v>19510.681679317961</v>
      </c>
      <c r="AX45" s="126">
        <v>17896.834196520293</v>
      </c>
      <c r="AY45" s="126">
        <v>17587.987887040184</v>
      </c>
      <c r="AZ45" s="126">
        <v>16392.976242196113</v>
      </c>
      <c r="BA45" s="1327">
        <v>16004.286029438874</v>
      </c>
      <c r="BB45" s="126">
        <v>16402.506097251808</v>
      </c>
      <c r="BC45" s="1864">
        <v>15823.993221218232</v>
      </c>
      <c r="BD45" s="433">
        <v>14576.887381703758</v>
      </c>
      <c r="BE45" s="1674"/>
      <c r="BF45" s="433"/>
      <c r="BG45" s="447"/>
    </row>
    <row r="46" spans="15:59">
      <c r="O46" s="244"/>
      <c r="Q46" s="629"/>
      <c r="R46" s="645"/>
      <c r="S46" s="647"/>
      <c r="T46" s="126" t="s">
        <v>192</v>
      </c>
      <c r="V46" s="629"/>
      <c r="W46" s="645"/>
      <c r="X46" s="647"/>
      <c r="Y46" s="126" t="s">
        <v>544</v>
      </c>
      <c r="Z46" s="126"/>
      <c r="AA46" s="126">
        <v>17398.635580139187</v>
      </c>
      <c r="AB46" s="126">
        <v>17366.113418037228</v>
      </c>
      <c r="AC46" s="126">
        <v>17454.105530751203</v>
      </c>
      <c r="AD46" s="126">
        <v>16289.891984646274</v>
      </c>
      <c r="AE46" s="126">
        <v>18320.105517013202</v>
      </c>
      <c r="AF46" s="126">
        <v>16663.331904042796</v>
      </c>
      <c r="AG46" s="126">
        <v>16982.575370465009</v>
      </c>
      <c r="AH46" s="126">
        <v>12524.14405439998</v>
      </c>
      <c r="AI46" s="126">
        <v>4332.6035701688461</v>
      </c>
      <c r="AJ46" s="126">
        <v>4417.1908552177656</v>
      </c>
      <c r="AK46" s="126">
        <v>4323.252398727027</v>
      </c>
      <c r="AL46" s="126">
        <v>3753.9719683445855</v>
      </c>
      <c r="AM46" s="126">
        <v>3767.3609294294524</v>
      </c>
      <c r="AN46" s="126">
        <v>3838.4518708503433</v>
      </c>
      <c r="AO46" s="126">
        <v>3607.8894379099838</v>
      </c>
      <c r="AP46" s="126">
        <v>3674.5013581687931</v>
      </c>
      <c r="AQ46" s="126">
        <v>3581.141626852941</v>
      </c>
      <c r="AR46" s="126">
        <v>3860.6529253286799</v>
      </c>
      <c r="AS46" s="126">
        <v>3675.5457458579513</v>
      </c>
      <c r="AT46" s="126">
        <v>3137.5213317703615</v>
      </c>
      <c r="AU46" s="126">
        <v>3340.1114313247786</v>
      </c>
      <c r="AV46" s="126">
        <v>3562.4800809506833</v>
      </c>
      <c r="AW46" s="126">
        <v>3529.973878348535</v>
      </c>
      <c r="AX46" s="126">
        <v>3440.5436781186449</v>
      </c>
      <c r="AY46" s="126">
        <v>3196.9571703831598</v>
      </c>
      <c r="AZ46" s="126">
        <v>3115.597631369561</v>
      </c>
      <c r="BA46" s="1327">
        <v>3201.1925903035753</v>
      </c>
      <c r="BB46" s="126">
        <v>3201.8312082877842</v>
      </c>
      <c r="BC46" s="1864">
        <v>3117.3916172273621</v>
      </c>
      <c r="BD46" s="433">
        <v>3141.8881082432131</v>
      </c>
      <c r="BE46" s="1674"/>
      <c r="BF46" s="433"/>
      <c r="BG46" s="447"/>
    </row>
    <row r="47" spans="15:59">
      <c r="O47" s="244"/>
      <c r="Q47" s="629"/>
      <c r="R47" s="645"/>
      <c r="S47" s="596"/>
      <c r="T47" s="311" t="s">
        <v>193</v>
      </c>
      <c r="V47" s="629"/>
      <c r="W47" s="645"/>
      <c r="X47" s="596"/>
      <c r="Y47" s="311" t="s">
        <v>545</v>
      </c>
      <c r="Z47" s="311"/>
      <c r="AA47" s="311">
        <v>7938.4062318947808</v>
      </c>
      <c r="AB47" s="311">
        <v>7618.9552039747905</v>
      </c>
      <c r="AC47" s="311">
        <v>7653.474388786567</v>
      </c>
      <c r="AD47" s="311">
        <v>7310.1601184441552</v>
      </c>
      <c r="AE47" s="311">
        <v>7426.1748941733131</v>
      </c>
      <c r="AF47" s="311">
        <v>7336.7624853672587</v>
      </c>
      <c r="AG47" s="311">
        <v>7445.3098968339627</v>
      </c>
      <c r="AH47" s="311">
        <v>7668.8533106952791</v>
      </c>
      <c r="AI47" s="311">
        <v>7969.9821966710606</v>
      </c>
      <c r="AJ47" s="311">
        <v>8460.1418051474302</v>
      </c>
      <c r="AK47" s="311">
        <v>8707.3583279474024</v>
      </c>
      <c r="AL47" s="311">
        <v>8737.6777739349618</v>
      </c>
      <c r="AM47" s="311">
        <v>9127.3004800389699</v>
      </c>
      <c r="AN47" s="311">
        <v>9028.6439303466195</v>
      </c>
      <c r="AO47" s="311">
        <v>9051.244929718714</v>
      </c>
      <c r="AP47" s="311">
        <v>9092.5057303645699</v>
      </c>
      <c r="AQ47" s="311">
        <v>8757.4330594102994</v>
      </c>
      <c r="AR47" s="311">
        <v>9042.0866491084944</v>
      </c>
      <c r="AS47" s="311">
        <v>7279.132290194716</v>
      </c>
      <c r="AT47" s="311">
        <v>7035.3647054705052</v>
      </c>
      <c r="AU47" s="311">
        <v>6955.6236737225508</v>
      </c>
      <c r="AV47" s="311">
        <v>8207.074758008006</v>
      </c>
      <c r="AW47" s="311">
        <v>8846.3475221838216</v>
      </c>
      <c r="AX47" s="311">
        <v>8718.4718964333824</v>
      </c>
      <c r="AY47" s="311">
        <v>8546.2844331857304</v>
      </c>
      <c r="AZ47" s="311">
        <v>7849.5393435429087</v>
      </c>
      <c r="BA47" s="1352">
        <v>7859.3211408141833</v>
      </c>
      <c r="BB47" s="311">
        <v>7524.551504157791</v>
      </c>
      <c r="BC47" s="1863">
        <v>7643.8854837366716</v>
      </c>
      <c r="BD47" s="311">
        <v>7115.5815557877895</v>
      </c>
      <c r="BE47" s="1676"/>
      <c r="BF47" s="311"/>
      <c r="BG47" s="445"/>
    </row>
    <row r="48" spans="15:59">
      <c r="O48" s="244"/>
      <c r="Q48" s="629"/>
      <c r="R48" s="645"/>
      <c r="S48" s="649" t="s">
        <v>194</v>
      </c>
      <c r="T48" s="312"/>
      <c r="V48" s="629"/>
      <c r="W48" s="645"/>
      <c r="X48" s="646" t="s">
        <v>546</v>
      </c>
      <c r="Y48" s="312"/>
      <c r="Z48" s="312"/>
      <c r="AA48" s="312">
        <f>SUM(AA49:AA55)</f>
        <v>22590.632995097658</v>
      </c>
      <c r="AB48" s="312">
        <f>SUM(AB49:AB55)</f>
        <v>21767.400650063952</v>
      </c>
      <c r="AC48" s="312">
        <f t="shared" ref="AC48:BA48" si="34">SUM(AC49:AC55)</f>
        <v>21262.962231845806</v>
      </c>
      <c r="AD48" s="312">
        <f t="shared" si="34"/>
        <v>19542.852274676192</v>
      </c>
      <c r="AE48" s="312">
        <f t="shared" si="34"/>
        <v>20508.154764146748</v>
      </c>
      <c r="AF48" s="312">
        <f t="shared" si="34"/>
        <v>19387.924745647309</v>
      </c>
      <c r="AG48" s="312">
        <f t="shared" si="34"/>
        <v>19478.472341586315</v>
      </c>
      <c r="AH48" s="312">
        <f t="shared" si="34"/>
        <v>19653.636724367898</v>
      </c>
      <c r="AI48" s="312">
        <f t="shared" si="34"/>
        <v>19872.58475799501</v>
      </c>
      <c r="AJ48" s="312">
        <f t="shared" si="34"/>
        <v>20535.643757293139</v>
      </c>
      <c r="AK48" s="312">
        <f t="shared" si="34"/>
        <v>21146.56547855361</v>
      </c>
      <c r="AL48" s="312">
        <f t="shared" si="34"/>
        <v>20720.90929818057</v>
      </c>
      <c r="AM48" s="312">
        <f t="shared" si="34"/>
        <v>21178.584200540754</v>
      </c>
      <c r="AN48" s="312">
        <f t="shared" si="34"/>
        <v>21386.914981746024</v>
      </c>
      <c r="AO48" s="312">
        <f t="shared" si="34"/>
        <v>21166.0878765505</v>
      </c>
      <c r="AP48" s="312">
        <f t="shared" si="34"/>
        <v>21062.723393181466</v>
      </c>
      <c r="AQ48" s="312">
        <f t="shared" si="34"/>
        <v>19442.046736577482</v>
      </c>
      <c r="AR48" s="312">
        <f t="shared" si="34"/>
        <v>20176.785609325336</v>
      </c>
      <c r="AS48" s="312">
        <f t="shared" si="34"/>
        <v>17142.147843140858</v>
      </c>
      <c r="AT48" s="312">
        <f t="shared" si="34"/>
        <v>16176.147310630011</v>
      </c>
      <c r="AU48" s="312">
        <f t="shared" si="34"/>
        <v>16659.441055557912</v>
      </c>
      <c r="AV48" s="312">
        <f t="shared" si="34"/>
        <v>18720.818145947469</v>
      </c>
      <c r="AW48" s="312">
        <f t="shared" si="34"/>
        <v>19786.196297991857</v>
      </c>
      <c r="AX48" s="312">
        <f t="shared" si="34"/>
        <v>20395.753505588695</v>
      </c>
      <c r="AY48" s="312">
        <f t="shared" si="34"/>
        <v>20663.70635950561</v>
      </c>
      <c r="AZ48" s="312">
        <f t="shared" si="34"/>
        <v>18840.364413132324</v>
      </c>
      <c r="BA48" s="1351">
        <f t="shared" si="34"/>
        <v>18080.822288917458</v>
      </c>
      <c r="BB48" s="312">
        <f t="shared" ref="BB48" si="35">SUM(BB49:BB55)</f>
        <v>18163.628839399724</v>
      </c>
      <c r="BC48" s="1890">
        <f t="shared" ref="BC48:BD48" si="36">SUM(BC49:BC55)</f>
        <v>17148.570872633612</v>
      </c>
      <c r="BD48" s="312">
        <f t="shared" si="36"/>
        <v>16693.379362844717</v>
      </c>
      <c r="BE48" s="1684"/>
      <c r="BF48" s="312"/>
      <c r="BG48" s="444"/>
    </row>
    <row r="49" spans="15:60" ht="28.5">
      <c r="O49" s="244"/>
      <c r="Q49" s="629"/>
      <c r="R49" s="645"/>
      <c r="S49" s="647"/>
      <c r="T49" s="296" t="s">
        <v>195</v>
      </c>
      <c r="V49" s="629"/>
      <c r="W49" s="645"/>
      <c r="X49" s="647"/>
      <c r="Y49" s="1307" t="s">
        <v>547</v>
      </c>
      <c r="Z49" s="296"/>
      <c r="AA49" s="296">
        <v>2852.6565713709788</v>
      </c>
      <c r="AB49" s="296">
        <v>2794.7946276387493</v>
      </c>
      <c r="AC49" s="296">
        <v>2774.2755061328553</v>
      </c>
      <c r="AD49" s="296">
        <v>2617.9599027636764</v>
      </c>
      <c r="AE49" s="296">
        <v>2773.6922657137752</v>
      </c>
      <c r="AF49" s="296">
        <v>2681.1391827730959</v>
      </c>
      <c r="AG49" s="296">
        <v>2549.2990390005693</v>
      </c>
      <c r="AH49" s="296">
        <v>2398.0395176731872</v>
      </c>
      <c r="AI49" s="296">
        <v>2297.5669812594087</v>
      </c>
      <c r="AJ49" s="296">
        <v>2233.6994361979059</v>
      </c>
      <c r="AK49" s="296">
        <v>2165.7783594454722</v>
      </c>
      <c r="AL49" s="296">
        <v>2171.3473541848007</v>
      </c>
      <c r="AM49" s="296">
        <v>2041.3951262222079</v>
      </c>
      <c r="AN49" s="296">
        <v>2087.2374190880573</v>
      </c>
      <c r="AO49" s="296">
        <v>2074.7728511869832</v>
      </c>
      <c r="AP49" s="296">
        <v>2095.7462614803576</v>
      </c>
      <c r="AQ49" s="296">
        <v>1919.5302649116111</v>
      </c>
      <c r="AR49" s="296">
        <v>1978.9216339321288</v>
      </c>
      <c r="AS49" s="296">
        <v>1629.7932104027641</v>
      </c>
      <c r="AT49" s="296">
        <v>1510.7661328805077</v>
      </c>
      <c r="AU49" s="296">
        <v>1637.7659174442003</v>
      </c>
      <c r="AV49" s="296">
        <v>1557.4116652954549</v>
      </c>
      <c r="AW49" s="296">
        <v>1648.9739983007883</v>
      </c>
      <c r="AX49" s="296">
        <v>1765.7045870350973</v>
      </c>
      <c r="AY49" s="296">
        <v>1927.0763399424145</v>
      </c>
      <c r="AZ49" s="296">
        <v>1664.3678250418602</v>
      </c>
      <c r="BA49" s="1326">
        <v>1792.9971456368764</v>
      </c>
      <c r="BB49" s="296">
        <v>1866.8796917253028</v>
      </c>
      <c r="BC49" s="1866">
        <v>2050.6951144630802</v>
      </c>
      <c r="BD49" s="222">
        <v>1924.5633018904139</v>
      </c>
      <c r="BE49" s="1958"/>
      <c r="BF49" s="222"/>
      <c r="BG49" s="1959"/>
    </row>
    <row r="50" spans="15:60">
      <c r="O50" s="244"/>
      <c r="Q50" s="629"/>
      <c r="R50" s="645"/>
      <c r="S50" s="647"/>
      <c r="T50" s="433" t="s">
        <v>196</v>
      </c>
      <c r="V50" s="629"/>
      <c r="W50" s="645"/>
      <c r="X50" s="647"/>
      <c r="Y50" s="126" t="s">
        <v>548</v>
      </c>
      <c r="Z50" s="433"/>
      <c r="AA50" s="433">
        <v>909.05934936273502</v>
      </c>
      <c r="AB50" s="433">
        <v>876.38768888815036</v>
      </c>
      <c r="AC50" s="433">
        <v>870.35310029351706</v>
      </c>
      <c r="AD50" s="433">
        <v>811.10775245619982</v>
      </c>
      <c r="AE50" s="433">
        <v>852.34639652555222</v>
      </c>
      <c r="AF50" s="433">
        <v>816.75979184399739</v>
      </c>
      <c r="AG50" s="433">
        <v>785.31982872422441</v>
      </c>
      <c r="AH50" s="433">
        <v>750.76551467079389</v>
      </c>
      <c r="AI50" s="433">
        <v>725.40635639824086</v>
      </c>
      <c r="AJ50" s="433">
        <v>722.6551337702922</v>
      </c>
      <c r="AK50" s="433">
        <v>710.8445581486111</v>
      </c>
      <c r="AL50" s="433">
        <v>710.25803700991105</v>
      </c>
      <c r="AM50" s="433">
        <v>752.3205146367718</v>
      </c>
      <c r="AN50" s="433">
        <v>771.86463596293959</v>
      </c>
      <c r="AO50" s="433">
        <v>778.06336542225188</v>
      </c>
      <c r="AP50" s="433">
        <v>794.32300996826473</v>
      </c>
      <c r="AQ50" s="433">
        <v>759.12517619590471</v>
      </c>
      <c r="AR50" s="433">
        <v>799.14326144886672</v>
      </c>
      <c r="AS50" s="433">
        <v>698.02866677679265</v>
      </c>
      <c r="AT50" s="433">
        <v>657.91721591927603</v>
      </c>
      <c r="AU50" s="433">
        <v>649.06655140194539</v>
      </c>
      <c r="AV50" s="433">
        <v>711.82629973359599</v>
      </c>
      <c r="AW50" s="433">
        <v>780.27901148326771</v>
      </c>
      <c r="AX50" s="433">
        <v>740.48949573670575</v>
      </c>
      <c r="AY50" s="433">
        <v>720.90116019597508</v>
      </c>
      <c r="AZ50" s="433">
        <v>734.14318741117734</v>
      </c>
      <c r="BA50" s="1354">
        <v>593.46770377329108</v>
      </c>
      <c r="BB50" s="433">
        <v>573.27049655402004</v>
      </c>
      <c r="BC50" s="1859">
        <v>559.52926153841736</v>
      </c>
      <c r="BD50" s="433">
        <v>553.44099173920517</v>
      </c>
      <c r="BE50" s="1674"/>
      <c r="BF50" s="433"/>
      <c r="BG50" s="447"/>
    </row>
    <row r="51" spans="15:60">
      <c r="O51" s="244"/>
      <c r="Q51" s="629"/>
      <c r="R51" s="645"/>
      <c r="S51" s="652"/>
      <c r="T51" s="434" t="s">
        <v>197</v>
      </c>
      <c r="V51" s="629"/>
      <c r="W51" s="645"/>
      <c r="X51" s="1146"/>
      <c r="Y51" s="1147" t="s">
        <v>549</v>
      </c>
      <c r="Z51" s="434"/>
      <c r="AA51" s="434">
        <v>4149.0964477021553</v>
      </c>
      <c r="AB51" s="434">
        <v>3954.8624292044633</v>
      </c>
      <c r="AC51" s="434">
        <v>3856.0160981452705</v>
      </c>
      <c r="AD51" s="434">
        <v>3513.5998024208534</v>
      </c>
      <c r="AE51" s="434">
        <v>3658.6133625514285</v>
      </c>
      <c r="AF51" s="434">
        <v>3424.4304857590619</v>
      </c>
      <c r="AG51" s="434">
        <v>3458.0763591346645</v>
      </c>
      <c r="AH51" s="434">
        <v>3484.2234963386354</v>
      </c>
      <c r="AI51" s="434">
        <v>3545.8367108129569</v>
      </c>
      <c r="AJ51" s="434">
        <v>3710.6517970962823</v>
      </c>
      <c r="AK51" s="434">
        <v>3852.3027271109281</v>
      </c>
      <c r="AL51" s="434">
        <v>3703.1322571412188</v>
      </c>
      <c r="AM51" s="434">
        <v>3809.2838919503583</v>
      </c>
      <c r="AN51" s="434">
        <v>3795.820597540328</v>
      </c>
      <c r="AO51" s="434">
        <v>3716.6125067331386</v>
      </c>
      <c r="AP51" s="434">
        <v>3682.5689878633229</v>
      </c>
      <c r="AQ51" s="434">
        <v>3428.1142282418973</v>
      </c>
      <c r="AR51" s="434">
        <v>3521.582650431154</v>
      </c>
      <c r="AS51" s="434">
        <v>3012.180759953575</v>
      </c>
      <c r="AT51" s="434">
        <v>2808.2000616763989</v>
      </c>
      <c r="AU51" s="434">
        <v>2987.9251580840582</v>
      </c>
      <c r="AV51" s="434">
        <v>3315.1636419540291</v>
      </c>
      <c r="AW51" s="434">
        <v>3659.0169516338769</v>
      </c>
      <c r="AX51" s="434">
        <v>3682.1711896565566</v>
      </c>
      <c r="AY51" s="434">
        <v>3778.8435653677743</v>
      </c>
      <c r="AZ51" s="434">
        <v>3195.1670210086113</v>
      </c>
      <c r="BA51" s="1355">
        <v>3071.4014464062166</v>
      </c>
      <c r="BB51" s="434">
        <v>3103.6099332118742</v>
      </c>
      <c r="BC51" s="1892">
        <v>3111.9282233194053</v>
      </c>
      <c r="BD51" s="434">
        <v>2678.6876190226208</v>
      </c>
      <c r="BE51" s="1686"/>
      <c r="BF51" s="434"/>
      <c r="BG51" s="448"/>
    </row>
    <row r="52" spans="15:60">
      <c r="O52" s="244"/>
      <c r="Q52" s="629"/>
      <c r="R52" s="645"/>
      <c r="S52" s="647"/>
      <c r="T52" s="433" t="s">
        <v>198</v>
      </c>
      <c r="V52" s="629"/>
      <c r="W52" s="645"/>
      <c r="X52" s="647"/>
      <c r="Y52" s="296" t="s">
        <v>550</v>
      </c>
      <c r="Z52" s="433"/>
      <c r="AA52" s="433">
        <v>9373.5146745987859</v>
      </c>
      <c r="AB52" s="433">
        <v>9033.342472689068</v>
      </c>
      <c r="AC52" s="433">
        <v>8848.1257787867416</v>
      </c>
      <c r="AD52" s="433">
        <v>8050.3915275549243</v>
      </c>
      <c r="AE52" s="433">
        <v>8571.0764181329214</v>
      </c>
      <c r="AF52" s="433">
        <v>8070.6602867861502</v>
      </c>
      <c r="AG52" s="433">
        <v>8236.9580715434658</v>
      </c>
      <c r="AH52" s="433">
        <v>8537.1880607791427</v>
      </c>
      <c r="AI52" s="433">
        <v>8779.9852414228408</v>
      </c>
      <c r="AJ52" s="433">
        <v>9200.2525364218382</v>
      </c>
      <c r="AK52" s="433">
        <v>9569.3624304652112</v>
      </c>
      <c r="AL52" s="433">
        <v>9351.0806981633414</v>
      </c>
      <c r="AM52" s="433">
        <v>9718.9542881346551</v>
      </c>
      <c r="AN52" s="433">
        <v>9821.1558498394515</v>
      </c>
      <c r="AO52" s="433">
        <v>9668.1595751083987</v>
      </c>
      <c r="AP52" s="433">
        <v>9530.6101775919797</v>
      </c>
      <c r="AQ52" s="433">
        <v>8835.6212828185671</v>
      </c>
      <c r="AR52" s="433">
        <v>9201.4495517298237</v>
      </c>
      <c r="AS52" s="433">
        <v>7705.1577680056662</v>
      </c>
      <c r="AT52" s="433">
        <v>7702.4186002676915</v>
      </c>
      <c r="AU52" s="433">
        <v>7867.9973846621369</v>
      </c>
      <c r="AV52" s="433">
        <v>9055.3471098372283</v>
      </c>
      <c r="AW52" s="433">
        <v>9218.1585717095531</v>
      </c>
      <c r="AX52" s="433">
        <v>9704.1488431127455</v>
      </c>
      <c r="AY52" s="433">
        <v>10161.166490476789</v>
      </c>
      <c r="AZ52" s="433">
        <v>8901.9164924582037</v>
      </c>
      <c r="BA52" s="1354">
        <v>9144.460628642586</v>
      </c>
      <c r="BB52" s="433">
        <v>8612.3369468170586</v>
      </c>
      <c r="BC52" s="1859">
        <v>8081.9647657319101</v>
      </c>
      <c r="BD52" s="433">
        <v>8008.3123975068565</v>
      </c>
      <c r="BE52" s="1674"/>
      <c r="BF52" s="433"/>
      <c r="BG52" s="447"/>
    </row>
    <row r="53" spans="15:60">
      <c r="O53" s="244"/>
      <c r="Q53" s="629"/>
      <c r="R53" s="645"/>
      <c r="S53" s="647"/>
      <c r="T53" s="433" t="s">
        <v>199</v>
      </c>
      <c r="V53" s="629"/>
      <c r="W53" s="645"/>
      <c r="X53" s="647"/>
      <c r="Y53" s="126" t="s">
        <v>551</v>
      </c>
      <c r="Z53" s="433"/>
      <c r="AA53" s="433">
        <v>3509.8221863522799</v>
      </c>
      <c r="AB53" s="433">
        <v>3368.3314115703365</v>
      </c>
      <c r="AC53" s="433">
        <v>3212.8732370418011</v>
      </c>
      <c r="AD53" s="433">
        <v>2970.2293525204577</v>
      </c>
      <c r="AE53" s="433">
        <v>3001.0412569697464</v>
      </c>
      <c r="AF53" s="433">
        <v>2820.5137779233987</v>
      </c>
      <c r="AG53" s="433">
        <v>2855.4140337252961</v>
      </c>
      <c r="AH53" s="433">
        <v>2890.0076191559028</v>
      </c>
      <c r="AI53" s="433">
        <v>2905.3986369356662</v>
      </c>
      <c r="AJ53" s="433">
        <v>2970.3798131860758</v>
      </c>
      <c r="AK53" s="433">
        <v>3086.1434350970385</v>
      </c>
      <c r="AL53" s="433">
        <v>3079.7220669712347</v>
      </c>
      <c r="AM53" s="433">
        <v>3104.216753755763</v>
      </c>
      <c r="AN53" s="433">
        <v>3143.3927393782178</v>
      </c>
      <c r="AO53" s="433">
        <v>3200.7707225983768</v>
      </c>
      <c r="AP53" s="433">
        <v>3232.15219599584</v>
      </c>
      <c r="AQ53" s="433">
        <v>2944.906208939773</v>
      </c>
      <c r="AR53" s="433">
        <v>3070.1669846527589</v>
      </c>
      <c r="AS53" s="433">
        <v>2795.8177825897301</v>
      </c>
      <c r="AT53" s="433">
        <v>2183.1402004551223</v>
      </c>
      <c r="AU53" s="433">
        <v>2241.9104454087751</v>
      </c>
      <c r="AV53" s="433">
        <v>2530.3399742553665</v>
      </c>
      <c r="AW53" s="433">
        <v>2782.7626791453345</v>
      </c>
      <c r="AX53" s="433">
        <v>2648.7726404172513</v>
      </c>
      <c r="AY53" s="433">
        <v>2588.6957580235171</v>
      </c>
      <c r="AZ53" s="433">
        <v>2620.9962195486978</v>
      </c>
      <c r="BA53" s="1354">
        <v>2192.3968196412188</v>
      </c>
      <c r="BB53" s="433">
        <v>2750.8517325490166</v>
      </c>
      <c r="BC53" s="1859">
        <v>2166.5640987513143</v>
      </c>
      <c r="BD53" s="433">
        <v>2348.4555575102177</v>
      </c>
      <c r="BE53" s="1674"/>
      <c r="BF53" s="433"/>
      <c r="BG53" s="447"/>
    </row>
    <row r="54" spans="15:60">
      <c r="O54" s="244"/>
      <c r="Q54" s="629"/>
      <c r="R54" s="645"/>
      <c r="S54" s="647"/>
      <c r="T54" s="433" t="s">
        <v>200</v>
      </c>
      <c r="V54" s="629"/>
      <c r="W54" s="645"/>
      <c r="X54" s="1146"/>
      <c r="Y54" s="126" t="s">
        <v>552</v>
      </c>
      <c r="Z54" s="433"/>
      <c r="AA54" s="433">
        <v>402.23716128291153</v>
      </c>
      <c r="AB54" s="433">
        <v>377.87279284533309</v>
      </c>
      <c r="AC54" s="433">
        <v>360.07483169115562</v>
      </c>
      <c r="AD54" s="433">
        <v>321.77598691528033</v>
      </c>
      <c r="AE54" s="433">
        <v>325.11808774033261</v>
      </c>
      <c r="AF54" s="433">
        <v>297.85320168455007</v>
      </c>
      <c r="AG54" s="433">
        <v>286.7251023333165</v>
      </c>
      <c r="AH54" s="433">
        <v>272.26192703788575</v>
      </c>
      <c r="AI54" s="433">
        <v>262.79625432170008</v>
      </c>
      <c r="AJ54" s="433">
        <v>261.96197291989404</v>
      </c>
      <c r="AK54" s="433">
        <v>259.39065007053284</v>
      </c>
      <c r="AL54" s="433">
        <v>242.19585503851295</v>
      </c>
      <c r="AM54" s="433">
        <v>238.36159570208937</v>
      </c>
      <c r="AN54" s="433">
        <v>230.01022424771975</v>
      </c>
      <c r="AO54" s="433">
        <v>214.69600663644536</v>
      </c>
      <c r="AP54" s="433">
        <v>202.72775867494411</v>
      </c>
      <c r="AQ54" s="433">
        <v>177.60163440626457</v>
      </c>
      <c r="AR54" s="433">
        <v>173.06073406300845</v>
      </c>
      <c r="AS54" s="433">
        <v>125.69860889025038</v>
      </c>
      <c r="AT54" s="433">
        <v>133.0093427994571</v>
      </c>
      <c r="AU54" s="433">
        <v>112.36744614776727</v>
      </c>
      <c r="AV54" s="433">
        <v>114.4702313349832</v>
      </c>
      <c r="AW54" s="433">
        <v>117.03782058113791</v>
      </c>
      <c r="AX54" s="433">
        <v>104.19344145758613</v>
      </c>
      <c r="AY54" s="1612">
        <v>98.949560933645813</v>
      </c>
      <c r="AZ54" s="1612">
        <v>94.730111367199385</v>
      </c>
      <c r="BA54" s="1613">
        <v>93.319941686556263</v>
      </c>
      <c r="BB54" s="1612">
        <v>78.860499287925251</v>
      </c>
      <c r="BC54" s="1893">
        <v>74.980389874495174</v>
      </c>
      <c r="BD54" s="1612">
        <v>66.545697298978041</v>
      </c>
      <c r="BE54" s="1687"/>
      <c r="BF54" s="433"/>
      <c r="BG54" s="447"/>
    </row>
    <row r="55" spans="15:60">
      <c r="O55" s="244"/>
      <c r="Q55" s="629"/>
      <c r="R55" s="645"/>
      <c r="S55" s="653"/>
      <c r="T55" s="435" t="s">
        <v>201</v>
      </c>
      <c r="V55" s="629"/>
      <c r="W55" s="645"/>
      <c r="X55" s="1148"/>
      <c r="Y55" s="1149" t="s">
        <v>553</v>
      </c>
      <c r="Z55" s="435"/>
      <c r="AA55" s="435">
        <v>1394.2466044278108</v>
      </c>
      <c r="AB55" s="435">
        <v>1361.8092272278507</v>
      </c>
      <c r="AC55" s="435">
        <v>1341.243679754464</v>
      </c>
      <c r="AD55" s="435">
        <v>1257.7879500448</v>
      </c>
      <c r="AE55" s="435">
        <v>1326.2669765129924</v>
      </c>
      <c r="AF55" s="435">
        <v>1276.5680188770571</v>
      </c>
      <c r="AG55" s="435">
        <v>1306.6799071247806</v>
      </c>
      <c r="AH55" s="435">
        <v>1321.1505887123494</v>
      </c>
      <c r="AI55" s="435">
        <v>1355.5945768441964</v>
      </c>
      <c r="AJ55" s="435">
        <v>1436.0430677008528</v>
      </c>
      <c r="AK55" s="435">
        <v>1502.7433182158111</v>
      </c>
      <c r="AL55" s="435">
        <v>1463.1730296715509</v>
      </c>
      <c r="AM55" s="435">
        <v>1514.0520301389117</v>
      </c>
      <c r="AN55" s="435">
        <v>1537.4335156893094</v>
      </c>
      <c r="AO55" s="435">
        <v>1513.0128488649045</v>
      </c>
      <c r="AP55" s="435">
        <v>1524.595001606757</v>
      </c>
      <c r="AQ55" s="435">
        <v>1377.1479410634652</v>
      </c>
      <c r="AR55" s="435">
        <v>1432.4607930675957</v>
      </c>
      <c r="AS55" s="435">
        <v>1175.4710465220796</v>
      </c>
      <c r="AT55" s="435">
        <v>1180.695756631555</v>
      </c>
      <c r="AU55" s="435">
        <v>1162.4081524090286</v>
      </c>
      <c r="AV55" s="435">
        <v>1436.2592235368093</v>
      </c>
      <c r="AW55" s="435">
        <v>1579.9672651378967</v>
      </c>
      <c r="AX55" s="435">
        <v>1750.2733081727531</v>
      </c>
      <c r="AY55" s="435">
        <v>1388.0734845654952</v>
      </c>
      <c r="AZ55" s="435">
        <v>1629.043556296572</v>
      </c>
      <c r="BA55" s="1356">
        <v>1192.7786031307126</v>
      </c>
      <c r="BB55" s="435">
        <v>1177.8195392545242</v>
      </c>
      <c r="BC55" s="1894">
        <v>1102.9090189549884</v>
      </c>
      <c r="BD55" s="435">
        <v>1113.3737978764261</v>
      </c>
      <c r="BE55" s="1688"/>
      <c r="BF55" s="435"/>
      <c r="BG55" s="449"/>
    </row>
    <row r="56" spans="15:60">
      <c r="O56" s="244"/>
      <c r="Q56" s="629"/>
      <c r="R56" s="654" t="s">
        <v>202</v>
      </c>
      <c r="S56" s="655"/>
      <c r="T56" s="301"/>
      <c r="V56" s="629"/>
      <c r="W56" s="654" t="s">
        <v>426</v>
      </c>
      <c r="X56" s="655"/>
      <c r="Y56" s="301"/>
      <c r="Z56" s="301"/>
      <c r="AA56" s="302">
        <f>SUM(AA57,AA61,AA65,AA69,AA74)</f>
        <v>130817.88018065949</v>
      </c>
      <c r="AB56" s="302">
        <f>SUM(AB57,AB61,AB65,AB69,AB74)</f>
        <v>134251.91131324109</v>
      </c>
      <c r="AC56" s="302">
        <f t="shared" ref="AC56:BA56" si="37">SUM(AC57,AC61,AC65,AC69,AC74)</f>
        <v>138911.70681152114</v>
      </c>
      <c r="AD56" s="302">
        <f t="shared" si="37"/>
        <v>142768.91039649092</v>
      </c>
      <c r="AE56" s="302">
        <f t="shared" si="37"/>
        <v>156786.47983693384</v>
      </c>
      <c r="AF56" s="302">
        <f t="shared" si="37"/>
        <v>161911.20975645602</v>
      </c>
      <c r="AG56" s="302">
        <f t="shared" si="37"/>
        <v>160651.54693884536</v>
      </c>
      <c r="AH56" s="302">
        <f t="shared" si="37"/>
        <v>166001.64062021105</v>
      </c>
      <c r="AI56" s="302">
        <f t="shared" si="37"/>
        <v>173220.356620223</v>
      </c>
      <c r="AJ56" s="302">
        <f t="shared" si="37"/>
        <v>183363.85312878509</v>
      </c>
      <c r="AK56" s="302">
        <f t="shared" si="37"/>
        <v>189737.74096160888</v>
      </c>
      <c r="AL56" s="302">
        <f t="shared" si="37"/>
        <v>190353.52561988102</v>
      </c>
      <c r="AM56" s="302">
        <f t="shared" si="37"/>
        <v>199741.59449935629</v>
      </c>
      <c r="AN56" s="302">
        <f t="shared" si="37"/>
        <v>206142.70564720797</v>
      </c>
      <c r="AO56" s="302">
        <f t="shared" si="37"/>
        <v>213479.91169051288</v>
      </c>
      <c r="AP56" s="302">
        <f t="shared" si="37"/>
        <v>220339.67083668918</v>
      </c>
      <c r="AQ56" s="302">
        <f t="shared" si="37"/>
        <v>217147.31255160822</v>
      </c>
      <c r="AR56" s="302">
        <f t="shared" si="37"/>
        <v>226895.30643106531</v>
      </c>
      <c r="AS56" s="302">
        <f t="shared" si="37"/>
        <v>219961.18591477576</v>
      </c>
      <c r="AT56" s="302">
        <f t="shared" si="37"/>
        <v>196361.29410793143</v>
      </c>
      <c r="AU56" s="302">
        <f t="shared" si="37"/>
        <v>200398.59096541096</v>
      </c>
      <c r="AV56" s="302">
        <f t="shared" si="37"/>
        <v>223419.40031418967</v>
      </c>
      <c r="AW56" s="302">
        <f t="shared" si="37"/>
        <v>228379.596447858</v>
      </c>
      <c r="AX56" s="302">
        <f t="shared" si="37"/>
        <v>237814.75174956236</v>
      </c>
      <c r="AY56" s="302">
        <f t="shared" si="37"/>
        <v>229811.83778893936</v>
      </c>
      <c r="AZ56" s="302">
        <f t="shared" si="37"/>
        <v>218809.41710506147</v>
      </c>
      <c r="BA56" s="1357">
        <f t="shared" si="37"/>
        <v>212035.04118537199</v>
      </c>
      <c r="BB56" s="302">
        <f t="shared" ref="BB56" si="38">SUM(BB57,BB61,BB65,BB69,BB74)</f>
        <v>208591.07871243297</v>
      </c>
      <c r="BC56" s="1345">
        <f t="shared" ref="BC56:BD56" si="39">SUM(BC57,BC61,BC65,BC69,BC74)</f>
        <v>200239.8158647278</v>
      </c>
      <c r="BD56" s="302">
        <f t="shared" si="39"/>
        <v>193116.9563407684</v>
      </c>
      <c r="BE56" s="1669"/>
      <c r="BF56" s="302"/>
      <c r="BG56" s="347"/>
    </row>
    <row r="57" spans="15:60" ht="28.5" customHeight="1">
      <c r="O57" s="244"/>
      <c r="Q57" s="629"/>
      <c r="R57" s="656"/>
      <c r="S57" s="646" t="s">
        <v>203</v>
      </c>
      <c r="T57" s="657"/>
      <c r="V57" s="629"/>
      <c r="W57" s="656"/>
      <c r="X57" s="2038" t="s">
        <v>1012</v>
      </c>
      <c r="Y57" s="2039"/>
      <c r="Z57" s="431"/>
      <c r="AA57" s="431">
        <f>SUM(AA58:AA60)</f>
        <v>10660.669737155091</v>
      </c>
      <c r="AB57" s="431">
        <f>SUM(AB58:AB60)</f>
        <v>12286.162805653841</v>
      </c>
      <c r="AC57" s="431">
        <f t="shared" ref="AC57:BA57" si="40">SUM(AC58:AC60)</f>
        <v>14123.781490879781</v>
      </c>
      <c r="AD57" s="431">
        <f t="shared" si="40"/>
        <v>15167.810143435694</v>
      </c>
      <c r="AE57" s="431">
        <f t="shared" si="40"/>
        <v>18258.484212515774</v>
      </c>
      <c r="AF57" s="431">
        <f t="shared" si="40"/>
        <v>19521.988941579824</v>
      </c>
      <c r="AG57" s="431">
        <f t="shared" si="40"/>
        <v>18674.367902520928</v>
      </c>
      <c r="AH57" s="431">
        <f t="shared" si="40"/>
        <v>17695.905394951558</v>
      </c>
      <c r="AI57" s="431">
        <f t="shared" si="40"/>
        <v>16945.58840476859</v>
      </c>
      <c r="AJ57" s="431">
        <f t="shared" si="40"/>
        <v>16523.060445584</v>
      </c>
      <c r="AK57" s="431">
        <f t="shared" si="40"/>
        <v>16122.09385804611</v>
      </c>
      <c r="AL57" s="431">
        <f t="shared" si="40"/>
        <v>15735.413578037576</v>
      </c>
      <c r="AM57" s="431">
        <f t="shared" si="40"/>
        <v>16322.371160222599</v>
      </c>
      <c r="AN57" s="431">
        <f t="shared" si="40"/>
        <v>16698.201668266927</v>
      </c>
      <c r="AO57" s="431">
        <f t="shared" si="40"/>
        <v>16646.415931482465</v>
      </c>
      <c r="AP57" s="431">
        <f t="shared" si="40"/>
        <v>16792.622333674808</v>
      </c>
      <c r="AQ57" s="431">
        <f t="shared" si="40"/>
        <v>16497.574922218148</v>
      </c>
      <c r="AR57" s="431">
        <f t="shared" si="40"/>
        <v>17892.945556618961</v>
      </c>
      <c r="AS57" s="431">
        <f t="shared" si="40"/>
        <v>22728.641388653057</v>
      </c>
      <c r="AT57" s="431">
        <f t="shared" si="40"/>
        <v>22010.877383564526</v>
      </c>
      <c r="AU57" s="431">
        <f t="shared" si="40"/>
        <v>22703.7801178829</v>
      </c>
      <c r="AV57" s="431">
        <f t="shared" si="40"/>
        <v>27818.393389562076</v>
      </c>
      <c r="AW57" s="431">
        <f t="shared" si="40"/>
        <v>29920.016945081814</v>
      </c>
      <c r="AX57" s="431">
        <f t="shared" si="40"/>
        <v>28470.790591091507</v>
      </c>
      <c r="AY57" s="431">
        <f t="shared" si="40"/>
        <v>30360.260245447687</v>
      </c>
      <c r="AZ57" s="431">
        <f t="shared" si="40"/>
        <v>27304.460483678216</v>
      </c>
      <c r="BA57" s="1358">
        <f t="shared" si="40"/>
        <v>24112.58177540563</v>
      </c>
      <c r="BB57" s="431">
        <f t="shared" ref="BB57" si="41">SUM(BB58:BB60)</f>
        <v>24424.924537787072</v>
      </c>
      <c r="BC57" s="1895">
        <f t="shared" ref="BC57:BD57" si="42">SUM(BC58:BC60)</f>
        <v>23836.596429233428</v>
      </c>
      <c r="BD57" s="431">
        <f t="shared" si="42"/>
        <v>22727.801938806777</v>
      </c>
      <c r="BE57" s="1689"/>
      <c r="BF57" s="432"/>
      <c r="BG57" s="450"/>
    </row>
    <row r="58" spans="15:60">
      <c r="O58" s="244"/>
      <c r="Q58" s="629"/>
      <c r="R58" s="658"/>
      <c r="S58" s="647"/>
      <c r="T58" s="468" t="s">
        <v>204</v>
      </c>
      <c r="V58" s="629"/>
      <c r="W58" s="658"/>
      <c r="X58" s="42"/>
      <c r="Y58" s="739" t="s">
        <v>554</v>
      </c>
      <c r="Z58" s="296"/>
      <c r="AA58" s="296">
        <v>5019.4428272769519</v>
      </c>
      <c r="AB58" s="296">
        <v>5853.6219794233184</v>
      </c>
      <c r="AC58" s="296">
        <v>6671.4776628630088</v>
      </c>
      <c r="AD58" s="296">
        <v>7168.2571303248124</v>
      </c>
      <c r="AE58" s="296">
        <v>8658.193963361533</v>
      </c>
      <c r="AF58" s="296">
        <v>9294.8455045103401</v>
      </c>
      <c r="AG58" s="296">
        <v>8710.774125922946</v>
      </c>
      <c r="AH58" s="296">
        <v>8058.4123558166712</v>
      </c>
      <c r="AI58" s="296">
        <v>7561.0860922030479</v>
      </c>
      <c r="AJ58" s="296">
        <v>7090.9469450482375</v>
      </c>
      <c r="AK58" s="296">
        <v>6706.8972991155124</v>
      </c>
      <c r="AL58" s="296">
        <v>6481.0788141798075</v>
      </c>
      <c r="AM58" s="296">
        <v>6650.8865241290505</v>
      </c>
      <c r="AN58" s="296">
        <v>6760.7681260596519</v>
      </c>
      <c r="AO58" s="296">
        <v>6679.8975387360551</v>
      </c>
      <c r="AP58" s="296">
        <v>6668.2332866469969</v>
      </c>
      <c r="AQ58" s="296">
        <v>6470.9632943950637</v>
      </c>
      <c r="AR58" s="296">
        <v>6821.6547086321243</v>
      </c>
      <c r="AS58" s="296">
        <v>9999.9395060647348</v>
      </c>
      <c r="AT58" s="296">
        <v>9397.7529138592363</v>
      </c>
      <c r="AU58" s="296">
        <v>9948.7073560438785</v>
      </c>
      <c r="AV58" s="296">
        <v>13321.744573984928</v>
      </c>
      <c r="AW58" s="296">
        <v>14472.210802715044</v>
      </c>
      <c r="AX58" s="296">
        <v>12326.988298591366</v>
      </c>
      <c r="AY58" s="296">
        <v>15487.116180003708</v>
      </c>
      <c r="AZ58" s="296">
        <v>11952.223939191454</v>
      </c>
      <c r="BA58" s="1326">
        <v>9608.9222916082108</v>
      </c>
      <c r="BB58" s="296">
        <v>9833.7099116682948</v>
      </c>
      <c r="BC58" s="1866">
        <v>10053.221814036086</v>
      </c>
      <c r="BD58" s="296">
        <v>8978.6723408264297</v>
      </c>
      <c r="BE58" s="1666"/>
      <c r="BF58" s="296"/>
      <c r="BG58" s="430"/>
      <c r="BH58" s="106"/>
    </row>
    <row r="59" spans="15:60">
      <c r="O59" s="244"/>
      <c r="Q59" s="629"/>
      <c r="R59" s="658"/>
      <c r="S59" s="647"/>
      <c r="T59" s="469" t="s">
        <v>205</v>
      </c>
      <c r="V59" s="629"/>
      <c r="W59" s="658"/>
      <c r="X59" s="42"/>
      <c r="Y59" s="740" t="s">
        <v>555</v>
      </c>
      <c r="Z59" s="126"/>
      <c r="AA59" s="126">
        <v>1429.2120375706588</v>
      </c>
      <c r="AB59" s="126">
        <v>1747.0092929427667</v>
      </c>
      <c r="AC59" s="126">
        <v>2113.6370653450681</v>
      </c>
      <c r="AD59" s="126">
        <v>2299.8112268119235</v>
      </c>
      <c r="AE59" s="126">
        <v>2881.4414377089997</v>
      </c>
      <c r="AF59" s="126">
        <v>3102.4643326526966</v>
      </c>
      <c r="AG59" s="126">
        <v>3225.4151766273462</v>
      </c>
      <c r="AH59" s="126">
        <v>3307.3324446822053</v>
      </c>
      <c r="AI59" s="126">
        <v>3406.4118511532879</v>
      </c>
      <c r="AJ59" s="126">
        <v>3645.4111842057964</v>
      </c>
      <c r="AK59" s="126">
        <v>3895.5963626201315</v>
      </c>
      <c r="AL59" s="126">
        <v>3764.1379287329296</v>
      </c>
      <c r="AM59" s="126">
        <v>3946.6493122871302</v>
      </c>
      <c r="AN59" s="126">
        <v>4051.5688864786257</v>
      </c>
      <c r="AO59" s="126">
        <v>4005.0351809481449</v>
      </c>
      <c r="AP59" s="126">
        <v>4060.7370585422391</v>
      </c>
      <c r="AQ59" s="126">
        <v>3855.1978038937796</v>
      </c>
      <c r="AR59" s="126">
        <v>4086.5614819649441</v>
      </c>
      <c r="AS59" s="126">
        <v>4986.8354316418436</v>
      </c>
      <c r="AT59" s="126">
        <v>4962.3714132147643</v>
      </c>
      <c r="AU59" s="126">
        <v>5311.1057636733012</v>
      </c>
      <c r="AV59" s="126">
        <v>5787.6740345569096</v>
      </c>
      <c r="AW59" s="126">
        <v>6461.988471259263</v>
      </c>
      <c r="AX59" s="126">
        <v>7489.7424603513455</v>
      </c>
      <c r="AY59" s="126">
        <v>7009.644338140477</v>
      </c>
      <c r="AZ59" s="126">
        <v>6547.8691898977086</v>
      </c>
      <c r="BA59" s="1327">
        <v>6534.3358780866074</v>
      </c>
      <c r="BB59" s="126">
        <v>6876.0190650623927</v>
      </c>
      <c r="BC59" s="1864">
        <v>6146.3065829685829</v>
      </c>
      <c r="BD59" s="126">
        <v>6447.8647872667789</v>
      </c>
      <c r="BE59" s="1667"/>
      <c r="BF59" s="126"/>
      <c r="BG59" s="336"/>
      <c r="BH59" s="106"/>
    </row>
    <row r="60" spans="15:60">
      <c r="O60" s="244"/>
      <c r="Q60" s="629"/>
      <c r="R60" s="658"/>
      <c r="S60" s="596"/>
      <c r="T60" s="469" t="s">
        <v>206</v>
      </c>
      <c r="V60" s="629"/>
      <c r="W60" s="658"/>
      <c r="X60" s="42"/>
      <c r="Y60" s="740" t="s">
        <v>556</v>
      </c>
      <c r="Z60" s="126"/>
      <c r="AA60" s="126">
        <v>4212.0148723074799</v>
      </c>
      <c r="AB60" s="126">
        <v>4685.5315332877562</v>
      </c>
      <c r="AC60" s="126">
        <v>5338.6667626717053</v>
      </c>
      <c r="AD60" s="126">
        <v>5699.7417862989578</v>
      </c>
      <c r="AE60" s="126">
        <v>6718.8488114452402</v>
      </c>
      <c r="AF60" s="126">
        <v>7124.6791044167894</v>
      </c>
      <c r="AG60" s="126">
        <v>6738.1785999706344</v>
      </c>
      <c r="AH60" s="126">
        <v>6330.1605944526827</v>
      </c>
      <c r="AI60" s="126">
        <v>5978.0904614122555</v>
      </c>
      <c r="AJ60" s="126">
        <v>5786.7023163299682</v>
      </c>
      <c r="AK60" s="126">
        <v>5519.6001963104663</v>
      </c>
      <c r="AL60" s="126">
        <v>5490.1968351248397</v>
      </c>
      <c r="AM60" s="126">
        <v>5724.8353238064183</v>
      </c>
      <c r="AN60" s="126">
        <v>5885.8646557286493</v>
      </c>
      <c r="AO60" s="126">
        <v>5961.4832117982642</v>
      </c>
      <c r="AP60" s="126">
        <v>6063.6519884855697</v>
      </c>
      <c r="AQ60" s="126">
        <v>6171.4138239293043</v>
      </c>
      <c r="AR60" s="126">
        <v>6984.7293660218929</v>
      </c>
      <c r="AS60" s="126">
        <v>7741.8664509464779</v>
      </c>
      <c r="AT60" s="126">
        <v>7650.7530564905246</v>
      </c>
      <c r="AU60" s="126">
        <v>7443.9669981657216</v>
      </c>
      <c r="AV60" s="126">
        <v>8708.9747810202389</v>
      </c>
      <c r="AW60" s="126">
        <v>8985.8176711075066</v>
      </c>
      <c r="AX60" s="126">
        <v>8654.0598321487978</v>
      </c>
      <c r="AY60" s="126">
        <v>7863.4997273035024</v>
      </c>
      <c r="AZ60" s="126">
        <v>8804.3673545890579</v>
      </c>
      <c r="BA60" s="1327">
        <v>7969.3236057108106</v>
      </c>
      <c r="BB60" s="126">
        <v>7715.1955610563846</v>
      </c>
      <c r="BC60" s="1864">
        <v>7637.0680322287599</v>
      </c>
      <c r="BD60" s="126">
        <v>7301.2648107135701</v>
      </c>
      <c r="BE60" s="1667"/>
      <c r="BF60" s="126"/>
      <c r="BG60" s="336"/>
      <c r="BH60" s="106"/>
    </row>
    <row r="61" spans="15:60" ht="28.5" customHeight="1">
      <c r="O61" s="244"/>
      <c r="Q61" s="629"/>
      <c r="R61" s="658"/>
      <c r="S61" s="646" t="s">
        <v>104</v>
      </c>
      <c r="T61" s="312"/>
      <c r="V61" s="629"/>
      <c r="W61" s="658"/>
      <c r="X61" s="2038" t="s">
        <v>509</v>
      </c>
      <c r="Y61" s="2039"/>
      <c r="Z61" s="312"/>
      <c r="AA61" s="431">
        <f>SUM(AA62:AA64)</f>
        <v>22334.828147228589</v>
      </c>
      <c r="AB61" s="431">
        <f>SUM(AB62:AB64)</f>
        <v>22610.229992747372</v>
      </c>
      <c r="AC61" s="431">
        <f t="shared" ref="AC61:BA61" si="43">SUM(AC62:AC64)</f>
        <v>23256.701920092102</v>
      </c>
      <c r="AD61" s="431">
        <f t="shared" si="43"/>
        <v>22485.512795270894</v>
      </c>
      <c r="AE61" s="431">
        <f t="shared" si="43"/>
        <v>24807.207238834344</v>
      </c>
      <c r="AF61" s="431">
        <f t="shared" si="43"/>
        <v>24675.867995652243</v>
      </c>
      <c r="AG61" s="431">
        <f t="shared" si="43"/>
        <v>25334.081027741373</v>
      </c>
      <c r="AH61" s="431">
        <f t="shared" si="43"/>
        <v>25732.071439150459</v>
      </c>
      <c r="AI61" s="431">
        <f t="shared" si="43"/>
        <v>26372.009271669795</v>
      </c>
      <c r="AJ61" s="431">
        <f t="shared" si="43"/>
        <v>28026.836341976974</v>
      </c>
      <c r="AK61" s="431">
        <f t="shared" si="43"/>
        <v>29453.842287565018</v>
      </c>
      <c r="AL61" s="431">
        <f t="shared" si="43"/>
        <v>31657.40948982909</v>
      </c>
      <c r="AM61" s="431">
        <f t="shared" si="43"/>
        <v>36273.711438461789</v>
      </c>
      <c r="AN61" s="431">
        <f t="shared" si="43"/>
        <v>40390.211060261543</v>
      </c>
      <c r="AO61" s="431">
        <f t="shared" si="43"/>
        <v>43130.329572701819</v>
      </c>
      <c r="AP61" s="431">
        <f t="shared" si="43"/>
        <v>46977.159436156682</v>
      </c>
      <c r="AQ61" s="431">
        <f t="shared" si="43"/>
        <v>48608.387594466156</v>
      </c>
      <c r="AR61" s="431">
        <f t="shared" si="43"/>
        <v>57449.826074931996</v>
      </c>
      <c r="AS61" s="431">
        <f t="shared" si="43"/>
        <v>48710.451633790522</v>
      </c>
      <c r="AT61" s="431">
        <f t="shared" si="43"/>
        <v>49542.129241628019</v>
      </c>
      <c r="AU61" s="431">
        <f t="shared" si="43"/>
        <v>51684.980472648473</v>
      </c>
      <c r="AV61" s="431">
        <f t="shared" si="43"/>
        <v>59796.235680383288</v>
      </c>
      <c r="AW61" s="431">
        <f t="shared" si="43"/>
        <v>61398.608346300476</v>
      </c>
      <c r="AX61" s="431">
        <f t="shared" si="43"/>
        <v>59751.601818569761</v>
      </c>
      <c r="AY61" s="431">
        <f t="shared" si="43"/>
        <v>58324.994859284401</v>
      </c>
      <c r="AZ61" s="431">
        <f t="shared" si="43"/>
        <v>54618.914848592744</v>
      </c>
      <c r="BA61" s="1358">
        <f t="shared" si="43"/>
        <v>56116.278018921985</v>
      </c>
      <c r="BB61" s="431">
        <f t="shared" ref="BB61" si="44">SUM(BB62:BB64)</f>
        <v>54109.867265095229</v>
      </c>
      <c r="BC61" s="1895">
        <f t="shared" ref="BC61:BD61" si="45">SUM(BC62:BC64)</f>
        <v>49528.36230867805</v>
      </c>
      <c r="BD61" s="431">
        <f t="shared" si="45"/>
        <v>46666.474279596121</v>
      </c>
      <c r="BE61" s="1689"/>
      <c r="BF61" s="312"/>
      <c r="BG61" s="444"/>
      <c r="BH61" s="106"/>
    </row>
    <row r="62" spans="15:60">
      <c r="O62" s="244"/>
      <c r="Q62" s="629"/>
      <c r="R62" s="658"/>
      <c r="S62" s="42"/>
      <c r="T62" s="647" t="s">
        <v>207</v>
      </c>
      <c r="V62" s="629"/>
      <c r="W62" s="658"/>
      <c r="X62" s="42"/>
      <c r="Y62" s="739" t="s">
        <v>557</v>
      </c>
      <c r="Z62" s="296"/>
      <c r="AA62" s="296">
        <v>14748.341033746134</v>
      </c>
      <c r="AB62" s="296">
        <v>14835.810445102135</v>
      </c>
      <c r="AC62" s="296">
        <v>15181.729114317117</v>
      </c>
      <c r="AD62" s="296">
        <v>14594.476796796715</v>
      </c>
      <c r="AE62" s="296">
        <v>16007.679369295711</v>
      </c>
      <c r="AF62" s="296">
        <v>15855.488911249227</v>
      </c>
      <c r="AG62" s="296">
        <v>16348.664561649952</v>
      </c>
      <c r="AH62" s="296">
        <v>16592.147590022101</v>
      </c>
      <c r="AI62" s="296">
        <v>17040.011062358208</v>
      </c>
      <c r="AJ62" s="296">
        <v>18186.797590121903</v>
      </c>
      <c r="AK62" s="296">
        <v>19162.206807245493</v>
      </c>
      <c r="AL62" s="296">
        <v>21546.129354018009</v>
      </c>
      <c r="AM62" s="296">
        <v>25659.650550574537</v>
      </c>
      <c r="AN62" s="296">
        <v>29465.521555216012</v>
      </c>
      <c r="AO62" s="296">
        <v>32212.156450649316</v>
      </c>
      <c r="AP62" s="296">
        <v>35843.637740003091</v>
      </c>
      <c r="AQ62" s="296">
        <v>37657.714386566004</v>
      </c>
      <c r="AR62" s="296">
        <v>45465.477433015738</v>
      </c>
      <c r="AS62" s="296">
        <v>40005.877119260236</v>
      </c>
      <c r="AT62" s="296">
        <v>39517.108491972613</v>
      </c>
      <c r="AU62" s="296">
        <v>41664.201908140458</v>
      </c>
      <c r="AV62" s="296">
        <v>46766.23528336145</v>
      </c>
      <c r="AW62" s="296">
        <v>49801.102981845339</v>
      </c>
      <c r="AX62" s="296">
        <v>49907.255217849597</v>
      </c>
      <c r="AY62" s="296">
        <v>48067.691683373603</v>
      </c>
      <c r="AZ62" s="296">
        <v>45874.999604381032</v>
      </c>
      <c r="BA62" s="1326">
        <v>47042.379354158729</v>
      </c>
      <c r="BB62" s="296">
        <v>44978.598425392396</v>
      </c>
      <c r="BC62" s="1866">
        <v>41599.534241409172</v>
      </c>
      <c r="BD62" s="296">
        <v>38792.357453360761</v>
      </c>
      <c r="BE62" s="1666"/>
      <c r="BF62" s="296"/>
      <c r="BG62" s="430"/>
      <c r="BH62" s="106"/>
    </row>
    <row r="63" spans="15:60">
      <c r="O63" s="244"/>
      <c r="Q63" s="629"/>
      <c r="R63" s="658"/>
      <c r="S63" s="42"/>
      <c r="T63" s="740" t="s">
        <v>208</v>
      </c>
      <c r="V63" s="629"/>
      <c r="W63" s="658"/>
      <c r="X63" s="42"/>
      <c r="Y63" s="740" t="s">
        <v>558</v>
      </c>
      <c r="Z63" s="126"/>
      <c r="AA63" s="126">
        <v>2476.808236197578</v>
      </c>
      <c r="AB63" s="126">
        <v>2470.7375655846513</v>
      </c>
      <c r="AC63" s="126">
        <v>2506.0486549919328</v>
      </c>
      <c r="AD63" s="126">
        <v>2369.245383951531</v>
      </c>
      <c r="AE63" s="126">
        <v>2610.4990301192179</v>
      </c>
      <c r="AF63" s="126">
        <v>2537.916690357783</v>
      </c>
      <c r="AG63" s="126">
        <v>2526.512551258747</v>
      </c>
      <c r="AH63" s="126">
        <v>2496.7182386594586</v>
      </c>
      <c r="AI63" s="126">
        <v>2485.8946782249141</v>
      </c>
      <c r="AJ63" s="126">
        <v>2568.0063809172379</v>
      </c>
      <c r="AK63" s="126">
        <v>2640.0047723678708</v>
      </c>
      <c r="AL63" s="126">
        <v>2538.7381820492828</v>
      </c>
      <c r="AM63" s="126">
        <v>2630.6345060298763</v>
      </c>
      <c r="AN63" s="126">
        <v>2680.4061555448125</v>
      </c>
      <c r="AO63" s="126">
        <v>2622.4157498134673</v>
      </c>
      <c r="AP63" s="126">
        <v>2634.5906384243926</v>
      </c>
      <c r="AQ63" s="126">
        <v>2525.8237363195044</v>
      </c>
      <c r="AR63" s="126">
        <v>2645.6824341848555</v>
      </c>
      <c r="AS63" s="126">
        <v>2696.4247274937361</v>
      </c>
      <c r="AT63" s="126">
        <v>2817.0138688383454</v>
      </c>
      <c r="AU63" s="126">
        <v>2754.5294215827139</v>
      </c>
      <c r="AV63" s="126">
        <v>2924.9742692704917</v>
      </c>
      <c r="AW63" s="126">
        <v>2896.8469460289102</v>
      </c>
      <c r="AX63" s="126">
        <v>3008.0942717637636</v>
      </c>
      <c r="AY63" s="126">
        <v>3031.1420769175961</v>
      </c>
      <c r="AZ63" s="126">
        <v>2682.1169956705544</v>
      </c>
      <c r="BA63" s="1327">
        <v>2757.6852497672667</v>
      </c>
      <c r="BB63" s="126">
        <v>2648.2987580198401</v>
      </c>
      <c r="BC63" s="1864">
        <v>2410.6384621028487</v>
      </c>
      <c r="BD63" s="126">
        <v>2272.9440032156617</v>
      </c>
      <c r="BE63" s="1667"/>
      <c r="BF63" s="126"/>
      <c r="BG63" s="336"/>
      <c r="BH63" s="106"/>
    </row>
    <row r="64" spans="15:60">
      <c r="O64" s="244"/>
      <c r="Q64" s="629"/>
      <c r="R64" s="658"/>
      <c r="S64" s="45"/>
      <c r="T64" s="740" t="s">
        <v>209</v>
      </c>
      <c r="V64" s="629"/>
      <c r="W64" s="658"/>
      <c r="X64" s="42"/>
      <c r="Y64" s="740" t="s">
        <v>559</v>
      </c>
      <c r="Z64" s="126"/>
      <c r="AA64" s="126">
        <v>5109.6788772848777</v>
      </c>
      <c r="AB64" s="126">
        <v>5303.681982060587</v>
      </c>
      <c r="AC64" s="126">
        <v>5568.9241507830529</v>
      </c>
      <c r="AD64" s="126">
        <v>5521.7906145226489</v>
      </c>
      <c r="AE64" s="126">
        <v>6189.0288394194158</v>
      </c>
      <c r="AF64" s="126">
        <v>6282.462394045232</v>
      </c>
      <c r="AG64" s="126">
        <v>6458.9039148326747</v>
      </c>
      <c r="AH64" s="126">
        <v>6643.2056104689009</v>
      </c>
      <c r="AI64" s="126">
        <v>6846.1035310866728</v>
      </c>
      <c r="AJ64" s="126">
        <v>7272.0323709378317</v>
      </c>
      <c r="AK64" s="126">
        <v>7651.6307079516509</v>
      </c>
      <c r="AL64" s="126">
        <v>7572.5419537617954</v>
      </c>
      <c r="AM64" s="126">
        <v>7983.4263818573754</v>
      </c>
      <c r="AN64" s="126">
        <v>8244.283349500718</v>
      </c>
      <c r="AO64" s="126">
        <v>8295.7573722390371</v>
      </c>
      <c r="AP64" s="126">
        <v>8498.9310577291999</v>
      </c>
      <c r="AQ64" s="126">
        <v>8424.8494715806464</v>
      </c>
      <c r="AR64" s="126">
        <v>9338.6662077314031</v>
      </c>
      <c r="AS64" s="126">
        <v>6008.1497870365456</v>
      </c>
      <c r="AT64" s="126">
        <v>7208.0068808170599</v>
      </c>
      <c r="AU64" s="126">
        <v>7266.2491429253023</v>
      </c>
      <c r="AV64" s="126">
        <v>10105.026127751349</v>
      </c>
      <c r="AW64" s="126">
        <v>8700.6584184262265</v>
      </c>
      <c r="AX64" s="126">
        <v>6836.252328956396</v>
      </c>
      <c r="AY64" s="126">
        <v>7226.1610989931978</v>
      </c>
      <c r="AZ64" s="126">
        <v>6061.798248541154</v>
      </c>
      <c r="BA64" s="1327">
        <v>6316.2134149959911</v>
      </c>
      <c r="BB64" s="126">
        <v>6482.9700816829936</v>
      </c>
      <c r="BC64" s="1864">
        <v>5518.1896051660297</v>
      </c>
      <c r="BD64" s="126">
        <v>5601.1728230196977</v>
      </c>
      <c r="BE64" s="1667"/>
      <c r="BF64" s="126"/>
      <c r="BG64" s="336"/>
      <c r="BH64" s="106"/>
    </row>
    <row r="65" spans="15:60" ht="28.5" customHeight="1">
      <c r="O65" s="244"/>
      <c r="Q65" s="629"/>
      <c r="R65" s="658"/>
      <c r="S65" s="646" t="s">
        <v>210</v>
      </c>
      <c r="T65" s="651"/>
      <c r="V65" s="629"/>
      <c r="W65" s="658"/>
      <c r="X65" s="2038" t="s">
        <v>510</v>
      </c>
      <c r="Y65" s="2039"/>
      <c r="Z65" s="312"/>
      <c r="AA65" s="431">
        <f>SUM(AA66:AA68)</f>
        <v>30549.820481369607</v>
      </c>
      <c r="AB65" s="431">
        <f>SUM(AB66:AB68)</f>
        <v>31964.526406437668</v>
      </c>
      <c r="AC65" s="431">
        <f t="shared" ref="AC65:BA65" si="46">SUM(AC66:AC68)</f>
        <v>34304.088760241881</v>
      </c>
      <c r="AD65" s="431">
        <f t="shared" si="46"/>
        <v>35149.918709805839</v>
      </c>
      <c r="AE65" s="431">
        <f t="shared" si="46"/>
        <v>38352.159330829716</v>
      </c>
      <c r="AF65" s="431">
        <f t="shared" si="46"/>
        <v>40307.528611883536</v>
      </c>
      <c r="AG65" s="431">
        <f t="shared" si="46"/>
        <v>41638.329415839471</v>
      </c>
      <c r="AH65" s="431">
        <f t="shared" si="46"/>
        <v>43449.784380193341</v>
      </c>
      <c r="AI65" s="431">
        <f t="shared" si="46"/>
        <v>46016.410264044447</v>
      </c>
      <c r="AJ65" s="431">
        <f t="shared" si="46"/>
        <v>49562.043297095835</v>
      </c>
      <c r="AK65" s="431">
        <f t="shared" si="46"/>
        <v>51938.063119496153</v>
      </c>
      <c r="AL65" s="431">
        <f t="shared" si="46"/>
        <v>51538.500186618869</v>
      </c>
      <c r="AM65" s="431">
        <f t="shared" si="46"/>
        <v>53675.737377148536</v>
      </c>
      <c r="AN65" s="431">
        <f t="shared" si="46"/>
        <v>53663.486901794342</v>
      </c>
      <c r="AO65" s="431">
        <f t="shared" si="46"/>
        <v>53338.911471930682</v>
      </c>
      <c r="AP65" s="431">
        <f t="shared" si="46"/>
        <v>53192.94100812159</v>
      </c>
      <c r="AQ65" s="431">
        <f t="shared" si="46"/>
        <v>53182.608718723961</v>
      </c>
      <c r="AR65" s="431">
        <f t="shared" si="46"/>
        <v>54856.854783828356</v>
      </c>
      <c r="AS65" s="431">
        <f t="shared" si="46"/>
        <v>57735.683880978409</v>
      </c>
      <c r="AT65" s="431">
        <f t="shared" si="46"/>
        <v>49856.986668762562</v>
      </c>
      <c r="AU65" s="431">
        <f t="shared" si="46"/>
        <v>50060.674381343575</v>
      </c>
      <c r="AV65" s="431">
        <f t="shared" si="46"/>
        <v>58188.216987015476</v>
      </c>
      <c r="AW65" s="431">
        <f t="shared" si="46"/>
        <v>59469.163149296612</v>
      </c>
      <c r="AX65" s="431">
        <f t="shared" si="46"/>
        <v>59228.069391168028</v>
      </c>
      <c r="AY65" s="431">
        <f t="shared" si="46"/>
        <v>56797.337092481932</v>
      </c>
      <c r="AZ65" s="431">
        <f t="shared" si="46"/>
        <v>52800.83622640268</v>
      </c>
      <c r="BA65" s="1358">
        <f t="shared" si="46"/>
        <v>49566.220257397923</v>
      </c>
      <c r="BB65" s="431">
        <f t="shared" ref="BB65" si="47">SUM(BB66:BB68)</f>
        <v>48706.033456657111</v>
      </c>
      <c r="BC65" s="1895">
        <f t="shared" ref="BC65:BD65" si="48">SUM(BC66:BC68)</f>
        <v>48528.626596252216</v>
      </c>
      <c r="BD65" s="431">
        <f t="shared" si="48"/>
        <v>45419.591079197264</v>
      </c>
      <c r="BE65" s="1689"/>
      <c r="BF65" s="312"/>
      <c r="BG65" s="444"/>
      <c r="BH65" s="106"/>
    </row>
    <row r="66" spans="15:60" ht="28.5">
      <c r="O66" s="244"/>
      <c r="Q66" s="629"/>
      <c r="R66" s="658"/>
      <c r="S66" s="647"/>
      <c r="T66" s="647" t="s">
        <v>211</v>
      </c>
      <c r="V66" s="629"/>
      <c r="W66" s="658"/>
      <c r="X66" s="42"/>
      <c r="Y66" s="1310" t="s">
        <v>560</v>
      </c>
      <c r="Z66" s="296"/>
      <c r="AA66" s="296">
        <v>2427.7256731525381</v>
      </c>
      <c r="AB66" s="296">
        <v>2519.0840896827881</v>
      </c>
      <c r="AC66" s="296">
        <v>2642.6190574061652</v>
      </c>
      <c r="AD66" s="296">
        <v>2598.5562152802877</v>
      </c>
      <c r="AE66" s="296">
        <v>2928.7965974215135</v>
      </c>
      <c r="AF66" s="296">
        <v>2959.955797042654</v>
      </c>
      <c r="AG66" s="296">
        <v>3351.4415543046694</v>
      </c>
      <c r="AH66" s="296">
        <v>3694.7966661961073</v>
      </c>
      <c r="AI66" s="296">
        <v>4076.9901634037974</v>
      </c>
      <c r="AJ66" s="296">
        <v>4609.2830715460932</v>
      </c>
      <c r="AK66" s="296">
        <v>5131.1540105641934</v>
      </c>
      <c r="AL66" s="296">
        <v>4951.4233461360764</v>
      </c>
      <c r="AM66" s="296">
        <v>5139.8670026299333</v>
      </c>
      <c r="AN66" s="296">
        <v>5211.6597738705241</v>
      </c>
      <c r="AO66" s="296">
        <v>5106.5312510200565</v>
      </c>
      <c r="AP66" s="296">
        <v>5105.0212469012467</v>
      </c>
      <c r="AQ66" s="296">
        <v>4951.729470470782</v>
      </c>
      <c r="AR66" s="296">
        <v>5388.925695642115</v>
      </c>
      <c r="AS66" s="296">
        <v>5509.1806837130962</v>
      </c>
      <c r="AT66" s="296">
        <v>6032.5389593466998</v>
      </c>
      <c r="AU66" s="296">
        <v>5797.4155515869488</v>
      </c>
      <c r="AV66" s="296">
        <v>5095.1408342152736</v>
      </c>
      <c r="AW66" s="296">
        <v>5552.9874398954535</v>
      </c>
      <c r="AX66" s="296">
        <v>5541.3408115408674</v>
      </c>
      <c r="AY66" s="296">
        <v>4980.9485093294234</v>
      </c>
      <c r="AZ66" s="296">
        <v>5040.7900468676635</v>
      </c>
      <c r="BA66" s="1326">
        <v>4238.9890834910657</v>
      </c>
      <c r="BB66" s="296">
        <v>4322.9927065129114</v>
      </c>
      <c r="BC66" s="1866">
        <v>4128.3661021943608</v>
      </c>
      <c r="BD66" s="296">
        <v>3848.0809297434726</v>
      </c>
      <c r="BE66" s="1666"/>
      <c r="BF66" s="296"/>
      <c r="BG66" s="430"/>
      <c r="BH66" s="106"/>
    </row>
    <row r="67" spans="15:60">
      <c r="O67" s="244"/>
      <c r="Q67" s="629"/>
      <c r="R67" s="658"/>
      <c r="S67" s="647"/>
      <c r="T67" s="740" t="s">
        <v>212</v>
      </c>
      <c r="V67" s="629"/>
      <c r="W67" s="658"/>
      <c r="X67" s="42"/>
      <c r="Y67" s="740" t="s">
        <v>561</v>
      </c>
      <c r="Z67" s="126"/>
      <c r="AA67" s="126">
        <v>12881.061546489766</v>
      </c>
      <c r="AB67" s="126">
        <v>13438.484553493341</v>
      </c>
      <c r="AC67" s="126">
        <v>14726.460879965607</v>
      </c>
      <c r="AD67" s="126">
        <v>15560.583848027842</v>
      </c>
      <c r="AE67" s="126">
        <v>16488.658052564293</v>
      </c>
      <c r="AF67" s="126">
        <v>17855.28157098468</v>
      </c>
      <c r="AG67" s="126">
        <v>18220.576285858173</v>
      </c>
      <c r="AH67" s="126">
        <v>19182.478008663973</v>
      </c>
      <c r="AI67" s="126">
        <v>20444.713283945886</v>
      </c>
      <c r="AJ67" s="126">
        <v>21953.484174589401</v>
      </c>
      <c r="AK67" s="126">
        <v>22663.02912614058</v>
      </c>
      <c r="AL67" s="126">
        <v>23043.438124297518</v>
      </c>
      <c r="AM67" s="126">
        <v>24185.897462581415</v>
      </c>
      <c r="AN67" s="126">
        <v>24059.386094293641</v>
      </c>
      <c r="AO67" s="126">
        <v>24373.596285699499</v>
      </c>
      <c r="AP67" s="126">
        <v>24600.410801851354</v>
      </c>
      <c r="AQ67" s="126">
        <v>25434.380242062147</v>
      </c>
      <c r="AR67" s="126">
        <v>25987.4450831801</v>
      </c>
      <c r="AS67" s="126">
        <v>27121.15968491324</v>
      </c>
      <c r="AT67" s="126">
        <v>24841.481415396553</v>
      </c>
      <c r="AU67" s="126">
        <v>24412.375528786724</v>
      </c>
      <c r="AV67" s="126">
        <v>31216.480587688235</v>
      </c>
      <c r="AW67" s="126">
        <v>31412.820151574146</v>
      </c>
      <c r="AX67" s="126">
        <v>31984.171995355318</v>
      </c>
      <c r="AY67" s="126">
        <v>29227.871675950475</v>
      </c>
      <c r="AZ67" s="126">
        <v>27964.514124900652</v>
      </c>
      <c r="BA67" s="1327">
        <v>26006.691418451923</v>
      </c>
      <c r="BB67" s="126">
        <v>25601.564245251171</v>
      </c>
      <c r="BC67" s="1864">
        <v>26178.747263784542</v>
      </c>
      <c r="BD67" s="126">
        <v>23957.159385467203</v>
      </c>
      <c r="BE67" s="1667"/>
      <c r="BF67" s="126"/>
      <c r="BG67" s="336"/>
      <c r="BH67" s="106"/>
    </row>
    <row r="68" spans="15:60" ht="28.5">
      <c r="O68" s="244"/>
      <c r="Q68" s="629"/>
      <c r="R68" s="658"/>
      <c r="S68" s="596"/>
      <c r="T68" s="740" t="s">
        <v>213</v>
      </c>
      <c r="V68" s="629"/>
      <c r="W68" s="658"/>
      <c r="X68" s="42"/>
      <c r="Y68" s="1311" t="s">
        <v>562</v>
      </c>
      <c r="Z68" s="126"/>
      <c r="AA68" s="126">
        <v>15241.033261727302</v>
      </c>
      <c r="AB68" s="126">
        <v>16006.957763261538</v>
      </c>
      <c r="AC68" s="126">
        <v>16935.008822870106</v>
      </c>
      <c r="AD68" s="126">
        <v>16990.778646497711</v>
      </c>
      <c r="AE68" s="126">
        <v>18934.704680843912</v>
      </c>
      <c r="AF68" s="126">
        <v>19492.291243856202</v>
      </c>
      <c r="AG68" s="126">
        <v>20066.311575676631</v>
      </c>
      <c r="AH68" s="126">
        <v>20572.509705333261</v>
      </c>
      <c r="AI68" s="126">
        <v>21494.706816694765</v>
      </c>
      <c r="AJ68" s="126">
        <v>22999.276050960339</v>
      </c>
      <c r="AK68" s="126">
        <v>24143.879982791379</v>
      </c>
      <c r="AL68" s="126">
        <v>23543.63871618528</v>
      </c>
      <c r="AM68" s="126">
        <v>24349.972911937188</v>
      </c>
      <c r="AN68" s="126">
        <v>24392.441033630173</v>
      </c>
      <c r="AO68" s="126">
        <v>23858.78393521113</v>
      </c>
      <c r="AP68" s="126">
        <v>23487.508959368988</v>
      </c>
      <c r="AQ68" s="126">
        <v>22796.499006191036</v>
      </c>
      <c r="AR68" s="126">
        <v>23480.484005006139</v>
      </c>
      <c r="AS68" s="126">
        <v>25105.343512352072</v>
      </c>
      <c r="AT68" s="126">
        <v>18982.966294019305</v>
      </c>
      <c r="AU68" s="126">
        <v>19850.883300969901</v>
      </c>
      <c r="AV68" s="126">
        <v>21876.595565111962</v>
      </c>
      <c r="AW68" s="126">
        <v>22503.355557827013</v>
      </c>
      <c r="AX68" s="126">
        <v>21702.556584271842</v>
      </c>
      <c r="AY68" s="126">
        <v>22588.51690720204</v>
      </c>
      <c r="AZ68" s="126">
        <v>19795.532054634365</v>
      </c>
      <c r="BA68" s="1327">
        <v>19320.539755454934</v>
      </c>
      <c r="BB68" s="126">
        <v>18781.476504893031</v>
      </c>
      <c r="BC68" s="1864">
        <v>18221.513230273307</v>
      </c>
      <c r="BD68" s="126">
        <v>17614.350763986589</v>
      </c>
      <c r="BE68" s="1667"/>
      <c r="BF68" s="126"/>
      <c r="BG68" s="336"/>
      <c r="BH68" s="106"/>
    </row>
    <row r="69" spans="15:60" ht="28.5" customHeight="1">
      <c r="O69" s="244"/>
      <c r="Q69" s="629"/>
      <c r="R69" s="658"/>
      <c r="S69" s="2038" t="s">
        <v>214</v>
      </c>
      <c r="T69" s="2039"/>
      <c r="V69" s="629"/>
      <c r="W69" s="658"/>
      <c r="X69" s="2038" t="s">
        <v>511</v>
      </c>
      <c r="Y69" s="2039"/>
      <c r="Z69" s="312"/>
      <c r="AA69" s="431">
        <f>SUM(AA70:AA73)</f>
        <v>28183.104320879629</v>
      </c>
      <c r="AB69" s="431">
        <f>SUM(AB70:AB73)</f>
        <v>30040.427905681176</v>
      </c>
      <c r="AC69" s="431">
        <f t="shared" ref="AC69:BA69" si="49">SUM(AC70:AC73)</f>
        <v>32170.563087320083</v>
      </c>
      <c r="AD69" s="431">
        <f t="shared" si="49"/>
        <v>33030.043573378891</v>
      </c>
      <c r="AE69" s="431">
        <f t="shared" si="49"/>
        <v>36698.106356290118</v>
      </c>
      <c r="AF69" s="431">
        <f t="shared" si="49"/>
        <v>38414.8583873389</v>
      </c>
      <c r="AG69" s="431">
        <f t="shared" si="49"/>
        <v>40497.584058349094</v>
      </c>
      <c r="AH69" s="431">
        <f t="shared" si="49"/>
        <v>42624.909958291035</v>
      </c>
      <c r="AI69" s="431">
        <f t="shared" si="49"/>
        <v>45968.754353427568</v>
      </c>
      <c r="AJ69" s="431">
        <f t="shared" si="49"/>
        <v>49674.979145260637</v>
      </c>
      <c r="AK69" s="431">
        <f t="shared" si="49"/>
        <v>52704.556823594066</v>
      </c>
      <c r="AL69" s="431">
        <f t="shared" si="49"/>
        <v>52335.465912526161</v>
      </c>
      <c r="AM69" s="431">
        <f t="shared" si="49"/>
        <v>54516.789772470933</v>
      </c>
      <c r="AN69" s="431">
        <f t="shared" si="49"/>
        <v>54988.717575377872</v>
      </c>
      <c r="AO69" s="431">
        <f t="shared" si="49"/>
        <v>55110.300863183787</v>
      </c>
      <c r="AP69" s="431">
        <f t="shared" si="49"/>
        <v>55089.909810484372</v>
      </c>
      <c r="AQ69" s="431">
        <f t="shared" si="49"/>
        <v>52281.65449755561</v>
      </c>
      <c r="AR69" s="431">
        <f t="shared" si="49"/>
        <v>53815.938322869442</v>
      </c>
      <c r="AS69" s="431">
        <f t="shared" si="49"/>
        <v>52738.290836320419</v>
      </c>
      <c r="AT69" s="431">
        <f t="shared" si="49"/>
        <v>45620.716683763676</v>
      </c>
      <c r="AU69" s="431">
        <f t="shared" si="49"/>
        <v>47622.771001021632</v>
      </c>
      <c r="AV69" s="431">
        <f t="shared" si="49"/>
        <v>54699.525680227016</v>
      </c>
      <c r="AW69" s="431">
        <f t="shared" si="49"/>
        <v>58799.754017309271</v>
      </c>
      <c r="AX69" s="431">
        <f t="shared" si="49"/>
        <v>64808.815010107668</v>
      </c>
      <c r="AY69" s="431">
        <f t="shared" si="49"/>
        <v>62198.265728494342</v>
      </c>
      <c r="AZ69" s="431">
        <f t="shared" si="49"/>
        <v>64305.890799478366</v>
      </c>
      <c r="BA69" s="1358">
        <f t="shared" si="49"/>
        <v>65761.800771287133</v>
      </c>
      <c r="BB69" s="431">
        <f t="shared" ref="BB69" si="50">SUM(BB70:BB73)</f>
        <v>60618.303046705078</v>
      </c>
      <c r="BC69" s="1895">
        <f t="shared" ref="BC69:BD69" si="51">SUM(BC70:BC73)</f>
        <v>59609.973879217832</v>
      </c>
      <c r="BD69" s="431">
        <f t="shared" si="51"/>
        <v>58842.141410594835</v>
      </c>
      <c r="BE69" s="1689"/>
      <c r="BF69" s="312"/>
      <c r="BG69" s="444"/>
      <c r="BH69" s="106"/>
    </row>
    <row r="70" spans="15:60">
      <c r="O70" s="244"/>
      <c r="Q70" s="629"/>
      <c r="R70" s="658"/>
      <c r="S70" s="647"/>
      <c r="T70" s="739" t="s">
        <v>215</v>
      </c>
      <c r="V70" s="629"/>
      <c r="W70" s="658"/>
      <c r="X70" s="42"/>
      <c r="Y70" s="739" t="s">
        <v>563</v>
      </c>
      <c r="Z70" s="126"/>
      <c r="AA70" s="126">
        <v>6120.5480642271141</v>
      </c>
      <c r="AB70" s="126">
        <v>6714.8835544355788</v>
      </c>
      <c r="AC70" s="126">
        <v>7368.8662726499679</v>
      </c>
      <c r="AD70" s="126">
        <v>7671.3813423066786</v>
      </c>
      <c r="AE70" s="126">
        <v>8781.008671618225</v>
      </c>
      <c r="AF70" s="126">
        <v>9275.8339905492157</v>
      </c>
      <c r="AG70" s="126">
        <v>9591.5018082867846</v>
      </c>
      <c r="AH70" s="126">
        <v>9868.3138273164695</v>
      </c>
      <c r="AI70" s="126">
        <v>10307.053144113363</v>
      </c>
      <c r="AJ70" s="126">
        <v>11054.536280024429</v>
      </c>
      <c r="AK70" s="126">
        <v>11644.442027378129</v>
      </c>
      <c r="AL70" s="126">
        <v>11498.984974253877</v>
      </c>
      <c r="AM70" s="126">
        <v>12107.145184802006</v>
      </c>
      <c r="AN70" s="126">
        <v>12375.576249573369</v>
      </c>
      <c r="AO70" s="126">
        <v>12309.137599750326</v>
      </c>
      <c r="AP70" s="126">
        <v>12417.505797734342</v>
      </c>
      <c r="AQ70" s="126">
        <v>11792.978511783747</v>
      </c>
      <c r="AR70" s="126">
        <v>12418.897281431469</v>
      </c>
      <c r="AS70" s="126">
        <v>13443.296779032318</v>
      </c>
      <c r="AT70" s="126">
        <v>11789.861685493654</v>
      </c>
      <c r="AU70" s="126">
        <v>13166.122709692518</v>
      </c>
      <c r="AV70" s="126">
        <v>13089.864539515956</v>
      </c>
      <c r="AW70" s="126">
        <v>14789.313622879637</v>
      </c>
      <c r="AX70" s="126">
        <v>19183.93240869285</v>
      </c>
      <c r="AY70" s="126">
        <v>18449.203188233016</v>
      </c>
      <c r="AZ70" s="126">
        <v>17678.165473520578</v>
      </c>
      <c r="BA70" s="1327">
        <v>17377.5850992456</v>
      </c>
      <c r="BB70" s="126">
        <v>17021.91995473202</v>
      </c>
      <c r="BC70" s="1864">
        <v>15874.071425036478</v>
      </c>
      <c r="BD70" s="126">
        <v>16400.652652668778</v>
      </c>
      <c r="BE70" s="1667"/>
      <c r="BF70" s="126"/>
      <c r="BG70" s="336"/>
      <c r="BH70" s="106"/>
    </row>
    <row r="71" spans="15:60">
      <c r="O71" s="244"/>
      <c r="Q71" s="629"/>
      <c r="R71" s="658"/>
      <c r="S71" s="647"/>
      <c r="T71" s="740" t="s">
        <v>216</v>
      </c>
      <c r="V71" s="629"/>
      <c r="W71" s="658"/>
      <c r="X71" s="42"/>
      <c r="Y71" s="740" t="s">
        <v>564</v>
      </c>
      <c r="Z71" s="126"/>
      <c r="AA71" s="126">
        <v>11262.814743602368</v>
      </c>
      <c r="AB71" s="126">
        <v>11852.680242674758</v>
      </c>
      <c r="AC71" s="126">
        <v>12608.910520922185</v>
      </c>
      <c r="AD71" s="126">
        <v>12861.273801512729</v>
      </c>
      <c r="AE71" s="126">
        <v>14052.722257577867</v>
      </c>
      <c r="AF71" s="126">
        <v>14710.928970890633</v>
      </c>
      <c r="AG71" s="126">
        <v>15744.712943110753</v>
      </c>
      <c r="AH71" s="126">
        <v>16979.710288010643</v>
      </c>
      <c r="AI71" s="126">
        <v>18545.373517062126</v>
      </c>
      <c r="AJ71" s="126">
        <v>20445.186779918375</v>
      </c>
      <c r="AK71" s="126">
        <v>21954.67869160022</v>
      </c>
      <c r="AL71" s="126">
        <v>21508.113467954077</v>
      </c>
      <c r="AM71" s="126">
        <v>22057.290015298928</v>
      </c>
      <c r="AN71" s="126">
        <v>21776.657622074985</v>
      </c>
      <c r="AO71" s="126">
        <v>21513.821241005877</v>
      </c>
      <c r="AP71" s="126">
        <v>21236.41166704514</v>
      </c>
      <c r="AQ71" s="126">
        <v>19580.082854171043</v>
      </c>
      <c r="AR71" s="126">
        <v>19388.735522044819</v>
      </c>
      <c r="AS71" s="126">
        <v>19463.323883004548</v>
      </c>
      <c r="AT71" s="126">
        <v>18610.209559716634</v>
      </c>
      <c r="AU71" s="126">
        <v>19288.137926344396</v>
      </c>
      <c r="AV71" s="126">
        <v>21618.994687080274</v>
      </c>
      <c r="AW71" s="126">
        <v>22889.140821026569</v>
      </c>
      <c r="AX71" s="126">
        <v>24914.210955444447</v>
      </c>
      <c r="AY71" s="126">
        <v>24418.690218707743</v>
      </c>
      <c r="AZ71" s="126">
        <v>28312.734857936495</v>
      </c>
      <c r="BA71" s="1327">
        <v>28980.820252423568</v>
      </c>
      <c r="BB71" s="126">
        <v>23745.68843461416</v>
      </c>
      <c r="BC71" s="1864">
        <v>23071.948485167442</v>
      </c>
      <c r="BD71" s="126">
        <v>22316.272691047885</v>
      </c>
      <c r="BE71" s="1667"/>
      <c r="BF71" s="126"/>
      <c r="BG71" s="336"/>
      <c r="BH71" s="106"/>
    </row>
    <row r="72" spans="15:60">
      <c r="O72" s="244"/>
      <c r="Q72" s="629"/>
      <c r="R72" s="658"/>
      <c r="S72" s="647"/>
      <c r="T72" s="740" t="s">
        <v>217</v>
      </c>
      <c r="V72" s="629"/>
      <c r="W72" s="658"/>
      <c r="X72" s="42"/>
      <c r="Y72" s="740" t="s">
        <v>565</v>
      </c>
      <c r="Z72" s="126"/>
      <c r="AA72" s="126">
        <v>1042.6510552053026</v>
      </c>
      <c r="AB72" s="126">
        <v>1068.2298440372526</v>
      </c>
      <c r="AC72" s="126">
        <v>1105.9815312608962</v>
      </c>
      <c r="AD72" s="126">
        <v>1084.5106496812036</v>
      </c>
      <c r="AE72" s="126">
        <v>1192.7325396926224</v>
      </c>
      <c r="AF72" s="126">
        <v>1205.6719856492964</v>
      </c>
      <c r="AG72" s="126">
        <v>1212.0805165765232</v>
      </c>
      <c r="AH72" s="126">
        <v>1206.3596022344193</v>
      </c>
      <c r="AI72" s="126">
        <v>1218.9626430871872</v>
      </c>
      <c r="AJ72" s="126">
        <v>1275.9248058126693</v>
      </c>
      <c r="AK72" s="126">
        <v>1311.7278375997937</v>
      </c>
      <c r="AL72" s="126">
        <v>1274.7539364661629</v>
      </c>
      <c r="AM72" s="126">
        <v>1320.5415602704863</v>
      </c>
      <c r="AN72" s="126">
        <v>1333.1665887157612</v>
      </c>
      <c r="AO72" s="126">
        <v>1300.7411168797696</v>
      </c>
      <c r="AP72" s="126">
        <v>1297.9622201470611</v>
      </c>
      <c r="AQ72" s="126">
        <v>1217.0771804376193</v>
      </c>
      <c r="AR72" s="126">
        <v>1311.5794184253207</v>
      </c>
      <c r="AS72" s="126">
        <v>1264.4381184349684</v>
      </c>
      <c r="AT72" s="126">
        <v>1189.729569583001</v>
      </c>
      <c r="AU72" s="126">
        <v>1259.2455175006762</v>
      </c>
      <c r="AV72" s="126">
        <v>815.59845966575972</v>
      </c>
      <c r="AW72" s="126">
        <v>902.8746596227295</v>
      </c>
      <c r="AX72" s="126">
        <v>958.64200318962594</v>
      </c>
      <c r="AY72" s="126">
        <v>1009.2621492085377</v>
      </c>
      <c r="AZ72" s="126">
        <v>765.99889711722165</v>
      </c>
      <c r="BA72" s="1327">
        <v>832.66177389984716</v>
      </c>
      <c r="BB72" s="126">
        <v>728.2320819387644</v>
      </c>
      <c r="BC72" s="1864">
        <v>662.19117775977031</v>
      </c>
      <c r="BD72" s="126">
        <v>615.29692536014966</v>
      </c>
      <c r="BE72" s="1667"/>
      <c r="BF72" s="126"/>
      <c r="BG72" s="336"/>
      <c r="BH72" s="106"/>
    </row>
    <row r="73" spans="15:60">
      <c r="O73" s="244"/>
      <c r="Q73" s="629"/>
      <c r="R73" s="658"/>
      <c r="S73" s="596"/>
      <c r="T73" s="740" t="s">
        <v>218</v>
      </c>
      <c r="V73" s="629"/>
      <c r="W73" s="658"/>
      <c r="X73" s="42"/>
      <c r="Y73" s="740" t="s">
        <v>566</v>
      </c>
      <c r="Z73" s="126"/>
      <c r="AA73" s="126">
        <v>9757.0904578448426</v>
      </c>
      <c r="AB73" s="126">
        <v>10404.634264533586</v>
      </c>
      <c r="AC73" s="126">
        <v>11086.804762487034</v>
      </c>
      <c r="AD73" s="126">
        <v>11412.877779878281</v>
      </c>
      <c r="AE73" s="126">
        <v>12671.642887401407</v>
      </c>
      <c r="AF73" s="126">
        <v>13222.423440249755</v>
      </c>
      <c r="AG73" s="126">
        <v>13949.288790375032</v>
      </c>
      <c r="AH73" s="126">
        <v>14570.526240729499</v>
      </c>
      <c r="AI73" s="126">
        <v>15897.365049164897</v>
      </c>
      <c r="AJ73" s="126">
        <v>16899.331279505161</v>
      </c>
      <c r="AK73" s="126">
        <v>17793.708267015929</v>
      </c>
      <c r="AL73" s="126">
        <v>18053.61353385204</v>
      </c>
      <c r="AM73" s="126">
        <v>19031.813012099508</v>
      </c>
      <c r="AN73" s="126">
        <v>19503.317115013764</v>
      </c>
      <c r="AO73" s="126">
        <v>19986.600905547813</v>
      </c>
      <c r="AP73" s="126">
        <v>20138.030125557827</v>
      </c>
      <c r="AQ73" s="126">
        <v>19691.515951163201</v>
      </c>
      <c r="AR73" s="126">
        <v>20696.726100967833</v>
      </c>
      <c r="AS73" s="126">
        <v>18567.232055848584</v>
      </c>
      <c r="AT73" s="126">
        <v>14030.915868970387</v>
      </c>
      <c r="AU73" s="126">
        <v>13909.264847484046</v>
      </c>
      <c r="AV73" s="126">
        <v>19175.067993965029</v>
      </c>
      <c r="AW73" s="126">
        <v>20218.424913780331</v>
      </c>
      <c r="AX73" s="126">
        <v>19752.029642780741</v>
      </c>
      <c r="AY73" s="126">
        <v>18321.110172345045</v>
      </c>
      <c r="AZ73" s="126">
        <v>17548.991570904076</v>
      </c>
      <c r="BA73" s="1327">
        <v>18570.733645718123</v>
      </c>
      <c r="BB73" s="126">
        <v>19122.462575420133</v>
      </c>
      <c r="BC73" s="1864">
        <v>20001.762791254143</v>
      </c>
      <c r="BD73" s="126">
        <v>19509.919141518021</v>
      </c>
      <c r="BE73" s="1667"/>
      <c r="BF73" s="126"/>
      <c r="BG73" s="336"/>
      <c r="BH73" s="106"/>
    </row>
    <row r="74" spans="15:60">
      <c r="O74" s="244"/>
      <c r="Q74" s="629"/>
      <c r="R74" s="658"/>
      <c r="S74" s="646" t="s">
        <v>219</v>
      </c>
      <c r="T74" s="651"/>
      <c r="V74" s="629"/>
      <c r="W74" s="658"/>
      <c r="X74" s="1150" t="s">
        <v>512</v>
      </c>
      <c r="Y74" s="657"/>
      <c r="Z74" s="312"/>
      <c r="AA74" s="431">
        <f>SUM(AA75:AA76)</f>
        <v>39089.457494026574</v>
      </c>
      <c r="AB74" s="431">
        <f>SUM(AB75:AB76)</f>
        <v>37350.564202721034</v>
      </c>
      <c r="AC74" s="431">
        <f t="shared" ref="AC74:BA74" si="52">SUM(AC75:AC76)</f>
        <v>35056.571552987312</v>
      </c>
      <c r="AD74" s="431">
        <f t="shared" si="52"/>
        <v>36935.625174599591</v>
      </c>
      <c r="AE74" s="431">
        <f t="shared" si="52"/>
        <v>38670.522698463908</v>
      </c>
      <c r="AF74" s="431">
        <f t="shared" si="52"/>
        <v>38990.965820001518</v>
      </c>
      <c r="AG74" s="431">
        <f t="shared" si="52"/>
        <v>34507.184534394495</v>
      </c>
      <c r="AH74" s="431">
        <f t="shared" si="52"/>
        <v>36498.969447624666</v>
      </c>
      <c r="AI74" s="431">
        <f t="shared" si="52"/>
        <v>37917.594326312603</v>
      </c>
      <c r="AJ74" s="431">
        <f t="shared" si="52"/>
        <v>39576.933898867617</v>
      </c>
      <c r="AK74" s="431">
        <f t="shared" si="52"/>
        <v>39519.184872907528</v>
      </c>
      <c r="AL74" s="431">
        <f t="shared" si="52"/>
        <v>39086.736452869343</v>
      </c>
      <c r="AM74" s="431">
        <f t="shared" si="52"/>
        <v>38952.984751052456</v>
      </c>
      <c r="AN74" s="431">
        <f t="shared" si="52"/>
        <v>40402.088441507287</v>
      </c>
      <c r="AO74" s="431">
        <f t="shared" si="52"/>
        <v>45253.953851214123</v>
      </c>
      <c r="AP74" s="431">
        <f t="shared" si="52"/>
        <v>48287.038248251709</v>
      </c>
      <c r="AQ74" s="431">
        <f t="shared" si="52"/>
        <v>46577.08681864434</v>
      </c>
      <c r="AR74" s="431">
        <f t="shared" si="52"/>
        <v>42879.741692816548</v>
      </c>
      <c r="AS74" s="431">
        <f t="shared" si="52"/>
        <v>38048.118175033356</v>
      </c>
      <c r="AT74" s="431">
        <f t="shared" si="52"/>
        <v>29330.58413021265</v>
      </c>
      <c r="AU74" s="431">
        <f t="shared" si="52"/>
        <v>28326.38499251438</v>
      </c>
      <c r="AV74" s="431">
        <f t="shared" si="52"/>
        <v>22917.028577001834</v>
      </c>
      <c r="AW74" s="431">
        <f t="shared" si="52"/>
        <v>18792.053989869793</v>
      </c>
      <c r="AX74" s="431">
        <f t="shared" si="52"/>
        <v>25555.474938625423</v>
      </c>
      <c r="AY74" s="431">
        <f t="shared" si="52"/>
        <v>22130.979863231027</v>
      </c>
      <c r="AZ74" s="431">
        <f t="shared" si="52"/>
        <v>19779.314746909447</v>
      </c>
      <c r="BA74" s="1358">
        <f t="shared" si="52"/>
        <v>16478.1603623593</v>
      </c>
      <c r="BB74" s="431">
        <f t="shared" ref="BB74" si="53">SUM(BB75:BB76)</f>
        <v>20731.950406188476</v>
      </c>
      <c r="BC74" s="1895">
        <f t="shared" ref="BC74:BD74" si="54">SUM(BC75:BC76)</f>
        <v>18736.25665134627</v>
      </c>
      <c r="BD74" s="431">
        <f t="shared" si="54"/>
        <v>19460.947632573399</v>
      </c>
      <c r="BE74" s="1689"/>
      <c r="BF74" s="312"/>
      <c r="BG74" s="444"/>
      <c r="BH74" s="106"/>
    </row>
    <row r="75" spans="15:60">
      <c r="O75" s="244"/>
      <c r="Q75" s="629"/>
      <c r="R75" s="658"/>
      <c r="S75" s="42"/>
      <c r="T75" s="740" t="s">
        <v>220</v>
      </c>
      <c r="V75" s="629"/>
      <c r="W75" s="658"/>
      <c r="X75" s="42"/>
      <c r="Y75" s="740" t="s">
        <v>587</v>
      </c>
      <c r="Z75" s="126"/>
      <c r="AA75" s="126">
        <v>1719.9580262019892</v>
      </c>
      <c r="AB75" s="126">
        <v>1879.5499734965542</v>
      </c>
      <c r="AC75" s="126">
        <v>2059.8437685753793</v>
      </c>
      <c r="AD75" s="126">
        <v>2118.6172462471654</v>
      </c>
      <c r="AE75" s="126">
        <v>2444.3364214118201</v>
      </c>
      <c r="AF75" s="126">
        <v>2555.2888870006955</v>
      </c>
      <c r="AG75" s="126">
        <v>2721.4029481114726</v>
      </c>
      <c r="AH75" s="126">
        <v>2862.4435079385439</v>
      </c>
      <c r="AI75" s="126">
        <v>3067.119048391653</v>
      </c>
      <c r="AJ75" s="126">
        <v>3356.2211179724763</v>
      </c>
      <c r="AK75" s="126">
        <v>3615.5726629654637</v>
      </c>
      <c r="AL75" s="126">
        <v>3672.3340723046726</v>
      </c>
      <c r="AM75" s="126">
        <v>3945.1985073785308</v>
      </c>
      <c r="AN75" s="126">
        <v>4129.3385985688501</v>
      </c>
      <c r="AO75" s="126">
        <v>4244.2834100334958</v>
      </c>
      <c r="AP75" s="126">
        <v>4389.007064110554</v>
      </c>
      <c r="AQ75" s="126">
        <v>4147.8895651997718</v>
      </c>
      <c r="AR75" s="126">
        <v>4439.4168061529008</v>
      </c>
      <c r="AS75" s="126">
        <v>3612.1843495855769</v>
      </c>
      <c r="AT75" s="126">
        <v>4437.9244751140595</v>
      </c>
      <c r="AU75" s="126">
        <v>4639.0117267293554</v>
      </c>
      <c r="AV75" s="126">
        <v>3816.7741966886269</v>
      </c>
      <c r="AW75" s="126">
        <v>4977.4372137976798</v>
      </c>
      <c r="AX75" s="126">
        <v>4435.4795279977516</v>
      </c>
      <c r="AY75" s="126">
        <v>4376.588397801971</v>
      </c>
      <c r="AZ75" s="126">
        <v>4192.1067485357962</v>
      </c>
      <c r="BA75" s="1327">
        <v>4129.4593378095024</v>
      </c>
      <c r="BB75" s="126">
        <v>4070.6699812612765</v>
      </c>
      <c r="BC75" s="1864">
        <v>3681.3800586084108</v>
      </c>
      <c r="BD75" s="126">
        <v>3120.0292844544674</v>
      </c>
      <c r="BE75" s="1667"/>
      <c r="BF75" s="126"/>
      <c r="BG75" s="336"/>
      <c r="BH75" s="106"/>
    </row>
    <row r="76" spans="15:60">
      <c r="O76" s="244"/>
      <c r="Q76" s="629"/>
      <c r="R76" s="659"/>
      <c r="S76" s="45"/>
      <c r="T76" s="742" t="s">
        <v>221</v>
      </c>
      <c r="V76" s="629"/>
      <c r="W76" s="659"/>
      <c r="X76" s="45"/>
      <c r="Y76" s="740" t="s">
        <v>567</v>
      </c>
      <c r="Z76" s="126"/>
      <c r="AA76" s="126">
        <v>37369.499467824586</v>
      </c>
      <c r="AB76" s="126">
        <v>35471.014229224478</v>
      </c>
      <c r="AC76" s="126">
        <v>32996.727784411931</v>
      </c>
      <c r="AD76" s="126">
        <v>34817.007928352425</v>
      </c>
      <c r="AE76" s="126">
        <v>36226.186277052089</v>
      </c>
      <c r="AF76" s="126">
        <v>36435.676933000825</v>
      </c>
      <c r="AG76" s="126">
        <v>31785.781586283025</v>
      </c>
      <c r="AH76" s="126">
        <v>33636.525939686122</v>
      </c>
      <c r="AI76" s="126">
        <v>34850.475277920952</v>
      </c>
      <c r="AJ76" s="126">
        <v>36220.712780895141</v>
      </c>
      <c r="AK76" s="126">
        <v>35903.612209942061</v>
      </c>
      <c r="AL76" s="126">
        <v>35414.402380564672</v>
      </c>
      <c r="AM76" s="126">
        <v>35007.786243673923</v>
      </c>
      <c r="AN76" s="126">
        <v>36272.749842938436</v>
      </c>
      <c r="AO76" s="126">
        <v>41009.670441180628</v>
      </c>
      <c r="AP76" s="126">
        <v>43898.031184141153</v>
      </c>
      <c r="AQ76" s="126">
        <v>42429.197253444567</v>
      </c>
      <c r="AR76" s="126">
        <v>38440.32488666365</v>
      </c>
      <c r="AS76" s="126">
        <v>34435.933825447777</v>
      </c>
      <c r="AT76" s="126">
        <v>24892.659655098592</v>
      </c>
      <c r="AU76" s="126">
        <v>23687.373265785023</v>
      </c>
      <c r="AV76" s="126">
        <v>19100.254380313207</v>
      </c>
      <c r="AW76" s="126">
        <v>13814.616776072115</v>
      </c>
      <c r="AX76" s="126">
        <v>21119.995410627671</v>
      </c>
      <c r="AY76" s="126">
        <v>17754.391465429057</v>
      </c>
      <c r="AZ76" s="126">
        <v>15587.207998373651</v>
      </c>
      <c r="BA76" s="1327">
        <v>12348.701024549797</v>
      </c>
      <c r="BB76" s="126">
        <v>16661.280424927201</v>
      </c>
      <c r="BC76" s="1864">
        <v>15054.876592737859</v>
      </c>
      <c r="BD76" s="126">
        <v>16340.918348118934</v>
      </c>
      <c r="BE76" s="1667"/>
      <c r="BF76" s="126"/>
      <c r="BG76" s="336"/>
      <c r="BH76" s="106"/>
    </row>
    <row r="77" spans="15:60">
      <c r="O77" s="244"/>
      <c r="Q77" s="629"/>
      <c r="R77" s="660" t="s">
        <v>108</v>
      </c>
      <c r="S77" s="661"/>
      <c r="T77" s="662"/>
      <c r="V77" s="629"/>
      <c r="W77" s="660" t="s">
        <v>1384</v>
      </c>
      <c r="X77" s="661"/>
      <c r="Y77" s="662"/>
      <c r="Z77" s="128"/>
      <c r="AA77" s="265">
        <f>SUM(AA78,AA92)</f>
        <v>208428.46630014968</v>
      </c>
      <c r="AB77" s="265">
        <f>SUM(AB78,AB92)</f>
        <v>220426.32335542515</v>
      </c>
      <c r="AC77" s="265">
        <f t="shared" ref="AC77:BA77" si="55">SUM(AC78,AC92)</f>
        <v>227053.2751866472</v>
      </c>
      <c r="AD77" s="265">
        <f t="shared" si="55"/>
        <v>230460.23871685503</v>
      </c>
      <c r="AE77" s="265">
        <f t="shared" si="55"/>
        <v>240154.04103971412</v>
      </c>
      <c r="AF77" s="265">
        <f t="shared" si="55"/>
        <v>249219.3230397958</v>
      </c>
      <c r="AG77" s="265">
        <f t="shared" si="55"/>
        <v>255824.24041423021</v>
      </c>
      <c r="AH77" s="265">
        <f t="shared" si="55"/>
        <v>257308.17924113752</v>
      </c>
      <c r="AI77" s="265">
        <f t="shared" si="55"/>
        <v>255051.04915147345</v>
      </c>
      <c r="AJ77" s="265">
        <f t="shared" si="55"/>
        <v>259405.85823810805</v>
      </c>
      <c r="AK77" s="265">
        <f t="shared" si="55"/>
        <v>258755.76177669753</v>
      </c>
      <c r="AL77" s="265">
        <f t="shared" si="55"/>
        <v>262834.12952359125</v>
      </c>
      <c r="AM77" s="265">
        <f t="shared" si="55"/>
        <v>259609.4021020151</v>
      </c>
      <c r="AN77" s="265">
        <f t="shared" si="55"/>
        <v>255967.44301723491</v>
      </c>
      <c r="AO77" s="265">
        <f t="shared" si="55"/>
        <v>249834.917063275</v>
      </c>
      <c r="AP77" s="265">
        <f t="shared" si="55"/>
        <v>244449.34232879151</v>
      </c>
      <c r="AQ77" s="265">
        <f t="shared" si="55"/>
        <v>241473.32147536206</v>
      </c>
      <c r="AR77" s="265">
        <f t="shared" si="55"/>
        <v>239400.6490919966</v>
      </c>
      <c r="AS77" s="265">
        <f t="shared" si="55"/>
        <v>231655.55145358026</v>
      </c>
      <c r="AT77" s="265">
        <f t="shared" si="55"/>
        <v>228013.01362437243</v>
      </c>
      <c r="AU77" s="265">
        <f t="shared" si="55"/>
        <v>228778.23477526059</v>
      </c>
      <c r="AV77" s="265">
        <f t="shared" si="55"/>
        <v>225177.01473122087</v>
      </c>
      <c r="AW77" s="265">
        <f t="shared" si="55"/>
        <v>226971.09812128742</v>
      </c>
      <c r="AX77" s="265">
        <f t="shared" si="55"/>
        <v>224243.87146830838</v>
      </c>
      <c r="AY77" s="265">
        <f t="shared" si="55"/>
        <v>218891.34112992641</v>
      </c>
      <c r="AZ77" s="265">
        <f t="shared" si="55"/>
        <v>217396.86914726568</v>
      </c>
      <c r="BA77" s="1331">
        <f t="shared" si="55"/>
        <v>215314.91186116147</v>
      </c>
      <c r="BB77" s="265">
        <f t="shared" ref="BB77" si="56">SUM(BB78,BB92)</f>
        <v>213225.24020448001</v>
      </c>
      <c r="BC77" s="1865">
        <f t="shared" ref="BC77:BD77" si="57">SUM(BC78,BC92)</f>
        <v>210430.10821977659</v>
      </c>
      <c r="BD77" s="265">
        <f t="shared" si="57"/>
        <v>205955.62433197896</v>
      </c>
      <c r="BE77" s="1670"/>
      <c r="BF77" s="265"/>
      <c r="BG77" s="338"/>
      <c r="BH77" s="106"/>
    </row>
    <row r="78" spans="15:60">
      <c r="O78" s="244"/>
      <c r="Q78" s="629"/>
      <c r="R78" s="663"/>
      <c r="S78" s="660" t="s">
        <v>222</v>
      </c>
      <c r="T78" s="662"/>
      <c r="V78" s="629"/>
      <c r="W78" s="663"/>
      <c r="X78" s="660" t="s">
        <v>522</v>
      </c>
      <c r="Y78" s="662"/>
      <c r="Z78" s="128"/>
      <c r="AA78" s="265">
        <f>SUM(AA79,AA89,AA90,AA91)</f>
        <v>105912.37517206419</v>
      </c>
      <c r="AB78" s="265">
        <f>SUM(AB79,AB89,AB90,AB91)</f>
        <v>113843.60876193779</v>
      </c>
      <c r="AC78" s="265">
        <f t="shared" ref="AC78:BA78" si="58">SUM(AC79,AC89,AC90,AC91)</f>
        <v>120176.60863992073</v>
      </c>
      <c r="AD78" s="265">
        <f t="shared" si="58"/>
        <v>123485.66416724893</v>
      </c>
      <c r="AE78" s="265">
        <f t="shared" si="58"/>
        <v>129195.42627947801</v>
      </c>
      <c r="AF78" s="265">
        <f t="shared" si="58"/>
        <v>136070.28863398067</v>
      </c>
      <c r="AG78" s="265">
        <f t="shared" si="58"/>
        <v>141791.40567251606</v>
      </c>
      <c r="AH78" s="265">
        <f t="shared" si="58"/>
        <v>146108.73441777006</v>
      </c>
      <c r="AI78" s="265">
        <f t="shared" si="58"/>
        <v>146461.07235717028</v>
      </c>
      <c r="AJ78" s="265">
        <f t="shared" si="58"/>
        <v>151296.78939762537</v>
      </c>
      <c r="AK78" s="265">
        <f t="shared" si="58"/>
        <v>151350.37013089767</v>
      </c>
      <c r="AL78" s="265">
        <f t="shared" si="58"/>
        <v>155786.66026228026</v>
      </c>
      <c r="AM78" s="265">
        <f t="shared" si="58"/>
        <v>156162.81433969364</v>
      </c>
      <c r="AN78" s="265">
        <f t="shared" si="58"/>
        <v>154346.65621391567</v>
      </c>
      <c r="AO78" s="265">
        <f t="shared" si="58"/>
        <v>148846.89398747945</v>
      </c>
      <c r="AP78" s="265">
        <f t="shared" si="58"/>
        <v>144355.04126840521</v>
      </c>
      <c r="AQ78" s="265">
        <f t="shared" si="58"/>
        <v>140809.66972230241</v>
      </c>
      <c r="AR78" s="265">
        <f t="shared" si="58"/>
        <v>140474.5010852706</v>
      </c>
      <c r="AS78" s="265">
        <f t="shared" si="58"/>
        <v>135761.89706016597</v>
      </c>
      <c r="AT78" s="265">
        <f t="shared" si="58"/>
        <v>136752.82525039709</v>
      </c>
      <c r="AU78" s="265">
        <f t="shared" si="58"/>
        <v>136325.39729342904</v>
      </c>
      <c r="AV78" s="265">
        <f t="shared" si="58"/>
        <v>135911.24448165158</v>
      </c>
      <c r="AW78" s="265">
        <f t="shared" si="58"/>
        <v>137727.3056738163</v>
      </c>
      <c r="AX78" s="265">
        <f t="shared" si="58"/>
        <v>134754.01379394424</v>
      </c>
      <c r="AY78" s="265">
        <f t="shared" si="58"/>
        <v>129456.54824700844</v>
      </c>
      <c r="AZ78" s="265">
        <f t="shared" si="58"/>
        <v>128637.11968918092</v>
      </c>
      <c r="BA78" s="1331">
        <f t="shared" si="58"/>
        <v>127940.76147320551</v>
      </c>
      <c r="BB78" s="265">
        <f t="shared" ref="BB78" si="59">SUM(BB79,BB89,BB90,BB91)</f>
        <v>126768.75747964307</v>
      </c>
      <c r="BC78" s="1865">
        <f t="shared" ref="BC78:BD78" si="60">SUM(BC79,BC89,BC90,BC91)</f>
        <v>124792.65502391873</v>
      </c>
      <c r="BD78" s="265">
        <f t="shared" si="60"/>
        <v>121615.16159957653</v>
      </c>
      <c r="BE78" s="1670"/>
      <c r="BF78" s="265"/>
      <c r="BG78" s="338"/>
      <c r="BH78" s="106"/>
    </row>
    <row r="79" spans="15:60">
      <c r="O79" s="244"/>
      <c r="Q79" s="629"/>
      <c r="R79" s="664"/>
      <c r="S79" s="664"/>
      <c r="T79" s="665" t="s">
        <v>223</v>
      </c>
      <c r="V79" s="629"/>
      <c r="W79" s="664"/>
      <c r="X79" s="664"/>
      <c r="Y79" s="665" t="s">
        <v>514</v>
      </c>
      <c r="Z79" s="309"/>
      <c r="AA79" s="309">
        <f>SUM(AA80,AA85,AA88)</f>
        <v>88359.778126812336</v>
      </c>
      <c r="AB79" s="309">
        <f>SUM(AB80,AB85,AB88)</f>
        <v>95035.155832889577</v>
      </c>
      <c r="AC79" s="309">
        <f t="shared" ref="AC79:BA79" si="61">SUM(AC80,AC85,AC88)</f>
        <v>100949.08465468255</v>
      </c>
      <c r="AD79" s="309">
        <f t="shared" si="61"/>
        <v>104075.88077019436</v>
      </c>
      <c r="AE79" s="309">
        <f t="shared" si="61"/>
        <v>108981.3881084032</v>
      </c>
      <c r="AF79" s="309">
        <f t="shared" si="61"/>
        <v>114888.60930146443</v>
      </c>
      <c r="AG79" s="309">
        <f t="shared" si="61"/>
        <v>120371.92550301366</v>
      </c>
      <c r="AH79" s="309">
        <f t="shared" si="61"/>
        <v>123130.87591296475</v>
      </c>
      <c r="AI79" s="309">
        <f t="shared" si="61"/>
        <v>125308.02933943717</v>
      </c>
      <c r="AJ79" s="309">
        <f t="shared" si="61"/>
        <v>130270.43472756316</v>
      </c>
      <c r="AK79" s="309">
        <f t="shared" si="61"/>
        <v>130438.87835082336</v>
      </c>
      <c r="AL79" s="309">
        <f t="shared" si="61"/>
        <v>135387.82281358543</v>
      </c>
      <c r="AM79" s="309">
        <f t="shared" si="61"/>
        <v>134613.50960600338</v>
      </c>
      <c r="AN79" s="309">
        <f t="shared" si="61"/>
        <v>132418.02947084006</v>
      </c>
      <c r="AO79" s="309">
        <f t="shared" si="61"/>
        <v>128033.3202300675</v>
      </c>
      <c r="AP79" s="309">
        <f t="shared" si="61"/>
        <v>123290.18727250867</v>
      </c>
      <c r="AQ79" s="309">
        <f t="shared" si="61"/>
        <v>120030.51235096497</v>
      </c>
      <c r="AR79" s="309">
        <f t="shared" si="61"/>
        <v>119618.05189668186</v>
      </c>
      <c r="AS79" s="309">
        <f t="shared" si="61"/>
        <v>115869.73723877057</v>
      </c>
      <c r="AT79" s="309">
        <f t="shared" si="61"/>
        <v>117858.75451516897</v>
      </c>
      <c r="AU79" s="309">
        <f t="shared" si="61"/>
        <v>117798.80347951667</v>
      </c>
      <c r="AV79" s="309">
        <f t="shared" si="61"/>
        <v>116462.05074599723</v>
      </c>
      <c r="AW79" s="309">
        <f t="shared" si="61"/>
        <v>116788.12893559244</v>
      </c>
      <c r="AX79" s="309">
        <f t="shared" si="61"/>
        <v>113146.37403847267</v>
      </c>
      <c r="AY79" s="309">
        <f t="shared" si="61"/>
        <v>108271.69764466102</v>
      </c>
      <c r="AZ79" s="309">
        <f t="shared" si="61"/>
        <v>107816.72391039551</v>
      </c>
      <c r="BA79" s="1359">
        <f t="shared" si="61"/>
        <v>107256.1300922821</v>
      </c>
      <c r="BB79" s="309">
        <f t="shared" ref="BB79" si="62">SUM(BB80,BB85,BB88)</f>
        <v>106093.4583513518</v>
      </c>
      <c r="BC79" s="1896">
        <f t="shared" ref="BC79:BD79" si="63">SUM(BC80,BC85,BC88)</f>
        <v>104443.36490489132</v>
      </c>
      <c r="BD79" s="309">
        <f t="shared" si="63"/>
        <v>101516.34907926327</v>
      </c>
      <c r="BE79" s="1690"/>
      <c r="BF79" s="313"/>
      <c r="BG79" s="451"/>
      <c r="BH79" s="106"/>
    </row>
    <row r="80" spans="15:60">
      <c r="O80" s="244"/>
      <c r="Q80" s="629"/>
      <c r="R80" s="666"/>
      <c r="S80" s="664"/>
      <c r="T80" s="126" t="s">
        <v>224</v>
      </c>
      <c r="V80" s="629"/>
      <c r="W80" s="666"/>
      <c r="X80" s="664"/>
      <c r="Y80" s="126" t="s">
        <v>696</v>
      </c>
      <c r="Z80" s="126"/>
      <c r="AA80" s="126">
        <v>81877.7553639291</v>
      </c>
      <c r="AB80" s="126">
        <v>88788.428086578948</v>
      </c>
      <c r="AC80" s="126">
        <v>94826.555626141126</v>
      </c>
      <c r="AD80" s="126">
        <v>98088.389572068118</v>
      </c>
      <c r="AE80" s="126">
        <v>102878.48000850643</v>
      </c>
      <c r="AF80" s="126">
        <v>108970.25358116682</v>
      </c>
      <c r="AG80" s="126">
        <v>114587.6737260353</v>
      </c>
      <c r="AH80" s="126">
        <v>117513.39883389359</v>
      </c>
      <c r="AI80" s="126">
        <v>119767.30537369449</v>
      </c>
      <c r="AJ80" s="126">
        <v>124726.82671151291</v>
      </c>
      <c r="AK80" s="126">
        <v>125122.32560628933</v>
      </c>
      <c r="AL80" s="126">
        <v>129962.55917088289</v>
      </c>
      <c r="AM80" s="126">
        <v>129405.58101170097</v>
      </c>
      <c r="AN80" s="126">
        <v>127104.43786021377</v>
      </c>
      <c r="AO80" s="126">
        <v>122513.18978561544</v>
      </c>
      <c r="AP80" s="126">
        <v>117709.88742594323</v>
      </c>
      <c r="AQ80" s="126">
        <v>114395.30211092455</v>
      </c>
      <c r="AR80" s="126">
        <v>114002.92392432896</v>
      </c>
      <c r="AS80" s="126">
        <v>110435.82139770147</v>
      </c>
      <c r="AT80" s="126">
        <v>112579.06992426071</v>
      </c>
      <c r="AU80" s="126">
        <v>112362.50263999848</v>
      </c>
      <c r="AV80" s="126">
        <v>111178.20551520168</v>
      </c>
      <c r="AW80" s="126">
        <v>111428.48931894952</v>
      </c>
      <c r="AX80" s="126">
        <v>107805.48574602036</v>
      </c>
      <c r="AY80" s="126">
        <v>102969.12721054419</v>
      </c>
      <c r="AZ80" s="126">
        <v>102562.79318396345</v>
      </c>
      <c r="BA80" s="1327">
        <v>102099.32892585023</v>
      </c>
      <c r="BB80" s="126">
        <v>101126.24793005851</v>
      </c>
      <c r="BC80" s="1864">
        <v>99556.924755252039</v>
      </c>
      <c r="BD80" s="126">
        <v>96808.093332527089</v>
      </c>
      <c r="BE80" s="1667"/>
      <c r="BF80" s="126"/>
      <c r="BG80" s="336"/>
      <c r="BH80" s="106"/>
    </row>
    <row r="81" spans="15:60">
      <c r="O81" s="244"/>
      <c r="Q81" s="629"/>
      <c r="R81" s="666"/>
      <c r="S81" s="664"/>
      <c r="T81" s="126" t="s">
        <v>225</v>
      </c>
      <c r="V81" s="629"/>
      <c r="W81" s="666"/>
      <c r="X81" s="664"/>
      <c r="Y81" s="126" t="s">
        <v>697</v>
      </c>
      <c r="Z81" s="126"/>
      <c r="AA81" s="126">
        <v>76702.92261025685</v>
      </c>
      <c r="AB81" s="126">
        <v>83474.117063363752</v>
      </c>
      <c r="AC81" s="126">
        <v>89578.114588620301</v>
      </c>
      <c r="AD81" s="126">
        <v>92904.754216401721</v>
      </c>
      <c r="AE81" s="126">
        <v>97700.582020060901</v>
      </c>
      <c r="AF81" s="126">
        <v>103761.51494176099</v>
      </c>
      <c r="AG81" s="126">
        <v>109422.47380829297</v>
      </c>
      <c r="AH81" s="126">
        <v>112399.8897945213</v>
      </c>
      <c r="AI81" s="126">
        <v>114716.97089912288</v>
      </c>
      <c r="AJ81" s="126">
        <v>119730.5222706709</v>
      </c>
      <c r="AK81" s="126">
        <v>120092.709479401</v>
      </c>
      <c r="AL81" s="126">
        <v>125006.55282189432</v>
      </c>
      <c r="AM81" s="126">
        <v>124384.45510906882</v>
      </c>
      <c r="AN81" s="126">
        <v>122167.00276856015</v>
      </c>
      <c r="AO81" s="126">
        <v>117869.3721647135</v>
      </c>
      <c r="AP81" s="126">
        <v>113145.77209095277</v>
      </c>
      <c r="AQ81" s="126">
        <v>109873.78211877172</v>
      </c>
      <c r="AR81" s="126">
        <v>109605.86441106205</v>
      </c>
      <c r="AS81" s="126">
        <v>106232.16737967158</v>
      </c>
      <c r="AT81" s="126">
        <v>108466.4461016883</v>
      </c>
      <c r="AU81" s="126">
        <v>108480.6443311762</v>
      </c>
      <c r="AV81" s="126">
        <v>107540.36085013406</v>
      </c>
      <c r="AW81" s="126">
        <v>107928.35345690446</v>
      </c>
      <c r="AX81" s="126">
        <v>104457.20147209664</v>
      </c>
      <c r="AY81" s="126">
        <v>99753.492704648306</v>
      </c>
      <c r="AZ81" s="126">
        <v>99496.68250210704</v>
      </c>
      <c r="BA81" s="1327">
        <v>99272.361795419667</v>
      </c>
      <c r="BB81" s="126">
        <v>98436.512527508006</v>
      </c>
      <c r="BC81" s="1864">
        <v>97073.564921686993</v>
      </c>
      <c r="BD81" s="126">
        <v>94582.60100086403</v>
      </c>
      <c r="BE81" s="1667"/>
      <c r="BF81" s="126"/>
      <c r="BG81" s="336"/>
      <c r="BH81" s="106"/>
    </row>
    <row r="82" spans="15:60">
      <c r="O82" s="244"/>
      <c r="Q82" s="629"/>
      <c r="R82" s="666"/>
      <c r="S82" s="664"/>
      <c r="T82" s="126" t="s">
        <v>226</v>
      </c>
      <c r="V82" s="629"/>
      <c r="W82" s="666"/>
      <c r="X82" s="664"/>
      <c r="Y82" s="126" t="s">
        <v>698</v>
      </c>
      <c r="Z82" s="126"/>
      <c r="AA82" s="126">
        <v>49503.698760849526</v>
      </c>
      <c r="AB82" s="126">
        <v>49355.731730985717</v>
      </c>
      <c r="AC82" s="126">
        <v>57012.876415812476</v>
      </c>
      <c r="AD82" s="126">
        <v>61149.134070565407</v>
      </c>
      <c r="AE82" s="126">
        <v>67511.820827693969</v>
      </c>
      <c r="AF82" s="126">
        <v>67806.579449739555</v>
      </c>
      <c r="AG82" s="126">
        <v>73338.321735784644</v>
      </c>
      <c r="AH82" s="126">
        <v>67125.689777961772</v>
      </c>
      <c r="AI82" s="126">
        <v>71719.998250953533</v>
      </c>
      <c r="AJ82" s="126">
        <v>75587.966799411355</v>
      </c>
      <c r="AK82" s="126">
        <v>77718.156005632802</v>
      </c>
      <c r="AL82" s="126">
        <v>76954.689389171705</v>
      </c>
      <c r="AM82" s="126">
        <v>78216.392457698297</v>
      </c>
      <c r="AN82" s="126">
        <v>79697.096582179947</v>
      </c>
      <c r="AO82" s="126">
        <v>78219.998858893494</v>
      </c>
      <c r="AP82" s="126">
        <v>76267.434689725342</v>
      </c>
      <c r="AQ82" s="126">
        <v>74365.850356408482</v>
      </c>
      <c r="AR82" s="126">
        <v>73075.971762080255</v>
      </c>
      <c r="AS82" s="126">
        <v>73384.902176690652</v>
      </c>
      <c r="AT82" s="126">
        <v>69351.851506629449</v>
      </c>
      <c r="AU82" s="126">
        <v>68995.841814951258</v>
      </c>
      <c r="AV82" s="126">
        <v>66933.729823306683</v>
      </c>
      <c r="AW82" s="126">
        <v>68453.144655086653</v>
      </c>
      <c r="AX82" s="126">
        <v>65922.199288994947</v>
      </c>
      <c r="AY82" s="126">
        <v>61862.887474166702</v>
      </c>
      <c r="AZ82" s="126">
        <v>62092.406612603503</v>
      </c>
      <c r="BA82" s="1327">
        <v>59485.17377118166</v>
      </c>
      <c r="BB82" s="126">
        <v>60704.94266688951</v>
      </c>
      <c r="BC82" s="1864">
        <v>62255.49086458252</v>
      </c>
      <c r="BD82" s="126">
        <v>61894.396952623916</v>
      </c>
      <c r="BE82" s="1667"/>
      <c r="BF82" s="126"/>
      <c r="BG82" s="336"/>
      <c r="BH82" s="106"/>
    </row>
    <row r="83" spans="15:60">
      <c r="O83" s="244"/>
      <c r="Q83" s="629"/>
      <c r="R83" s="666"/>
      <c r="S83" s="664"/>
      <c r="T83" s="126" t="s">
        <v>227</v>
      </c>
      <c r="V83" s="629"/>
      <c r="W83" s="666"/>
      <c r="X83" s="664"/>
      <c r="Y83" s="126" t="s">
        <v>699</v>
      </c>
      <c r="Z83" s="126"/>
      <c r="AA83" s="126">
        <v>27199.223849407321</v>
      </c>
      <c r="AB83" s="126">
        <v>34118.385332378035</v>
      </c>
      <c r="AC83" s="126">
        <v>32565.238172807844</v>
      </c>
      <c r="AD83" s="126">
        <v>31755.620145836325</v>
      </c>
      <c r="AE83" s="126">
        <v>30188.76119236695</v>
      </c>
      <c r="AF83" s="126">
        <v>35954.93549202141</v>
      </c>
      <c r="AG83" s="126">
        <v>36084.152072508332</v>
      </c>
      <c r="AH83" s="126">
        <v>45274.200016559531</v>
      </c>
      <c r="AI83" s="126">
        <v>42996.972648169351</v>
      </c>
      <c r="AJ83" s="126">
        <v>44142.555471259591</v>
      </c>
      <c r="AK83" s="126">
        <v>42374.553473768181</v>
      </c>
      <c r="AL83" s="126">
        <v>48051.863432722625</v>
      </c>
      <c r="AM83" s="126">
        <v>46168.062651370536</v>
      </c>
      <c r="AN83" s="126">
        <v>42469.906186380205</v>
      </c>
      <c r="AO83" s="126">
        <v>39649.373305819987</v>
      </c>
      <c r="AP83" s="126">
        <v>36878.337401227458</v>
      </c>
      <c r="AQ83" s="126">
        <v>35507.93176236326</v>
      </c>
      <c r="AR83" s="126">
        <v>36529.892648981804</v>
      </c>
      <c r="AS83" s="126">
        <v>32847.265202980947</v>
      </c>
      <c r="AT83" s="126">
        <v>39114.594595058836</v>
      </c>
      <c r="AU83" s="126">
        <v>39484.802516224947</v>
      </c>
      <c r="AV83" s="126">
        <v>40606.631026827345</v>
      </c>
      <c r="AW83" s="126">
        <v>39475.208801817804</v>
      </c>
      <c r="AX83" s="126">
        <v>38535.0021831017</v>
      </c>
      <c r="AY83" s="126">
        <v>37890.605230481626</v>
      </c>
      <c r="AZ83" s="126">
        <v>37404.275889503551</v>
      </c>
      <c r="BA83" s="1327">
        <v>39787.188024238007</v>
      </c>
      <c r="BB83" s="126">
        <v>37731.569860618511</v>
      </c>
      <c r="BC83" s="1864">
        <v>34818.074057104488</v>
      </c>
      <c r="BD83" s="126">
        <v>32688.204048240088</v>
      </c>
      <c r="BE83" s="1667"/>
      <c r="BF83" s="126"/>
      <c r="BG83" s="336"/>
      <c r="BH83" s="106"/>
    </row>
    <row r="84" spans="15:60">
      <c r="O84" s="244"/>
      <c r="Q84" s="629"/>
      <c r="R84" s="666"/>
      <c r="S84" s="664"/>
      <c r="T84" s="126" t="s">
        <v>228</v>
      </c>
      <c r="V84" s="629"/>
      <c r="W84" s="666"/>
      <c r="X84" s="664"/>
      <c r="Y84" s="126" t="s">
        <v>700</v>
      </c>
      <c r="Z84" s="126"/>
      <c r="AA84" s="126">
        <v>5174.8327536722718</v>
      </c>
      <c r="AB84" s="126">
        <v>5314.3110232151957</v>
      </c>
      <c r="AC84" s="126">
        <v>5248.441037520809</v>
      </c>
      <c r="AD84" s="126">
        <v>5183.6353556663889</v>
      </c>
      <c r="AE84" s="126">
        <v>5177.8979884455284</v>
      </c>
      <c r="AF84" s="126">
        <v>5208.7386394058312</v>
      </c>
      <c r="AG84" s="126">
        <v>5165.1999177423395</v>
      </c>
      <c r="AH84" s="126">
        <v>5113.5090393722921</v>
      </c>
      <c r="AI84" s="126">
        <v>5050.334474571614</v>
      </c>
      <c r="AJ84" s="126">
        <v>4996.304440841971</v>
      </c>
      <c r="AK84" s="126">
        <v>5029.6161268883316</v>
      </c>
      <c r="AL84" s="126">
        <v>4956.0063489885652</v>
      </c>
      <c r="AM84" s="126">
        <v>5021.1259026321823</v>
      </c>
      <c r="AN84" s="126">
        <v>4937.4350916536159</v>
      </c>
      <c r="AO84" s="126">
        <v>4643.8176209019575</v>
      </c>
      <c r="AP84" s="126">
        <v>4564.1153349904562</v>
      </c>
      <c r="AQ84" s="126">
        <v>4521.5199921528256</v>
      </c>
      <c r="AR84" s="126">
        <v>4397.0595132669096</v>
      </c>
      <c r="AS84" s="126">
        <v>4203.6540180298807</v>
      </c>
      <c r="AT84" s="126">
        <v>4112.6238225724219</v>
      </c>
      <c r="AU84" s="126">
        <v>3881.858308822279</v>
      </c>
      <c r="AV84" s="126">
        <v>3637.8446650676096</v>
      </c>
      <c r="AW84" s="126">
        <v>3500.1358620450542</v>
      </c>
      <c r="AX84" s="126">
        <v>3348.284273923714</v>
      </c>
      <c r="AY84" s="126">
        <v>3215.6345058958741</v>
      </c>
      <c r="AZ84" s="126">
        <v>3066.1106818564062</v>
      </c>
      <c r="BA84" s="1327">
        <v>2826.9671304305612</v>
      </c>
      <c r="BB84" s="126">
        <v>2689.735402550511</v>
      </c>
      <c r="BC84" s="1864">
        <v>2483.3598335650372</v>
      </c>
      <c r="BD84" s="126">
        <v>2225.4923316630648</v>
      </c>
      <c r="BE84" s="1667"/>
      <c r="BF84" s="126"/>
      <c r="BG84" s="336"/>
      <c r="BH84" s="106"/>
    </row>
    <row r="85" spans="15:60">
      <c r="O85" s="244"/>
      <c r="Q85" s="629"/>
      <c r="R85" s="666"/>
      <c r="S85" s="664"/>
      <c r="T85" s="126" t="s">
        <v>229</v>
      </c>
      <c r="V85" s="629"/>
      <c r="W85" s="666"/>
      <c r="X85" s="664"/>
      <c r="Y85" s="126" t="s">
        <v>701</v>
      </c>
      <c r="Z85" s="126"/>
      <c r="AA85" s="126">
        <v>5107.9903522823624</v>
      </c>
      <c r="AB85" s="126">
        <v>4941.2013289037732</v>
      </c>
      <c r="AC85" s="126">
        <v>4852.7092343834684</v>
      </c>
      <c r="AD85" s="126">
        <v>4900.5197233830413</v>
      </c>
      <c r="AE85" s="126">
        <v>5042.1708916194439</v>
      </c>
      <c r="AF85" s="126">
        <v>4976.0651131961722</v>
      </c>
      <c r="AG85" s="126">
        <v>4868.2019510000946</v>
      </c>
      <c r="AH85" s="126">
        <v>4769.6217152839772</v>
      </c>
      <c r="AI85" s="126">
        <v>4712.8169018369581</v>
      </c>
      <c r="AJ85" s="126">
        <v>4727.6287375808733</v>
      </c>
      <c r="AK85" s="126">
        <v>4520.8233394606887</v>
      </c>
      <c r="AL85" s="126">
        <v>4610.7365066027469</v>
      </c>
      <c r="AM85" s="126">
        <v>4394.5258691406461</v>
      </c>
      <c r="AN85" s="126">
        <v>4464.0185123532328</v>
      </c>
      <c r="AO85" s="126">
        <v>4662.3010388547882</v>
      </c>
      <c r="AP85" s="126">
        <v>4695.1142666178021</v>
      </c>
      <c r="AQ85" s="126">
        <v>4732.2513365323211</v>
      </c>
      <c r="AR85" s="126">
        <v>4711.4191533287858</v>
      </c>
      <c r="AS85" s="126">
        <v>4531.9619371727586</v>
      </c>
      <c r="AT85" s="126">
        <v>4384.7260879872747</v>
      </c>
      <c r="AU85" s="126">
        <v>4567.7932163548157</v>
      </c>
      <c r="AV85" s="126">
        <v>4444.6403185319132</v>
      </c>
      <c r="AW85" s="126">
        <v>4513.141142050431</v>
      </c>
      <c r="AX85" s="126">
        <v>4503.7183963256775</v>
      </c>
      <c r="AY85" s="126">
        <v>4454.6455807271686</v>
      </c>
      <c r="AZ85" s="126">
        <v>4385.8853860759245</v>
      </c>
      <c r="BA85" s="1327">
        <v>4292.0817847887784</v>
      </c>
      <c r="BB85" s="126">
        <v>4170.8117886262853</v>
      </c>
      <c r="BC85" s="1864">
        <v>4099.5853844938329</v>
      </c>
      <c r="BD85" s="126">
        <v>3991.7590469425168</v>
      </c>
      <c r="BE85" s="1667"/>
      <c r="BF85" s="126"/>
      <c r="BG85" s="336"/>
      <c r="BH85" s="106"/>
    </row>
    <row r="86" spans="15:60">
      <c r="O86" s="244"/>
      <c r="Q86" s="629"/>
      <c r="R86" s="666"/>
      <c r="S86" s="664"/>
      <c r="T86" s="126" t="s">
        <v>230</v>
      </c>
      <c r="V86" s="629"/>
      <c r="W86" s="666"/>
      <c r="X86" s="664"/>
      <c r="Y86" s="126" t="s">
        <v>702</v>
      </c>
      <c r="Z86" s="126"/>
      <c r="AA86" s="126">
        <v>1100.5225416402277</v>
      </c>
      <c r="AB86" s="126">
        <v>1107.6686300954532</v>
      </c>
      <c r="AC86" s="126">
        <v>1061.6737637558379</v>
      </c>
      <c r="AD86" s="126">
        <v>1030.9738327935577</v>
      </c>
      <c r="AE86" s="126">
        <v>1020.9764586570018</v>
      </c>
      <c r="AF86" s="126">
        <v>975.89130909425239</v>
      </c>
      <c r="AG86" s="126">
        <v>937.88553850005439</v>
      </c>
      <c r="AH86" s="126">
        <v>903.36433936416108</v>
      </c>
      <c r="AI86" s="126">
        <v>853.48581847492062</v>
      </c>
      <c r="AJ86" s="126">
        <v>877.1216272037226</v>
      </c>
      <c r="AK86" s="126">
        <v>852.53184455932296</v>
      </c>
      <c r="AL86" s="126">
        <v>889.03907793799158</v>
      </c>
      <c r="AM86" s="126">
        <v>798.80500996485569</v>
      </c>
      <c r="AN86" s="126">
        <v>771.22487353465112</v>
      </c>
      <c r="AO86" s="126">
        <v>797.49588912535023</v>
      </c>
      <c r="AP86" s="126">
        <v>804.34664303463694</v>
      </c>
      <c r="AQ86" s="126">
        <v>823.58196969074163</v>
      </c>
      <c r="AR86" s="126">
        <v>851.95919350377301</v>
      </c>
      <c r="AS86" s="126">
        <v>777.47574816187011</v>
      </c>
      <c r="AT86" s="126">
        <v>784.14248063227842</v>
      </c>
      <c r="AU86" s="126">
        <v>791.45973118551183</v>
      </c>
      <c r="AV86" s="126">
        <v>752.13249228054997</v>
      </c>
      <c r="AW86" s="126">
        <v>735.15918815339035</v>
      </c>
      <c r="AX86" s="126">
        <v>727.1918898666853</v>
      </c>
      <c r="AY86" s="126">
        <v>705.36411313335634</v>
      </c>
      <c r="AZ86" s="126">
        <v>708.49697141541594</v>
      </c>
      <c r="BA86" s="1327">
        <v>687.26788616503575</v>
      </c>
      <c r="BB86" s="126">
        <v>684.57594170572747</v>
      </c>
      <c r="BC86" s="1864">
        <v>683.96024347818445</v>
      </c>
      <c r="BD86" s="126">
        <v>654.46141958654118</v>
      </c>
      <c r="BE86" s="1667"/>
      <c r="BF86" s="126"/>
      <c r="BG86" s="336"/>
      <c r="BH86" s="106"/>
    </row>
    <row r="87" spans="15:60">
      <c r="O87" s="244"/>
      <c r="Q87" s="629"/>
      <c r="R87" s="666"/>
      <c r="S87" s="664"/>
      <c r="T87" s="126" t="s">
        <v>231</v>
      </c>
      <c r="V87" s="629"/>
      <c r="W87" s="666"/>
      <c r="X87" s="664"/>
      <c r="Y87" s="126" t="s">
        <v>703</v>
      </c>
      <c r="Z87" s="126"/>
      <c r="AA87" s="126">
        <v>4007.4678106421347</v>
      </c>
      <c r="AB87" s="126">
        <v>3833.5326988083202</v>
      </c>
      <c r="AC87" s="126">
        <v>3791.0354706276298</v>
      </c>
      <c r="AD87" s="126">
        <v>3869.5458905894834</v>
      </c>
      <c r="AE87" s="126">
        <v>4021.1944329624425</v>
      </c>
      <c r="AF87" s="126">
        <v>4000.1738041019203</v>
      </c>
      <c r="AG87" s="126">
        <v>3930.3164125000408</v>
      </c>
      <c r="AH87" s="126">
        <v>3866.2573759198162</v>
      </c>
      <c r="AI87" s="126">
        <v>3859.3310833620376</v>
      </c>
      <c r="AJ87" s="126">
        <v>3850.5071103771506</v>
      </c>
      <c r="AK87" s="126">
        <v>3668.2914949013666</v>
      </c>
      <c r="AL87" s="126">
        <v>3721.697428664756</v>
      </c>
      <c r="AM87" s="126">
        <v>3595.7208591757903</v>
      </c>
      <c r="AN87" s="126">
        <v>3692.7936388185817</v>
      </c>
      <c r="AO87" s="126">
        <v>3864.8051497294387</v>
      </c>
      <c r="AP87" s="126">
        <v>3890.7676235831645</v>
      </c>
      <c r="AQ87" s="126">
        <v>3908.6693668415792</v>
      </c>
      <c r="AR87" s="126">
        <v>3859.4599598250138</v>
      </c>
      <c r="AS87" s="126">
        <v>3754.4861890108878</v>
      </c>
      <c r="AT87" s="126">
        <v>3600.5836073549963</v>
      </c>
      <c r="AU87" s="126">
        <v>3776.3334851693039</v>
      </c>
      <c r="AV87" s="126">
        <v>3692.5078262513634</v>
      </c>
      <c r="AW87" s="126">
        <v>3777.9819538970405</v>
      </c>
      <c r="AX87" s="126">
        <v>3776.5265064589926</v>
      </c>
      <c r="AY87" s="126">
        <v>3749.2814675938121</v>
      </c>
      <c r="AZ87" s="126">
        <v>3677.3884146605083</v>
      </c>
      <c r="BA87" s="1327">
        <v>3604.8138986237418</v>
      </c>
      <c r="BB87" s="126">
        <v>3486.2358469205587</v>
      </c>
      <c r="BC87" s="1864">
        <v>3415.6251410156488</v>
      </c>
      <c r="BD87" s="126">
        <v>3337.2976273559748</v>
      </c>
      <c r="BE87" s="1667"/>
      <c r="BF87" s="126"/>
      <c r="BG87" s="336"/>
      <c r="BH87" s="106"/>
    </row>
    <row r="88" spans="15:60">
      <c r="O88" s="244"/>
      <c r="Q88" s="629"/>
      <c r="R88" s="666"/>
      <c r="S88" s="664"/>
      <c r="T88" s="126" t="s">
        <v>232</v>
      </c>
      <c r="V88" s="629"/>
      <c r="W88" s="666"/>
      <c r="X88" s="664"/>
      <c r="Y88" s="126" t="s">
        <v>704</v>
      </c>
      <c r="Z88" s="126"/>
      <c r="AA88" s="126">
        <v>1374.0324106008775</v>
      </c>
      <c r="AB88" s="126">
        <v>1305.5264174068625</v>
      </c>
      <c r="AC88" s="126">
        <v>1269.8197941579572</v>
      </c>
      <c r="AD88" s="126">
        <v>1086.9714747431954</v>
      </c>
      <c r="AE88" s="126">
        <v>1060.737208277322</v>
      </c>
      <c r="AF88" s="126">
        <v>942.29060710142619</v>
      </c>
      <c r="AG88" s="126">
        <v>916.04982597825722</v>
      </c>
      <c r="AH88" s="126">
        <v>847.85536378718393</v>
      </c>
      <c r="AI88" s="126">
        <v>827.90706390573871</v>
      </c>
      <c r="AJ88" s="126">
        <v>815.97927846937102</v>
      </c>
      <c r="AK88" s="126">
        <v>795.72940507332635</v>
      </c>
      <c r="AL88" s="126">
        <v>814.52713609977911</v>
      </c>
      <c r="AM88" s="126">
        <v>813.40272516177458</v>
      </c>
      <c r="AN88" s="126">
        <v>849.57309827305085</v>
      </c>
      <c r="AO88" s="126">
        <v>857.82940559727911</v>
      </c>
      <c r="AP88" s="126">
        <v>885.18557994763421</v>
      </c>
      <c r="AQ88" s="126">
        <v>902.95890350809543</v>
      </c>
      <c r="AR88" s="126">
        <v>903.70881902411588</v>
      </c>
      <c r="AS88" s="126">
        <v>901.95390389633758</v>
      </c>
      <c r="AT88" s="126">
        <v>894.95850292099169</v>
      </c>
      <c r="AU88" s="126">
        <v>868.50762316338944</v>
      </c>
      <c r="AV88" s="126">
        <v>839.20491226364391</v>
      </c>
      <c r="AW88" s="126">
        <v>846.49847459248804</v>
      </c>
      <c r="AX88" s="126">
        <v>837.16989612662132</v>
      </c>
      <c r="AY88" s="126">
        <v>847.9248533896623</v>
      </c>
      <c r="AZ88" s="126">
        <v>868.0453403561271</v>
      </c>
      <c r="BA88" s="1327">
        <v>864.71938164307608</v>
      </c>
      <c r="BB88" s="126">
        <v>796.39863266699672</v>
      </c>
      <c r="BC88" s="1864">
        <v>786.85476514543598</v>
      </c>
      <c r="BD88" s="126">
        <v>716.49669979365683</v>
      </c>
      <c r="BE88" s="1667"/>
      <c r="BF88" s="126"/>
      <c r="BG88" s="336"/>
      <c r="BH88" s="106"/>
    </row>
    <row r="89" spans="15:60">
      <c r="Q89" s="629"/>
      <c r="R89" s="666"/>
      <c r="S89" s="664"/>
      <c r="T89" s="667" t="s">
        <v>233</v>
      </c>
      <c r="V89" s="629"/>
      <c r="W89" s="666"/>
      <c r="X89" s="664"/>
      <c r="Y89" s="667" t="s">
        <v>568</v>
      </c>
      <c r="Z89" s="300"/>
      <c r="AA89" s="300">
        <v>7012.6579681196908</v>
      </c>
      <c r="AB89" s="300">
        <v>7236.7892004514579</v>
      </c>
      <c r="AC89" s="300">
        <v>7272.2467888758238</v>
      </c>
      <c r="AD89" s="300">
        <v>6908.6297059677936</v>
      </c>
      <c r="AE89" s="300">
        <v>7372.8793452788996</v>
      </c>
      <c r="AF89" s="300">
        <v>7101.9717856278294</v>
      </c>
      <c r="AG89" s="300">
        <v>7002.2912065770643</v>
      </c>
      <c r="AH89" s="300">
        <v>6791.8505382983258</v>
      </c>
      <c r="AI89" s="300">
        <v>6468.1220453862206</v>
      </c>
      <c r="AJ89" s="300">
        <v>6670.8346781015316</v>
      </c>
      <c r="AK89" s="300">
        <v>6449.8402922063415</v>
      </c>
      <c r="AL89" s="300">
        <v>6350.0429834667766</v>
      </c>
      <c r="AM89" s="300">
        <v>6733.606358690914</v>
      </c>
      <c r="AN89" s="300">
        <v>7043.7608894023188</v>
      </c>
      <c r="AO89" s="300">
        <v>6887.4354624924017</v>
      </c>
      <c r="AP89" s="300">
        <v>7016.5543516287271</v>
      </c>
      <c r="AQ89" s="300">
        <v>6745.4786358389074</v>
      </c>
      <c r="AR89" s="300">
        <v>7430.8243279533108</v>
      </c>
      <c r="AS89" s="300">
        <v>7313.8094673396718</v>
      </c>
      <c r="AT89" s="300">
        <v>6980.5825419445764</v>
      </c>
      <c r="AU89" s="300">
        <v>7289.466830244136</v>
      </c>
      <c r="AV89" s="300">
        <v>8405.5919323446797</v>
      </c>
      <c r="AW89" s="300">
        <v>9259.6666749478027</v>
      </c>
      <c r="AX89" s="300">
        <v>9396.3541277208587</v>
      </c>
      <c r="AY89" s="300">
        <v>9004.7379931772684</v>
      </c>
      <c r="AZ89" s="300">
        <v>8822.4312223758552</v>
      </c>
      <c r="BA89" s="1360">
        <v>8610.8627135354109</v>
      </c>
      <c r="BB89" s="300">
        <v>8317.1697346940473</v>
      </c>
      <c r="BC89" s="1897">
        <v>7746.5664085106591</v>
      </c>
      <c r="BD89" s="300">
        <v>7498.7863955711455</v>
      </c>
      <c r="BE89" s="1691"/>
      <c r="BF89" s="314"/>
      <c r="BG89" s="452"/>
      <c r="BH89" s="106"/>
    </row>
    <row r="90" spans="15:60">
      <c r="Q90" s="629"/>
      <c r="R90" s="666"/>
      <c r="S90" s="664"/>
      <c r="T90" s="667" t="s">
        <v>234</v>
      </c>
      <c r="V90" s="629"/>
      <c r="W90" s="666"/>
      <c r="X90" s="664"/>
      <c r="Y90" s="667" t="s">
        <v>569</v>
      </c>
      <c r="Z90" s="315"/>
      <c r="AA90" s="300">
        <v>4603.1382840692931</v>
      </c>
      <c r="AB90" s="300">
        <v>5078.3824840634024</v>
      </c>
      <c r="AC90" s="300">
        <v>4982.2686935111769</v>
      </c>
      <c r="AD90" s="300">
        <v>5204.8893893335326</v>
      </c>
      <c r="AE90" s="300">
        <v>5146.2715533851733</v>
      </c>
      <c r="AF90" s="300">
        <v>5439.3626872304412</v>
      </c>
      <c r="AG90" s="300">
        <v>5911.9846537745962</v>
      </c>
      <c r="AH90" s="300">
        <v>7070.3642013237195</v>
      </c>
      <c r="AI90" s="300">
        <v>5553.3197107894512</v>
      </c>
      <c r="AJ90" s="300">
        <v>5389.177021057918</v>
      </c>
      <c r="AK90" s="300">
        <v>5412.3169469871864</v>
      </c>
      <c r="AL90" s="300">
        <v>4824.8907915432392</v>
      </c>
      <c r="AM90" s="300">
        <v>5368.2813654861093</v>
      </c>
      <c r="AN90" s="300">
        <v>5382.1272055985446</v>
      </c>
      <c r="AO90" s="300">
        <v>4831.620839643916</v>
      </c>
      <c r="AP90" s="300">
        <v>4836.6354059190335</v>
      </c>
      <c r="AQ90" s="300">
        <v>4482.3868813061863</v>
      </c>
      <c r="AR90" s="300">
        <v>4218.3844635022597</v>
      </c>
      <c r="AS90" s="300">
        <v>3852.6960469829851</v>
      </c>
      <c r="AT90" s="300">
        <v>3658.7389885372345</v>
      </c>
      <c r="AU90" s="300">
        <v>3490.835189029207</v>
      </c>
      <c r="AV90" s="300">
        <v>3453.8788447110669</v>
      </c>
      <c r="AW90" s="300">
        <v>3568.3722557496949</v>
      </c>
      <c r="AX90" s="300">
        <v>3568.6372501349624</v>
      </c>
      <c r="AY90" s="300">
        <v>3505.5054274297349</v>
      </c>
      <c r="AZ90" s="300">
        <v>3387.5027065968693</v>
      </c>
      <c r="BA90" s="1360">
        <v>3297.461482642284</v>
      </c>
      <c r="BB90" s="300">
        <v>3319.8614576362643</v>
      </c>
      <c r="BC90" s="1897">
        <v>3323.2665789961038</v>
      </c>
      <c r="BD90" s="300">
        <v>3324.0603556785809</v>
      </c>
      <c r="BE90" s="1691"/>
      <c r="BF90" s="314"/>
      <c r="BG90" s="452"/>
      <c r="BH90" s="106"/>
    </row>
    <row r="91" spans="15:60">
      <c r="Q91" s="629"/>
      <c r="R91" s="666"/>
      <c r="S91" s="664"/>
      <c r="T91" s="665" t="s">
        <v>235</v>
      </c>
      <c r="V91" s="629"/>
      <c r="W91" s="666"/>
      <c r="X91" s="664"/>
      <c r="Y91" s="665" t="s">
        <v>570</v>
      </c>
      <c r="Z91" s="300"/>
      <c r="AA91" s="300">
        <v>5936.8007930628728</v>
      </c>
      <c r="AB91" s="300">
        <v>6493.2812445333529</v>
      </c>
      <c r="AC91" s="300">
        <v>6973.0085028511858</v>
      </c>
      <c r="AD91" s="300">
        <v>7296.26430175325</v>
      </c>
      <c r="AE91" s="300">
        <v>7694.8872724107396</v>
      </c>
      <c r="AF91" s="300">
        <v>8640.3448596579838</v>
      </c>
      <c r="AG91" s="300">
        <v>8505.2043091507639</v>
      </c>
      <c r="AH91" s="300">
        <v>9115.6437651832657</v>
      </c>
      <c r="AI91" s="300">
        <v>9131.6012615574164</v>
      </c>
      <c r="AJ91" s="300">
        <v>8966.3429709027387</v>
      </c>
      <c r="AK91" s="300">
        <v>9049.3345408807927</v>
      </c>
      <c r="AL91" s="300">
        <v>9223.9036736848011</v>
      </c>
      <c r="AM91" s="300">
        <v>9447.4170095132358</v>
      </c>
      <c r="AN91" s="300">
        <v>9502.7386480747482</v>
      </c>
      <c r="AO91" s="300">
        <v>9094.5174552756507</v>
      </c>
      <c r="AP91" s="300">
        <v>9211.6642383487651</v>
      </c>
      <c r="AQ91" s="300">
        <v>9551.2918541923427</v>
      </c>
      <c r="AR91" s="300">
        <v>9207.2403971331514</v>
      </c>
      <c r="AS91" s="300">
        <v>8725.6543070727621</v>
      </c>
      <c r="AT91" s="300">
        <v>8254.7492047463002</v>
      </c>
      <c r="AU91" s="300">
        <v>7746.291794639018</v>
      </c>
      <c r="AV91" s="300">
        <v>7589.7229585986033</v>
      </c>
      <c r="AW91" s="300">
        <v>8111.1378075263683</v>
      </c>
      <c r="AX91" s="300">
        <v>8642.6483776157456</v>
      </c>
      <c r="AY91" s="300">
        <v>8674.6071817404154</v>
      </c>
      <c r="AZ91" s="300">
        <v>8610.4618498126729</v>
      </c>
      <c r="BA91" s="1360">
        <v>8776.3071847457177</v>
      </c>
      <c r="BB91" s="300">
        <v>9038.2679359609629</v>
      </c>
      <c r="BC91" s="1897">
        <v>9279.4571315206576</v>
      </c>
      <c r="BD91" s="300">
        <v>9275.9657690635358</v>
      </c>
      <c r="BE91" s="1691"/>
      <c r="BF91" s="314"/>
      <c r="BG91" s="452"/>
      <c r="BH91" s="106"/>
    </row>
    <row r="92" spans="15:60">
      <c r="Q92" s="629"/>
      <c r="R92" s="666"/>
      <c r="S92" s="660" t="s">
        <v>236</v>
      </c>
      <c r="T92" s="662"/>
      <c r="V92" s="629"/>
      <c r="W92" s="666"/>
      <c r="X92" s="660" t="s">
        <v>571</v>
      </c>
      <c r="Y92" s="662"/>
      <c r="Z92" s="128"/>
      <c r="AA92" s="265">
        <f>SUM(AA93,AA98,AA99,AA100)</f>
        <v>102516.09112808551</v>
      </c>
      <c r="AB92" s="265">
        <f>SUM(AB93,AB98,AB99,AB100)</f>
        <v>106582.71459348737</v>
      </c>
      <c r="AC92" s="265">
        <f t="shared" ref="AC92:BA92" si="64">SUM(AC93,AC98,AC99,AC100)</f>
        <v>106876.66654672645</v>
      </c>
      <c r="AD92" s="265">
        <f t="shared" si="64"/>
        <v>106974.5745496061</v>
      </c>
      <c r="AE92" s="265">
        <f t="shared" si="64"/>
        <v>110958.61476023613</v>
      </c>
      <c r="AF92" s="265">
        <f t="shared" si="64"/>
        <v>113149.03440581512</v>
      </c>
      <c r="AG92" s="265">
        <f t="shared" si="64"/>
        <v>114032.83474171416</v>
      </c>
      <c r="AH92" s="265">
        <f t="shared" si="64"/>
        <v>111199.44482336745</v>
      </c>
      <c r="AI92" s="265">
        <f t="shared" si="64"/>
        <v>108589.97679430316</v>
      </c>
      <c r="AJ92" s="265">
        <f t="shared" si="64"/>
        <v>108109.06884048269</v>
      </c>
      <c r="AK92" s="265">
        <f t="shared" si="64"/>
        <v>107405.39164579986</v>
      </c>
      <c r="AL92" s="265">
        <f t="shared" si="64"/>
        <v>107047.46926131098</v>
      </c>
      <c r="AM92" s="265">
        <f t="shared" si="64"/>
        <v>103446.58776232148</v>
      </c>
      <c r="AN92" s="265">
        <f t="shared" si="64"/>
        <v>101620.78680331925</v>
      </c>
      <c r="AO92" s="265">
        <f t="shared" si="64"/>
        <v>100988.02307579556</v>
      </c>
      <c r="AP92" s="265">
        <f t="shared" si="64"/>
        <v>100094.30106038629</v>
      </c>
      <c r="AQ92" s="265">
        <f t="shared" si="64"/>
        <v>100663.65175305965</v>
      </c>
      <c r="AR92" s="265">
        <f t="shared" si="64"/>
        <v>98926.148006725984</v>
      </c>
      <c r="AS92" s="265">
        <f t="shared" si="64"/>
        <v>95893.654393414283</v>
      </c>
      <c r="AT92" s="265">
        <f t="shared" si="64"/>
        <v>91260.188373975354</v>
      </c>
      <c r="AU92" s="265">
        <f t="shared" si="64"/>
        <v>92452.83748183155</v>
      </c>
      <c r="AV92" s="265">
        <f t="shared" si="64"/>
        <v>89265.770249569294</v>
      </c>
      <c r="AW92" s="265">
        <f t="shared" si="64"/>
        <v>89243.792447471118</v>
      </c>
      <c r="AX92" s="265">
        <f t="shared" si="64"/>
        <v>89489.857674364132</v>
      </c>
      <c r="AY92" s="265">
        <f t="shared" si="64"/>
        <v>89434.792882917973</v>
      </c>
      <c r="AZ92" s="265">
        <f t="shared" si="64"/>
        <v>88759.749458084756</v>
      </c>
      <c r="BA92" s="1331">
        <f t="shared" si="64"/>
        <v>87374.150387955946</v>
      </c>
      <c r="BB92" s="265">
        <f t="shared" ref="BB92" si="65">SUM(BB93,BB98,BB99,BB100)</f>
        <v>86456.48272483694</v>
      </c>
      <c r="BC92" s="1865">
        <f t="shared" ref="BC92:BD92" si="66">SUM(BC93,BC98,BC99,BC100)</f>
        <v>85637.453195857874</v>
      </c>
      <c r="BD92" s="265">
        <f t="shared" si="66"/>
        <v>84340.462732402448</v>
      </c>
      <c r="BE92" s="1670"/>
      <c r="BF92" s="265"/>
      <c r="BG92" s="338"/>
      <c r="BH92" s="106"/>
    </row>
    <row r="93" spans="15:60">
      <c r="Q93" s="629"/>
      <c r="R93" s="666"/>
      <c r="S93" s="664"/>
      <c r="T93" s="665" t="s">
        <v>705</v>
      </c>
      <c r="V93" s="629"/>
      <c r="W93" s="666"/>
      <c r="X93" s="664"/>
      <c r="Y93" s="665" t="s">
        <v>572</v>
      </c>
      <c r="Z93" s="313"/>
      <c r="AA93" s="314">
        <v>91993.070356667304</v>
      </c>
      <c r="AB93" s="300">
        <v>95910.624182551765</v>
      </c>
      <c r="AC93" s="300">
        <v>96292.077299183948</v>
      </c>
      <c r="AD93" s="300">
        <v>96732.245868523227</v>
      </c>
      <c r="AE93" s="300">
        <v>100294.99568601296</v>
      </c>
      <c r="AF93" s="300">
        <v>102123.74696112778</v>
      </c>
      <c r="AG93" s="300">
        <v>102708.28757681258</v>
      </c>
      <c r="AH93" s="300">
        <v>99997.96317336327</v>
      </c>
      <c r="AI93" s="300">
        <v>97768.722492731467</v>
      </c>
      <c r="AJ93" s="300">
        <v>97203.825792928707</v>
      </c>
      <c r="AK93" s="300">
        <v>96236.561887250631</v>
      </c>
      <c r="AL93" s="300">
        <v>95866.964617315927</v>
      </c>
      <c r="AM93" s="300">
        <v>92653.279800669232</v>
      </c>
      <c r="AN93" s="300">
        <v>91172.121438354618</v>
      </c>
      <c r="AO93" s="300">
        <v>91199.785266410894</v>
      </c>
      <c r="AP93" s="300">
        <v>90301.249384804221</v>
      </c>
      <c r="AQ93" s="300">
        <v>90753.868454446812</v>
      </c>
      <c r="AR93" s="300">
        <v>89215.49209383165</v>
      </c>
      <c r="AS93" s="300">
        <v>86791.706943719779</v>
      </c>
      <c r="AT93" s="300">
        <v>82854.548339475106</v>
      </c>
      <c r="AU93" s="300">
        <v>83645.689123865508</v>
      </c>
      <c r="AV93" s="300">
        <v>80673.910599927985</v>
      </c>
      <c r="AW93" s="300">
        <v>80358.937203001638</v>
      </c>
      <c r="AX93" s="300">
        <v>80279.580708250956</v>
      </c>
      <c r="AY93" s="300">
        <v>80258.05521389551</v>
      </c>
      <c r="AZ93" s="300">
        <v>79813.849726661254</v>
      </c>
      <c r="BA93" s="1360">
        <v>78460.575278331191</v>
      </c>
      <c r="BB93" s="300">
        <v>77705.568428069208</v>
      </c>
      <c r="BC93" s="1897">
        <v>77002.538937833888</v>
      </c>
      <c r="BD93" s="300">
        <v>75828.850243107081</v>
      </c>
      <c r="BE93" s="1691"/>
      <c r="BF93" s="314"/>
      <c r="BG93" s="452"/>
      <c r="BH93" s="106"/>
    </row>
    <row r="94" spans="15:60">
      <c r="Q94" s="629"/>
      <c r="R94" s="666"/>
      <c r="S94" s="664"/>
      <c r="T94" s="126" t="s">
        <v>237</v>
      </c>
      <c r="V94" s="629"/>
      <c r="W94" s="666"/>
      <c r="X94" s="664"/>
      <c r="Y94" s="126" t="s">
        <v>706</v>
      </c>
      <c r="Z94" s="126"/>
      <c r="AA94" s="126">
        <v>37101.4594191012</v>
      </c>
      <c r="AB94" s="126">
        <v>40063.792324310998</v>
      </c>
      <c r="AC94" s="126">
        <v>40593.298127208975</v>
      </c>
      <c r="AD94" s="126">
        <v>41727.530510405348</v>
      </c>
      <c r="AE94" s="126">
        <v>44930.242499592161</v>
      </c>
      <c r="AF94" s="126">
        <v>46325.254168779007</v>
      </c>
      <c r="AG94" s="126">
        <v>47712.927798661425</v>
      </c>
      <c r="AH94" s="126">
        <v>47350.943985659578</v>
      </c>
      <c r="AI94" s="126">
        <v>46687.450907960119</v>
      </c>
      <c r="AJ94" s="126">
        <v>47287.240880193931</v>
      </c>
      <c r="AK94" s="126">
        <v>47527.96189450044</v>
      </c>
      <c r="AL94" s="126">
        <v>48050.143040702576</v>
      </c>
      <c r="AM94" s="126">
        <v>47164.266133074678</v>
      </c>
      <c r="AN94" s="126">
        <v>47183.814279720405</v>
      </c>
      <c r="AO94" s="126">
        <v>48082.1610054556</v>
      </c>
      <c r="AP94" s="126">
        <v>48141.24806486864</v>
      </c>
      <c r="AQ94" s="126">
        <v>49279.303300734748</v>
      </c>
      <c r="AR94" s="126">
        <v>48822.17108651383</v>
      </c>
      <c r="AS94" s="126">
        <v>47185.809259355679</v>
      </c>
      <c r="AT94" s="126">
        <v>44886.751189840121</v>
      </c>
      <c r="AU94" s="126">
        <v>46229.096463168185</v>
      </c>
      <c r="AV94" s="126">
        <v>44309.441286409885</v>
      </c>
      <c r="AW94" s="126">
        <v>43177.995914540501</v>
      </c>
      <c r="AX94" s="126">
        <v>42531.451259144567</v>
      </c>
      <c r="AY94" s="126">
        <v>42677.326860287969</v>
      </c>
      <c r="AZ94" s="126">
        <v>42557.668725362739</v>
      </c>
      <c r="BA94" s="1327">
        <v>42265.898262772622</v>
      </c>
      <c r="BB94" s="126">
        <v>42398.476930312092</v>
      </c>
      <c r="BC94" s="1864">
        <v>42552.006364004126</v>
      </c>
      <c r="BD94" s="126">
        <v>41930.101298213172</v>
      </c>
      <c r="BE94" s="1667"/>
      <c r="BF94" s="126"/>
      <c r="BG94" s="336"/>
      <c r="BH94" s="106"/>
    </row>
    <row r="95" spans="15:60">
      <c r="Q95" s="629"/>
      <c r="R95" s="666"/>
      <c r="S95" s="664"/>
      <c r="T95" s="126" t="s">
        <v>238</v>
      </c>
      <c r="V95" s="629"/>
      <c r="W95" s="666"/>
      <c r="X95" s="664"/>
      <c r="Y95" s="126" t="s">
        <v>707</v>
      </c>
      <c r="Z95" s="126"/>
      <c r="AA95" s="126">
        <v>54891.610937566104</v>
      </c>
      <c r="AB95" s="126">
        <v>55846.831858240774</v>
      </c>
      <c r="AC95" s="126">
        <v>55698.77917197498</v>
      </c>
      <c r="AD95" s="126">
        <v>55004.715358117872</v>
      </c>
      <c r="AE95" s="126">
        <v>55364.753186420785</v>
      </c>
      <c r="AF95" s="126">
        <v>55798.492792348748</v>
      </c>
      <c r="AG95" s="126">
        <v>54995.359778151149</v>
      </c>
      <c r="AH95" s="126">
        <v>52647.019187703685</v>
      </c>
      <c r="AI95" s="126">
        <v>51081.271584771355</v>
      </c>
      <c r="AJ95" s="126">
        <v>49916.584912734761</v>
      </c>
      <c r="AK95" s="126">
        <v>48708.599992750191</v>
      </c>
      <c r="AL95" s="126">
        <v>47816.821576613358</v>
      </c>
      <c r="AM95" s="126">
        <v>45489.013667594554</v>
      </c>
      <c r="AN95" s="126">
        <v>43988.307158634212</v>
      </c>
      <c r="AO95" s="126">
        <v>43117.624260955286</v>
      </c>
      <c r="AP95" s="126">
        <v>42160.001319935567</v>
      </c>
      <c r="AQ95" s="126">
        <v>41474.565153712065</v>
      </c>
      <c r="AR95" s="126">
        <v>40393.321007317812</v>
      </c>
      <c r="AS95" s="126">
        <v>39605.897684364099</v>
      </c>
      <c r="AT95" s="126">
        <v>37967.797149634986</v>
      </c>
      <c r="AU95" s="126">
        <v>37416.592660697293</v>
      </c>
      <c r="AV95" s="126">
        <v>36364.469313518108</v>
      </c>
      <c r="AW95" s="126">
        <v>37180.94128846113</v>
      </c>
      <c r="AX95" s="126">
        <v>37748.129449106389</v>
      </c>
      <c r="AY95" s="126">
        <v>37580.728353607548</v>
      </c>
      <c r="AZ95" s="126">
        <v>37256.181001298515</v>
      </c>
      <c r="BA95" s="1327">
        <v>36194.677015558569</v>
      </c>
      <c r="BB95" s="126">
        <v>35307.091497757108</v>
      </c>
      <c r="BC95" s="1864">
        <v>34450.532573829769</v>
      </c>
      <c r="BD95" s="126">
        <v>33898.748944893923</v>
      </c>
      <c r="BE95" s="1667"/>
      <c r="BF95" s="126"/>
      <c r="BG95" s="336"/>
      <c r="BH95" s="106"/>
    </row>
    <row r="96" spans="15:60">
      <c r="Q96" s="629"/>
      <c r="R96" s="666"/>
      <c r="S96" s="664"/>
      <c r="T96" s="126" t="s">
        <v>239</v>
      </c>
      <c r="V96" s="629"/>
      <c r="W96" s="666"/>
      <c r="X96" s="664"/>
      <c r="Y96" s="126" t="s">
        <v>708</v>
      </c>
      <c r="Z96" s="126"/>
      <c r="AA96" s="126">
        <v>39694.495367807358</v>
      </c>
      <c r="AB96" s="126">
        <v>40480.593339537314</v>
      </c>
      <c r="AC96" s="126">
        <v>39844.25014179515</v>
      </c>
      <c r="AD96" s="126">
        <v>38984.428486205026</v>
      </c>
      <c r="AE96" s="126">
        <v>39637.074461154312</v>
      </c>
      <c r="AF96" s="126">
        <v>39997.868271096515</v>
      </c>
      <c r="AG96" s="126">
        <v>39493.984335615758</v>
      </c>
      <c r="AH96" s="126">
        <v>37803.041054813613</v>
      </c>
      <c r="AI96" s="126">
        <v>36751.844779794526</v>
      </c>
      <c r="AJ96" s="126">
        <v>36016.20313841202</v>
      </c>
      <c r="AK96" s="126">
        <v>35247.829059368363</v>
      </c>
      <c r="AL96" s="126">
        <v>34686.927217053148</v>
      </c>
      <c r="AM96" s="126">
        <v>32552.083990608742</v>
      </c>
      <c r="AN96" s="126">
        <v>31088.796089274325</v>
      </c>
      <c r="AO96" s="126">
        <v>30426.554280563785</v>
      </c>
      <c r="AP96" s="126">
        <v>29826.104700763528</v>
      </c>
      <c r="AQ96" s="126">
        <v>29487.139567076501</v>
      </c>
      <c r="AR96" s="126">
        <v>28631.024548182086</v>
      </c>
      <c r="AS96" s="126">
        <v>28043.821092831829</v>
      </c>
      <c r="AT96" s="126">
        <v>26700.402815012712</v>
      </c>
      <c r="AU96" s="126">
        <v>26505.160493432377</v>
      </c>
      <c r="AV96" s="126">
        <v>25425.947902505439</v>
      </c>
      <c r="AW96" s="126">
        <v>25919.446736851394</v>
      </c>
      <c r="AX96" s="126">
        <v>26271.288555304367</v>
      </c>
      <c r="AY96" s="126">
        <v>26251.06298514353</v>
      </c>
      <c r="AZ96" s="126">
        <v>26071.527588167806</v>
      </c>
      <c r="BA96" s="1327">
        <v>25291.998187377802</v>
      </c>
      <c r="BB96" s="126">
        <v>24666.702615822713</v>
      </c>
      <c r="BC96" s="1864">
        <v>24260.430828891142</v>
      </c>
      <c r="BD96" s="126">
        <v>24015.571494673215</v>
      </c>
      <c r="BE96" s="1667"/>
      <c r="BF96" s="126"/>
      <c r="BG96" s="336"/>
      <c r="BH96" s="106"/>
    </row>
    <row r="97" spans="17:60">
      <c r="Q97" s="629"/>
      <c r="R97" s="666"/>
      <c r="S97" s="664"/>
      <c r="T97" s="126" t="s">
        <v>240</v>
      </c>
      <c r="V97" s="629"/>
      <c r="W97" s="666"/>
      <c r="X97" s="664"/>
      <c r="Y97" s="126" t="s">
        <v>709</v>
      </c>
      <c r="Z97" s="126"/>
      <c r="AA97" s="126">
        <v>15197.115569758738</v>
      </c>
      <c r="AB97" s="126">
        <v>15366.238518703452</v>
      </c>
      <c r="AC97" s="126">
        <v>15854.529030179829</v>
      </c>
      <c r="AD97" s="126">
        <v>16020.286871912842</v>
      </c>
      <c r="AE97" s="126">
        <v>15727.678725266473</v>
      </c>
      <c r="AF97" s="126">
        <v>15800.624521252239</v>
      </c>
      <c r="AG97" s="126">
        <v>15501.375442535396</v>
      </c>
      <c r="AH97" s="126">
        <v>14843.978132890064</v>
      </c>
      <c r="AI97" s="126">
        <v>14329.426804976829</v>
      </c>
      <c r="AJ97" s="126">
        <v>13900.381774322739</v>
      </c>
      <c r="AK97" s="126">
        <v>13460.770933381827</v>
      </c>
      <c r="AL97" s="126">
        <v>13129.894359560216</v>
      </c>
      <c r="AM97" s="126">
        <v>12936.92967698581</v>
      </c>
      <c r="AN97" s="126">
        <v>12899.511069359887</v>
      </c>
      <c r="AO97" s="126">
        <v>12691.069980391498</v>
      </c>
      <c r="AP97" s="126">
        <v>12333.89661917205</v>
      </c>
      <c r="AQ97" s="126">
        <v>11987.425586635569</v>
      </c>
      <c r="AR97" s="126">
        <v>11762.296459135718</v>
      </c>
      <c r="AS97" s="126">
        <v>11562.076591532272</v>
      </c>
      <c r="AT97" s="126">
        <v>11267.394334622279</v>
      </c>
      <c r="AU97" s="126">
        <v>10911.432167264915</v>
      </c>
      <c r="AV97" s="126">
        <v>10938.521411012665</v>
      </c>
      <c r="AW97" s="126">
        <v>11261.494551609734</v>
      </c>
      <c r="AX97" s="126">
        <v>11476.840893802017</v>
      </c>
      <c r="AY97" s="126">
        <v>11329.665368464026</v>
      </c>
      <c r="AZ97" s="126">
        <v>11184.653413130711</v>
      </c>
      <c r="BA97" s="1327">
        <v>10902.678828180768</v>
      </c>
      <c r="BB97" s="126">
        <v>10640.388881934401</v>
      </c>
      <c r="BC97" s="1864">
        <v>10190.101744938627</v>
      </c>
      <c r="BD97" s="126">
        <v>9883.1774502207099</v>
      </c>
      <c r="BE97" s="1667"/>
      <c r="BF97" s="126"/>
      <c r="BG97" s="336"/>
      <c r="BH97" s="106"/>
    </row>
    <row r="98" spans="17:60">
      <c r="Q98" s="629"/>
      <c r="R98" s="666"/>
      <c r="S98" s="664"/>
      <c r="T98" s="667" t="s">
        <v>233</v>
      </c>
      <c r="V98" s="629"/>
      <c r="W98" s="666"/>
      <c r="X98" s="664"/>
      <c r="Y98" s="667" t="s">
        <v>568</v>
      </c>
      <c r="Z98" s="300"/>
      <c r="AA98" s="300">
        <v>600.45947292079734</v>
      </c>
      <c r="AB98" s="300">
        <v>596.55698533398424</v>
      </c>
      <c r="AC98" s="300">
        <v>608.70278926247977</v>
      </c>
      <c r="AD98" s="300">
        <v>555.2908588735969</v>
      </c>
      <c r="AE98" s="300">
        <v>556.02530107939651</v>
      </c>
      <c r="AF98" s="300">
        <v>545.50761346277443</v>
      </c>
      <c r="AG98" s="300">
        <v>527.85099029212938</v>
      </c>
      <c r="AH98" s="300">
        <v>507.29052355378843</v>
      </c>
      <c r="AI98" s="300">
        <v>463.8909479208782</v>
      </c>
      <c r="AJ98" s="300">
        <v>472.30696984507733</v>
      </c>
      <c r="AK98" s="300">
        <v>444.97834389358707</v>
      </c>
      <c r="AL98" s="300">
        <v>452.15740348916472</v>
      </c>
      <c r="AM98" s="300">
        <v>470.52756240772226</v>
      </c>
      <c r="AN98" s="300">
        <v>483.77221557545647</v>
      </c>
      <c r="AO98" s="300">
        <v>464.384087232914</v>
      </c>
      <c r="AP98" s="300">
        <v>468.86740288331072</v>
      </c>
      <c r="AQ98" s="300">
        <v>449.94383339744098</v>
      </c>
      <c r="AR98" s="300">
        <v>473.26458621146162</v>
      </c>
      <c r="AS98" s="300">
        <v>463.11017759208295</v>
      </c>
      <c r="AT98" s="300">
        <v>426.66423546265821</v>
      </c>
      <c r="AU98" s="300">
        <v>432.71508133621739</v>
      </c>
      <c r="AV98" s="300">
        <v>483.17129669586768</v>
      </c>
      <c r="AW98" s="300">
        <v>528.46452492593289</v>
      </c>
      <c r="AX98" s="300">
        <v>539.12450110277246</v>
      </c>
      <c r="AY98" s="300">
        <v>512.20539360907651</v>
      </c>
      <c r="AZ98" s="300">
        <v>482.53893720221242</v>
      </c>
      <c r="BA98" s="1360">
        <v>453.16474090764729</v>
      </c>
      <c r="BB98" s="300">
        <v>439.59171606214318</v>
      </c>
      <c r="BC98" s="1897">
        <v>379.90066543593332</v>
      </c>
      <c r="BD98" s="300">
        <v>369.58463019264929</v>
      </c>
      <c r="BE98" s="1691"/>
      <c r="BF98" s="314"/>
      <c r="BG98" s="452"/>
      <c r="BH98" s="106"/>
    </row>
    <row r="99" spans="17:60">
      <c r="Q99" s="629"/>
      <c r="R99" s="666"/>
      <c r="S99" s="664"/>
      <c r="T99" s="667" t="s">
        <v>234</v>
      </c>
      <c r="V99" s="629"/>
      <c r="W99" s="666"/>
      <c r="X99" s="664"/>
      <c r="Y99" s="667" t="s">
        <v>569</v>
      </c>
      <c r="Z99" s="315"/>
      <c r="AA99" s="315">
        <v>8696.9483568872911</v>
      </c>
      <c r="AB99" s="315">
        <v>8805.8541887180891</v>
      </c>
      <c r="AC99" s="315">
        <v>8657.4229335098644</v>
      </c>
      <c r="AD99" s="315">
        <v>8294.537802230594</v>
      </c>
      <c r="AE99" s="315">
        <v>8649.3192745490051</v>
      </c>
      <c r="AF99" s="315">
        <v>8841.8341112374019</v>
      </c>
      <c r="AG99" s="315">
        <v>9215.8277868884579</v>
      </c>
      <c r="AH99" s="315">
        <v>9065.6454445251566</v>
      </c>
      <c r="AI99" s="315">
        <v>8779.4903257831229</v>
      </c>
      <c r="AJ99" s="315">
        <v>8867.7615384098372</v>
      </c>
      <c r="AK99" s="315">
        <v>9096.0549708592498</v>
      </c>
      <c r="AL99" s="315">
        <v>9228.0523021263907</v>
      </c>
      <c r="AM99" s="315">
        <v>8836.3600458776691</v>
      </c>
      <c r="AN99" s="315">
        <v>8404.4546297409142</v>
      </c>
      <c r="AO99" s="315">
        <v>7754.9762797436579</v>
      </c>
      <c r="AP99" s="315">
        <v>7737.0303553678132</v>
      </c>
      <c r="AQ99" s="315">
        <v>7832.9006008161778</v>
      </c>
      <c r="AR99" s="315">
        <v>7568.8597201697212</v>
      </c>
      <c r="AS99" s="315">
        <v>7087.3534276199043</v>
      </c>
      <c r="AT99" s="315">
        <v>6452.4077105213764</v>
      </c>
      <c r="AU99" s="315">
        <v>6927.7514992560364</v>
      </c>
      <c r="AV99" s="315">
        <v>6697.2142615502462</v>
      </c>
      <c r="AW99" s="315">
        <v>6943.9890326736131</v>
      </c>
      <c r="AX99" s="315">
        <v>7164.7458559809311</v>
      </c>
      <c r="AY99" s="315">
        <v>7166.0484765191786</v>
      </c>
      <c r="AZ99" s="315">
        <v>7006.9177988325036</v>
      </c>
      <c r="BA99" s="1361">
        <v>7049.8539274277719</v>
      </c>
      <c r="BB99" s="315">
        <v>6950.1293218965693</v>
      </c>
      <c r="BC99" s="1898">
        <v>6997.5134764226968</v>
      </c>
      <c r="BD99" s="315">
        <v>6930.3275769526872</v>
      </c>
      <c r="BE99" s="1692"/>
      <c r="BF99" s="316"/>
      <c r="BG99" s="453"/>
      <c r="BH99" s="106"/>
    </row>
    <row r="100" spans="17:60">
      <c r="Q100" s="629"/>
      <c r="R100" s="666"/>
      <c r="S100" s="664"/>
      <c r="T100" s="665" t="s">
        <v>235</v>
      </c>
      <c r="V100" s="629"/>
      <c r="W100" s="666"/>
      <c r="X100" s="664"/>
      <c r="Y100" s="665" t="s">
        <v>570</v>
      </c>
      <c r="Z100" s="300"/>
      <c r="AA100" s="300">
        <v>1225.612941610098</v>
      </c>
      <c r="AB100" s="300">
        <v>1269.6792368835277</v>
      </c>
      <c r="AC100" s="300">
        <v>1318.4635247701606</v>
      </c>
      <c r="AD100" s="300">
        <v>1392.5000199786737</v>
      </c>
      <c r="AE100" s="300">
        <v>1458.2744985947686</v>
      </c>
      <c r="AF100" s="300">
        <v>1637.9457199871688</v>
      </c>
      <c r="AG100" s="300">
        <v>1580.868387720983</v>
      </c>
      <c r="AH100" s="300">
        <v>1628.5456819252238</v>
      </c>
      <c r="AI100" s="300">
        <v>1577.8730278677003</v>
      </c>
      <c r="AJ100" s="300">
        <v>1565.1745392990815</v>
      </c>
      <c r="AK100" s="300">
        <v>1627.7964437963947</v>
      </c>
      <c r="AL100" s="300">
        <v>1500.2949383794848</v>
      </c>
      <c r="AM100" s="300">
        <v>1486.4203533668665</v>
      </c>
      <c r="AN100" s="300">
        <v>1560.438519648261</v>
      </c>
      <c r="AO100" s="300">
        <v>1568.8774424080934</v>
      </c>
      <c r="AP100" s="300">
        <v>1587.1539173309609</v>
      </c>
      <c r="AQ100" s="300">
        <v>1626.9388643992147</v>
      </c>
      <c r="AR100" s="300">
        <v>1668.5316065131458</v>
      </c>
      <c r="AS100" s="300">
        <v>1551.4838444825166</v>
      </c>
      <c r="AT100" s="300">
        <v>1526.5680885162146</v>
      </c>
      <c r="AU100" s="300">
        <v>1446.6817773737928</v>
      </c>
      <c r="AV100" s="300">
        <v>1411.474091395188</v>
      </c>
      <c r="AW100" s="300">
        <v>1412.401686869945</v>
      </c>
      <c r="AX100" s="300">
        <v>1506.4066090294659</v>
      </c>
      <c r="AY100" s="300">
        <v>1498.4837988941958</v>
      </c>
      <c r="AZ100" s="300">
        <v>1456.4429953887732</v>
      </c>
      <c r="BA100" s="1360">
        <v>1410.5564412893355</v>
      </c>
      <c r="BB100" s="300">
        <v>1361.1932588090181</v>
      </c>
      <c r="BC100" s="1897">
        <v>1257.5001161653493</v>
      </c>
      <c r="BD100" s="300">
        <v>1211.7002821500362</v>
      </c>
      <c r="BE100" s="1691"/>
      <c r="BF100" s="314"/>
      <c r="BG100" s="452"/>
      <c r="BH100" s="106"/>
    </row>
    <row r="101" spans="17:60">
      <c r="Q101" s="629"/>
      <c r="R101" s="668" t="s">
        <v>115</v>
      </c>
      <c r="S101" s="669"/>
      <c r="T101" s="670"/>
      <c r="V101" s="629"/>
      <c r="W101" s="668" t="s">
        <v>452</v>
      </c>
      <c r="X101" s="669"/>
      <c r="Y101" s="670"/>
      <c r="Z101" s="129"/>
      <c r="AA101" s="298">
        <f>SUM(AA102:AA112)</f>
        <v>128734.05853216887</v>
      </c>
      <c r="AB101" s="298">
        <f>SUM(AB102:AB112)</f>
        <v>132089.34966187042</v>
      </c>
      <c r="AC101" s="298">
        <f t="shared" ref="AC101:BA101" si="67">SUM(AC102:AC112)</f>
        <v>138195.5059012596</v>
      </c>
      <c r="AD101" s="298">
        <f t="shared" si="67"/>
        <v>138765.98748624913</v>
      </c>
      <c r="AE101" s="298">
        <f t="shared" si="67"/>
        <v>148492.77177324574</v>
      </c>
      <c r="AF101" s="298">
        <f t="shared" si="67"/>
        <v>150334.54613831485</v>
      </c>
      <c r="AG101" s="298">
        <f t="shared" si="67"/>
        <v>151177.05628858635</v>
      </c>
      <c r="AH101" s="298">
        <f t="shared" si="67"/>
        <v>145468.00546207448</v>
      </c>
      <c r="AI101" s="298">
        <f t="shared" si="67"/>
        <v>144296.48113027724</v>
      </c>
      <c r="AJ101" s="298">
        <f t="shared" si="67"/>
        <v>152303.05733481745</v>
      </c>
      <c r="AK101" s="298">
        <f t="shared" si="67"/>
        <v>155801.89370325534</v>
      </c>
      <c r="AL101" s="298">
        <f t="shared" si="67"/>
        <v>152500.05093658672</v>
      </c>
      <c r="AM101" s="298">
        <f t="shared" si="67"/>
        <v>163396.46177075122</v>
      </c>
      <c r="AN101" s="298">
        <f t="shared" si="67"/>
        <v>165864.79923714866</v>
      </c>
      <c r="AO101" s="298">
        <f t="shared" si="67"/>
        <v>164179.26553730277</v>
      </c>
      <c r="AP101" s="298">
        <f t="shared" si="67"/>
        <v>170530.05389955803</v>
      </c>
      <c r="AQ101" s="298">
        <f t="shared" si="67"/>
        <v>161946.73327343052</v>
      </c>
      <c r="AR101" s="298">
        <f t="shared" si="67"/>
        <v>172698.51573249773</v>
      </c>
      <c r="AS101" s="298">
        <f t="shared" si="67"/>
        <v>167826.70089733679</v>
      </c>
      <c r="AT101" s="298">
        <f t="shared" si="67"/>
        <v>161599.65252433665</v>
      </c>
      <c r="AU101" s="298">
        <f t="shared" si="67"/>
        <v>178422.79158775372</v>
      </c>
      <c r="AV101" s="298">
        <f t="shared" si="67"/>
        <v>193327.36483100947</v>
      </c>
      <c r="AW101" s="298">
        <f t="shared" si="67"/>
        <v>211467.47989609197</v>
      </c>
      <c r="AX101" s="298">
        <f t="shared" si="67"/>
        <v>207594.26295107685</v>
      </c>
      <c r="AY101" s="298">
        <f t="shared" si="67"/>
        <v>193379.97293724297</v>
      </c>
      <c r="AZ101" s="298">
        <f t="shared" si="67"/>
        <v>186726.95646360918</v>
      </c>
      <c r="BA101" s="1362">
        <f t="shared" si="67"/>
        <v>184908.3839026549</v>
      </c>
      <c r="BB101" s="298">
        <f t="shared" ref="BB101" si="68">SUM(BB102:BB112)</f>
        <v>186715.71118810005</v>
      </c>
      <c r="BC101" s="1899">
        <f t="shared" ref="BC101:BD101" si="69">SUM(BC102:BC112)</f>
        <v>166149.8401190782</v>
      </c>
      <c r="BD101" s="298">
        <f t="shared" si="69"/>
        <v>159235.98756808409</v>
      </c>
      <c r="BE101" s="1693"/>
      <c r="BF101" s="298"/>
      <c r="BG101" s="339"/>
      <c r="BH101" s="106"/>
    </row>
    <row r="102" spans="17:60">
      <c r="Q102" s="629"/>
      <c r="R102" s="671"/>
      <c r="S102" s="672" t="s">
        <v>241</v>
      </c>
      <c r="T102" s="673"/>
      <c r="V102" s="629"/>
      <c r="W102" s="671"/>
      <c r="X102" s="674" t="s">
        <v>573</v>
      </c>
      <c r="Y102" s="673"/>
      <c r="Z102" s="297"/>
      <c r="AA102" s="297">
        <v>8773.2511365583377</v>
      </c>
      <c r="AB102" s="297">
        <v>8507.6831869112939</v>
      </c>
      <c r="AC102" s="297">
        <v>9419.2784481221715</v>
      </c>
      <c r="AD102" s="297">
        <v>9612.8724690006347</v>
      </c>
      <c r="AE102" s="297">
        <v>9919.8880184766094</v>
      </c>
      <c r="AF102" s="297">
        <v>9846.531178061754</v>
      </c>
      <c r="AG102" s="297">
        <v>11011.620452106732</v>
      </c>
      <c r="AH102" s="297">
        <v>10892.441407241065</v>
      </c>
      <c r="AI102" s="297">
        <v>10294.984135931349</v>
      </c>
      <c r="AJ102" s="297">
        <v>10769.627580048422</v>
      </c>
      <c r="AK102" s="297">
        <v>11215.194184219301</v>
      </c>
      <c r="AL102" s="297">
        <v>10406.661737876619</v>
      </c>
      <c r="AM102" s="297">
        <v>10262.602276271457</v>
      </c>
      <c r="AN102" s="297">
        <v>10496.440554871431</v>
      </c>
      <c r="AO102" s="297">
        <v>10522.566515339528</v>
      </c>
      <c r="AP102" s="297">
        <v>11230.577408375988</v>
      </c>
      <c r="AQ102" s="297">
        <v>10683.397680893242</v>
      </c>
      <c r="AR102" s="297">
        <v>11383.627112690512</v>
      </c>
      <c r="AS102" s="297">
        <v>10814.517001937682</v>
      </c>
      <c r="AT102" s="297">
        <v>10571.612002623273</v>
      </c>
      <c r="AU102" s="297">
        <v>11508.665340783955</v>
      </c>
      <c r="AV102" s="297">
        <v>13245.402668984258</v>
      </c>
      <c r="AW102" s="297">
        <v>13059.682293514883</v>
      </c>
      <c r="AX102" s="297">
        <v>12774.136516307775</v>
      </c>
      <c r="AY102" s="297">
        <v>13430.624470409986</v>
      </c>
      <c r="AZ102" s="297">
        <v>12375.544493375481</v>
      </c>
      <c r="BA102" s="1363">
        <v>12948.603108360832</v>
      </c>
      <c r="BB102" s="297">
        <v>12305.463862473365</v>
      </c>
      <c r="BC102" s="1900">
        <v>11206.305321610311</v>
      </c>
      <c r="BD102" s="297">
        <v>11774.765858221395</v>
      </c>
      <c r="BE102" s="1694"/>
      <c r="BF102" s="297"/>
      <c r="BG102" s="340"/>
      <c r="BH102" s="106"/>
    </row>
    <row r="103" spans="17:60">
      <c r="Q103" s="629"/>
      <c r="R103" s="671"/>
      <c r="S103" s="674" t="s">
        <v>242</v>
      </c>
      <c r="T103" s="673"/>
      <c r="V103" s="629"/>
      <c r="W103" s="671"/>
      <c r="X103" s="674" t="s">
        <v>574</v>
      </c>
      <c r="Y103" s="673"/>
      <c r="Z103" s="297"/>
      <c r="AA103" s="297">
        <v>10113.488799562372</v>
      </c>
      <c r="AB103" s="297">
        <v>10701.00856198313</v>
      </c>
      <c r="AC103" s="297">
        <v>11445.985148345419</v>
      </c>
      <c r="AD103" s="297">
        <v>11768.764968568114</v>
      </c>
      <c r="AE103" s="297">
        <v>11825.676536446321</v>
      </c>
      <c r="AF103" s="297">
        <v>12136.825387723788</v>
      </c>
      <c r="AG103" s="297">
        <v>12657.533934062809</v>
      </c>
      <c r="AH103" s="297">
        <v>12772.508248127921</v>
      </c>
      <c r="AI103" s="297">
        <v>12509.030329315063</v>
      </c>
      <c r="AJ103" s="297">
        <v>12912.294912295862</v>
      </c>
      <c r="AK103" s="297">
        <v>13822.339384802997</v>
      </c>
      <c r="AL103" s="297">
        <v>13747.834720058763</v>
      </c>
      <c r="AM103" s="297">
        <v>14460.157550127995</v>
      </c>
      <c r="AN103" s="297">
        <v>14264.809022961716</v>
      </c>
      <c r="AO103" s="297">
        <v>14511.902614833229</v>
      </c>
      <c r="AP103" s="297">
        <v>15047.358189294471</v>
      </c>
      <c r="AQ103" s="297">
        <v>14450.326884938273</v>
      </c>
      <c r="AR103" s="297">
        <v>15603.156611209783</v>
      </c>
      <c r="AS103" s="297">
        <v>14169.921914563958</v>
      </c>
      <c r="AT103" s="297">
        <v>13970.675344595706</v>
      </c>
      <c r="AU103" s="297">
        <v>15279.828078781275</v>
      </c>
      <c r="AV103" s="297">
        <v>16845.965202000913</v>
      </c>
      <c r="AW103" s="297">
        <v>17855.033125419322</v>
      </c>
      <c r="AX103" s="297">
        <v>18124.349137270776</v>
      </c>
      <c r="AY103" s="297">
        <v>16348.061488847023</v>
      </c>
      <c r="AZ103" s="297">
        <v>15412.227038329533</v>
      </c>
      <c r="BA103" s="1363">
        <v>15423.997093860649</v>
      </c>
      <c r="BB103" s="297">
        <v>15853.36426461886</v>
      </c>
      <c r="BC103" s="1900">
        <v>14030.278677834733</v>
      </c>
      <c r="BD103" s="297">
        <v>13120.507570218797</v>
      </c>
      <c r="BE103" s="1694"/>
      <c r="BF103" s="297"/>
      <c r="BG103" s="340"/>
      <c r="BH103" s="106"/>
    </row>
    <row r="104" spans="17:60">
      <c r="Q104" s="629"/>
      <c r="R104" s="671"/>
      <c r="S104" s="674" t="s">
        <v>243</v>
      </c>
      <c r="T104" s="673"/>
      <c r="V104" s="629"/>
      <c r="W104" s="671"/>
      <c r="X104" s="674" t="s">
        <v>575</v>
      </c>
      <c r="Y104" s="673"/>
      <c r="Z104" s="297"/>
      <c r="AA104" s="297">
        <v>37631.725603206745</v>
      </c>
      <c r="AB104" s="297">
        <v>38651.20958381395</v>
      </c>
      <c r="AC104" s="297">
        <v>40504.034404516773</v>
      </c>
      <c r="AD104" s="297">
        <v>40142.388492925849</v>
      </c>
      <c r="AE104" s="297">
        <v>43709.312073702895</v>
      </c>
      <c r="AF104" s="297">
        <v>43706.938021347451</v>
      </c>
      <c r="AG104" s="297">
        <v>43920.285038927243</v>
      </c>
      <c r="AH104" s="297">
        <v>42027.999063780837</v>
      </c>
      <c r="AI104" s="297">
        <v>42934.044824227676</v>
      </c>
      <c r="AJ104" s="297">
        <v>45330.258121845793</v>
      </c>
      <c r="AK104" s="297">
        <v>46467.885680021165</v>
      </c>
      <c r="AL104" s="297">
        <v>47737.433105201955</v>
      </c>
      <c r="AM104" s="297">
        <v>52503.562694656677</v>
      </c>
      <c r="AN104" s="297">
        <v>52368.528749338846</v>
      </c>
      <c r="AO104" s="297">
        <v>51528.330165731328</v>
      </c>
      <c r="AP104" s="297">
        <v>54609.18038820981</v>
      </c>
      <c r="AQ104" s="297">
        <v>51525.183181429478</v>
      </c>
      <c r="AR104" s="297">
        <v>56624.399134566935</v>
      </c>
      <c r="AS104" s="297">
        <v>55868.75331189212</v>
      </c>
      <c r="AT104" s="297">
        <v>52243.311774907233</v>
      </c>
      <c r="AU104" s="297">
        <v>57906.268754850316</v>
      </c>
      <c r="AV104" s="297">
        <v>62135.957337757849</v>
      </c>
      <c r="AW104" s="297">
        <v>67538.305662577084</v>
      </c>
      <c r="AX104" s="297">
        <v>66498.597512019856</v>
      </c>
      <c r="AY104" s="297">
        <v>63643.665833366351</v>
      </c>
      <c r="AZ104" s="297">
        <v>60484.395217889738</v>
      </c>
      <c r="BA104" s="1363">
        <v>59236.30693031782</v>
      </c>
      <c r="BB104" s="297">
        <v>61325.422529641481</v>
      </c>
      <c r="BC104" s="1900">
        <v>55965.98342954641</v>
      </c>
      <c r="BD104" s="297">
        <v>53358.44589283035</v>
      </c>
      <c r="BE104" s="1694"/>
      <c r="BF104" s="297"/>
      <c r="BG104" s="340"/>
      <c r="BH104" s="106"/>
    </row>
    <row r="105" spans="17:60">
      <c r="Q105" s="629"/>
      <c r="R105" s="671"/>
      <c r="S105" s="674" t="s">
        <v>244</v>
      </c>
      <c r="T105" s="673"/>
      <c r="V105" s="629"/>
      <c r="W105" s="671"/>
      <c r="X105" s="674" t="s">
        <v>576</v>
      </c>
      <c r="Y105" s="673"/>
      <c r="Z105" s="297"/>
      <c r="AA105" s="297">
        <v>6251.2076829101661</v>
      </c>
      <c r="AB105" s="297">
        <v>6478.3504518067393</v>
      </c>
      <c r="AC105" s="297">
        <v>6893.7100135373348</v>
      </c>
      <c r="AD105" s="297">
        <v>6695.8630460377062</v>
      </c>
      <c r="AE105" s="297">
        <v>6694.3135047985224</v>
      </c>
      <c r="AF105" s="297">
        <v>6792.2169889373999</v>
      </c>
      <c r="AG105" s="297">
        <v>6884.8017379112189</v>
      </c>
      <c r="AH105" s="297">
        <v>6463.9386027614255</v>
      </c>
      <c r="AI105" s="297">
        <v>6468.8485066295998</v>
      </c>
      <c r="AJ105" s="297">
        <v>6712.7463473182434</v>
      </c>
      <c r="AK105" s="297">
        <v>6804.2705947338618</v>
      </c>
      <c r="AL105" s="297">
        <v>7057.6864340327429</v>
      </c>
      <c r="AM105" s="297">
        <v>7220.1260235032441</v>
      </c>
      <c r="AN105" s="297">
        <v>7348.9527074590114</v>
      </c>
      <c r="AO105" s="297">
        <v>7696.4522472673016</v>
      </c>
      <c r="AP105" s="297">
        <v>8234.6758188237873</v>
      </c>
      <c r="AQ105" s="297">
        <v>7471.7357428353771</v>
      </c>
      <c r="AR105" s="297">
        <v>8455.1622486197102</v>
      </c>
      <c r="AS105" s="297">
        <v>8001.1941200721003</v>
      </c>
      <c r="AT105" s="297">
        <v>7848.7899233714852</v>
      </c>
      <c r="AU105" s="297">
        <v>8787.8423749811736</v>
      </c>
      <c r="AV105" s="297">
        <v>9591.6521153769427</v>
      </c>
      <c r="AW105" s="297">
        <v>10934.208906237973</v>
      </c>
      <c r="AX105" s="297">
        <v>10622.934995285274</v>
      </c>
      <c r="AY105" s="297">
        <v>9665.4837913704941</v>
      </c>
      <c r="AZ105" s="297">
        <v>9281.3306115573432</v>
      </c>
      <c r="BA105" s="1363">
        <v>8735.3824651212071</v>
      </c>
      <c r="BB105" s="297">
        <v>9339.3193939320863</v>
      </c>
      <c r="BC105" s="1900">
        <v>8511.5435170865021</v>
      </c>
      <c r="BD105" s="297">
        <v>7900.8356470696499</v>
      </c>
      <c r="BE105" s="1694"/>
      <c r="BF105" s="297"/>
      <c r="BG105" s="340"/>
      <c r="BH105" s="106"/>
    </row>
    <row r="106" spans="17:60">
      <c r="Q106" s="629"/>
      <c r="R106" s="671"/>
      <c r="S106" s="674" t="s">
        <v>245</v>
      </c>
      <c r="T106" s="673"/>
      <c r="V106" s="629"/>
      <c r="W106" s="671"/>
      <c r="X106" s="674" t="s">
        <v>577</v>
      </c>
      <c r="Y106" s="673"/>
      <c r="Z106" s="297"/>
      <c r="AA106" s="297">
        <v>13182.44459149017</v>
      </c>
      <c r="AB106" s="297">
        <v>12960.094366533987</v>
      </c>
      <c r="AC106" s="297">
        <v>13174.549270002399</v>
      </c>
      <c r="AD106" s="297">
        <v>13597.829524169192</v>
      </c>
      <c r="AE106" s="297">
        <v>14283.595794135894</v>
      </c>
      <c r="AF106" s="297">
        <v>14820.082251352556</v>
      </c>
      <c r="AG106" s="297">
        <v>14933.666036072893</v>
      </c>
      <c r="AH106" s="297">
        <v>14242.531415441608</v>
      </c>
      <c r="AI106" s="297">
        <v>13832.831275245644</v>
      </c>
      <c r="AJ106" s="297">
        <v>14621.317568719698</v>
      </c>
      <c r="AK106" s="297">
        <v>14498.912151198456</v>
      </c>
      <c r="AL106" s="297">
        <v>14647.558078777685</v>
      </c>
      <c r="AM106" s="297">
        <v>16499.790496186317</v>
      </c>
      <c r="AN106" s="297">
        <v>17287.267417457537</v>
      </c>
      <c r="AO106" s="297">
        <v>17082.082868083293</v>
      </c>
      <c r="AP106" s="297">
        <v>18143.019527359749</v>
      </c>
      <c r="AQ106" s="297">
        <v>17807.172729180696</v>
      </c>
      <c r="AR106" s="297">
        <v>18693.360003051032</v>
      </c>
      <c r="AS106" s="297">
        <v>19004.675185412427</v>
      </c>
      <c r="AT106" s="297">
        <v>17401.522920197713</v>
      </c>
      <c r="AU106" s="297">
        <v>20018.042173856149</v>
      </c>
      <c r="AV106" s="297">
        <v>21986.940628933928</v>
      </c>
      <c r="AW106" s="297">
        <v>24276.174922649385</v>
      </c>
      <c r="AX106" s="297">
        <v>23107.730635669424</v>
      </c>
      <c r="AY106" s="297">
        <v>22020.951256886834</v>
      </c>
      <c r="AZ106" s="297">
        <v>20552.314585423908</v>
      </c>
      <c r="BA106" s="1363">
        <v>20467.100275880359</v>
      </c>
      <c r="BB106" s="297">
        <v>20189.46878574638</v>
      </c>
      <c r="BC106" s="1900">
        <v>18138.317345575189</v>
      </c>
      <c r="BD106" s="297">
        <v>17544.332889432058</v>
      </c>
      <c r="BE106" s="1694"/>
      <c r="BF106" s="297"/>
      <c r="BG106" s="340"/>
      <c r="BH106" s="106"/>
    </row>
    <row r="107" spans="17:60">
      <c r="Q107" s="629"/>
      <c r="R107" s="671"/>
      <c r="S107" s="674" t="s">
        <v>246</v>
      </c>
      <c r="T107" s="673"/>
      <c r="V107" s="629"/>
      <c r="W107" s="671"/>
      <c r="X107" s="674" t="s">
        <v>578</v>
      </c>
      <c r="Y107" s="673"/>
      <c r="Z107" s="297"/>
      <c r="AA107" s="297">
        <v>18051.57457736009</v>
      </c>
      <c r="AB107" s="297">
        <v>18661.504513153875</v>
      </c>
      <c r="AC107" s="297">
        <v>18952.971963647356</v>
      </c>
      <c r="AD107" s="297">
        <v>18712.761501761121</v>
      </c>
      <c r="AE107" s="297">
        <v>20258.155296717108</v>
      </c>
      <c r="AF107" s="297">
        <v>20524.320511714184</v>
      </c>
      <c r="AG107" s="297">
        <v>21213.256170201825</v>
      </c>
      <c r="AH107" s="297">
        <v>20534.16486602329</v>
      </c>
      <c r="AI107" s="297">
        <v>19693.725708620819</v>
      </c>
      <c r="AJ107" s="297">
        <v>20969.803732950219</v>
      </c>
      <c r="AK107" s="297">
        <v>21315.238804544373</v>
      </c>
      <c r="AL107" s="297">
        <v>21043.827216651072</v>
      </c>
      <c r="AM107" s="297">
        <v>22447.916536584657</v>
      </c>
      <c r="AN107" s="297">
        <v>23270.435445100185</v>
      </c>
      <c r="AO107" s="297">
        <v>22954.198253012379</v>
      </c>
      <c r="AP107" s="297">
        <v>24389.923267728933</v>
      </c>
      <c r="AQ107" s="297">
        <v>24810.990199163643</v>
      </c>
      <c r="AR107" s="297">
        <v>26520.385999296188</v>
      </c>
      <c r="AS107" s="297">
        <v>25749.060080943607</v>
      </c>
      <c r="AT107" s="297">
        <v>24296.306095325468</v>
      </c>
      <c r="AU107" s="297">
        <v>26834.461201212551</v>
      </c>
      <c r="AV107" s="297">
        <v>29224.339562698362</v>
      </c>
      <c r="AW107" s="297">
        <v>31564.309949913124</v>
      </c>
      <c r="AX107" s="297">
        <v>32233.780967002309</v>
      </c>
      <c r="AY107" s="297">
        <v>29599.609520258065</v>
      </c>
      <c r="AZ107" s="297">
        <v>27780.467768487677</v>
      </c>
      <c r="BA107" s="1363">
        <v>27371.048207832158</v>
      </c>
      <c r="BB107" s="297">
        <v>27903.066815593433</v>
      </c>
      <c r="BC107" s="1900">
        <v>24556.714542527028</v>
      </c>
      <c r="BD107" s="297">
        <v>23537.906866221987</v>
      </c>
      <c r="BE107" s="1694"/>
      <c r="BF107" s="297"/>
      <c r="BG107" s="340"/>
      <c r="BH107" s="106"/>
    </row>
    <row r="108" spans="17:60">
      <c r="Q108" s="629"/>
      <c r="R108" s="671"/>
      <c r="S108" s="674" t="s">
        <v>247</v>
      </c>
      <c r="T108" s="673"/>
      <c r="V108" s="629"/>
      <c r="W108" s="671"/>
      <c r="X108" s="674" t="s">
        <v>579</v>
      </c>
      <c r="Y108" s="673"/>
      <c r="Z108" s="297"/>
      <c r="AA108" s="297">
        <v>6901.4137241690605</v>
      </c>
      <c r="AB108" s="297">
        <v>6821.1144909025943</v>
      </c>
      <c r="AC108" s="297">
        <v>7326.9052086278798</v>
      </c>
      <c r="AD108" s="297">
        <v>7528.3277542362212</v>
      </c>
      <c r="AE108" s="297">
        <v>7940.9129926923915</v>
      </c>
      <c r="AF108" s="297">
        <v>8137.8745082461264</v>
      </c>
      <c r="AG108" s="297">
        <v>8118.1861814814001</v>
      </c>
      <c r="AH108" s="297">
        <v>7601.2307126416872</v>
      </c>
      <c r="AI108" s="297">
        <v>7683.1146752422774</v>
      </c>
      <c r="AJ108" s="297">
        <v>7878.217296226705</v>
      </c>
      <c r="AK108" s="297">
        <v>7931.2458986148413</v>
      </c>
      <c r="AL108" s="297">
        <v>8425.8422840521653</v>
      </c>
      <c r="AM108" s="297">
        <v>8827.2102476913897</v>
      </c>
      <c r="AN108" s="297">
        <v>9047.8738166087751</v>
      </c>
      <c r="AO108" s="297">
        <v>8912.8762829272164</v>
      </c>
      <c r="AP108" s="297">
        <v>9616.7127831214602</v>
      </c>
      <c r="AQ108" s="297">
        <v>8782.3119687284288</v>
      </c>
      <c r="AR108" s="297">
        <v>9280.3984184479159</v>
      </c>
      <c r="AS108" s="297">
        <v>9519.5285578511575</v>
      </c>
      <c r="AT108" s="297">
        <v>8866.5529192188824</v>
      </c>
      <c r="AU108" s="297">
        <v>9674.7454023041428</v>
      </c>
      <c r="AV108" s="297">
        <v>10910.300092345251</v>
      </c>
      <c r="AW108" s="297">
        <v>11665.287328960143</v>
      </c>
      <c r="AX108" s="297">
        <v>11742.425630346581</v>
      </c>
      <c r="AY108" s="297">
        <v>11186.609621080104</v>
      </c>
      <c r="AZ108" s="297">
        <v>10404.116721141481</v>
      </c>
      <c r="BA108" s="1363">
        <v>9810.1936380399056</v>
      </c>
      <c r="BB108" s="297">
        <v>9963.5856002269866</v>
      </c>
      <c r="BC108" s="1900">
        <v>9030.5411051005249</v>
      </c>
      <c r="BD108" s="297">
        <v>8052.2348152465693</v>
      </c>
      <c r="BE108" s="1694"/>
      <c r="BF108" s="297"/>
      <c r="BG108" s="340"/>
      <c r="BH108" s="106"/>
    </row>
    <row r="109" spans="17:60">
      <c r="Q109" s="629"/>
      <c r="R109" s="671"/>
      <c r="S109" s="674" t="s">
        <v>248</v>
      </c>
      <c r="T109" s="673"/>
      <c r="V109" s="629"/>
      <c r="W109" s="671"/>
      <c r="X109" s="674" t="s">
        <v>580</v>
      </c>
      <c r="Y109" s="673"/>
      <c r="Z109" s="297"/>
      <c r="AA109" s="297">
        <v>3358.0061649322934</v>
      </c>
      <c r="AB109" s="297">
        <v>3573.2307289934961</v>
      </c>
      <c r="AC109" s="297">
        <v>3729.8778595363824</v>
      </c>
      <c r="AD109" s="297">
        <v>3748.4000993829695</v>
      </c>
      <c r="AE109" s="297">
        <v>3797.7448176036432</v>
      </c>
      <c r="AF109" s="297">
        <v>3876.6289170643186</v>
      </c>
      <c r="AG109" s="297">
        <v>4257.0597006031385</v>
      </c>
      <c r="AH109" s="297">
        <v>4055.3016153000226</v>
      </c>
      <c r="AI109" s="297">
        <v>4047.9264313946328</v>
      </c>
      <c r="AJ109" s="297">
        <v>4122.952343187636</v>
      </c>
      <c r="AK109" s="297">
        <v>4307.0649542594601</v>
      </c>
      <c r="AL109" s="297">
        <v>4520.698570391929</v>
      </c>
      <c r="AM109" s="297">
        <v>4873.45828988226</v>
      </c>
      <c r="AN109" s="297">
        <v>5198.2195307157417</v>
      </c>
      <c r="AO109" s="297">
        <v>4910.527443212216</v>
      </c>
      <c r="AP109" s="297">
        <v>5064.0318227670705</v>
      </c>
      <c r="AQ109" s="297">
        <v>4938.3797087683306</v>
      </c>
      <c r="AR109" s="297">
        <v>5268.6883762584821</v>
      </c>
      <c r="AS109" s="297">
        <v>5391.2310671196437</v>
      </c>
      <c r="AT109" s="297">
        <v>4812.747664787832</v>
      </c>
      <c r="AU109" s="297">
        <v>5330.2612609889529</v>
      </c>
      <c r="AV109" s="297">
        <v>5864.4157796212248</v>
      </c>
      <c r="AW109" s="297">
        <v>6441.9593549041128</v>
      </c>
      <c r="AX109" s="297">
        <v>6787.6182163980484</v>
      </c>
      <c r="AY109" s="297">
        <v>6161.7297945094369</v>
      </c>
      <c r="AZ109" s="297">
        <v>5416.8218176525916</v>
      </c>
      <c r="BA109" s="1363">
        <v>5432.5865350650829</v>
      </c>
      <c r="BB109" s="297">
        <v>5639.632402649112</v>
      </c>
      <c r="BC109" s="1900">
        <v>4786.4933722549385</v>
      </c>
      <c r="BD109" s="297">
        <v>4447.4784501925196</v>
      </c>
      <c r="BE109" s="1694"/>
      <c r="BF109" s="297"/>
      <c r="BG109" s="340"/>
      <c r="BH109" s="106"/>
    </row>
    <row r="110" spans="17:60">
      <c r="Q110" s="629"/>
      <c r="R110" s="671"/>
      <c r="S110" s="674" t="s">
        <v>249</v>
      </c>
      <c r="T110" s="673"/>
      <c r="V110" s="629"/>
      <c r="W110" s="671"/>
      <c r="X110" s="674" t="s">
        <v>581</v>
      </c>
      <c r="Y110" s="673"/>
      <c r="Z110" s="297"/>
      <c r="AA110" s="297">
        <v>10195.51580267855</v>
      </c>
      <c r="AB110" s="297">
        <v>10404.54461712069</v>
      </c>
      <c r="AC110" s="297">
        <v>11057.044081125136</v>
      </c>
      <c r="AD110" s="297">
        <v>11133.399288682949</v>
      </c>
      <c r="AE110" s="297">
        <v>11938.133845569122</v>
      </c>
      <c r="AF110" s="297">
        <v>12183.858914174434</v>
      </c>
      <c r="AG110" s="297">
        <v>12359.606780574519</v>
      </c>
      <c r="AH110" s="297">
        <v>12011.553948480925</v>
      </c>
      <c r="AI110" s="297">
        <v>11859.753301620165</v>
      </c>
      <c r="AJ110" s="297">
        <v>12395.892615471308</v>
      </c>
      <c r="AK110" s="297">
        <v>12007.029727525409</v>
      </c>
      <c r="AL110" s="297">
        <v>13453.68826964447</v>
      </c>
      <c r="AM110" s="297">
        <v>14269.169841143226</v>
      </c>
      <c r="AN110" s="297">
        <v>14487.08061157743</v>
      </c>
      <c r="AO110" s="297">
        <v>14609.069484195632</v>
      </c>
      <c r="AP110" s="297">
        <v>15078.8530796208</v>
      </c>
      <c r="AQ110" s="297">
        <v>14294.555514447011</v>
      </c>
      <c r="AR110" s="297">
        <v>15539.335676356262</v>
      </c>
      <c r="AS110" s="297">
        <v>14577.848934381956</v>
      </c>
      <c r="AT110" s="297">
        <v>13776.800722950662</v>
      </c>
      <c r="AU110" s="297">
        <v>15657.917576213127</v>
      </c>
      <c r="AV110" s="297">
        <v>17654.59800139135</v>
      </c>
      <c r="AW110" s="297">
        <v>18806.479946710162</v>
      </c>
      <c r="AX110" s="297">
        <v>19473.415516848308</v>
      </c>
      <c r="AY110" s="297">
        <v>17526.728320671067</v>
      </c>
      <c r="AZ110" s="297">
        <v>17080.605443249689</v>
      </c>
      <c r="BA110" s="1363">
        <v>17435.402535148634</v>
      </c>
      <c r="BB110" s="297">
        <v>17193.112842995801</v>
      </c>
      <c r="BC110" s="1900">
        <v>14653.662204345454</v>
      </c>
      <c r="BD110" s="297">
        <v>13956.938721325743</v>
      </c>
      <c r="BE110" s="1694"/>
      <c r="BF110" s="297"/>
      <c r="BG110" s="340"/>
      <c r="BH110" s="106"/>
    </row>
    <row r="111" spans="17:60">
      <c r="Q111" s="629"/>
      <c r="R111" s="671"/>
      <c r="S111" s="674" t="s">
        <v>250</v>
      </c>
      <c r="T111" s="675"/>
      <c r="V111" s="629"/>
      <c r="W111" s="671"/>
      <c r="X111" s="674" t="s">
        <v>582</v>
      </c>
      <c r="Y111" s="675"/>
      <c r="Z111" s="297"/>
      <c r="AA111" s="297">
        <v>905.6939101047127</v>
      </c>
      <c r="AB111" s="297">
        <v>917.8981236397492</v>
      </c>
      <c r="AC111" s="297">
        <v>883.80642283587338</v>
      </c>
      <c r="AD111" s="297">
        <v>934.82215560138559</v>
      </c>
      <c r="AE111" s="297">
        <v>917.72763641022152</v>
      </c>
      <c r="AF111" s="297">
        <v>968.87123448295415</v>
      </c>
      <c r="AG111" s="297">
        <v>773.23524176650517</v>
      </c>
      <c r="AH111" s="297">
        <v>896.19165863644514</v>
      </c>
      <c r="AI111" s="297">
        <v>967.61230634204594</v>
      </c>
      <c r="AJ111" s="297">
        <v>993.46068089351547</v>
      </c>
      <c r="AK111" s="297">
        <v>957.56158934879704</v>
      </c>
      <c r="AL111" s="297">
        <v>1059.4370268851112</v>
      </c>
      <c r="AM111" s="297">
        <v>1130.9691403389293</v>
      </c>
      <c r="AN111" s="297">
        <v>1267.6518494134639</v>
      </c>
      <c r="AO111" s="297">
        <v>1149.5372661068718</v>
      </c>
      <c r="AP111" s="297">
        <v>1186.490630139564</v>
      </c>
      <c r="AQ111" s="297">
        <v>1217.2618964460987</v>
      </c>
      <c r="AR111" s="297">
        <v>1176.517092977615</v>
      </c>
      <c r="AS111" s="297">
        <v>1219.2585785631343</v>
      </c>
      <c r="AT111" s="297">
        <v>1095.5542891305392</v>
      </c>
      <c r="AU111" s="297">
        <v>1218.9875091678521</v>
      </c>
      <c r="AV111" s="297">
        <v>1482.2755320981901</v>
      </c>
      <c r="AW111" s="297">
        <v>1466.1768637211289</v>
      </c>
      <c r="AX111" s="297">
        <v>1570.6390397358441</v>
      </c>
      <c r="AY111" s="297">
        <v>1625.4253305230548</v>
      </c>
      <c r="AZ111" s="297">
        <v>1581.3499833556189</v>
      </c>
      <c r="BA111" s="1363">
        <v>1544.7139571701221</v>
      </c>
      <c r="BB111" s="297">
        <v>1548.9826249383136</v>
      </c>
      <c r="BC111" s="1900">
        <v>1368.3595971260197</v>
      </c>
      <c r="BD111" s="297">
        <v>1322.8839593663233</v>
      </c>
      <c r="BE111" s="1694"/>
      <c r="BF111" s="297"/>
      <c r="BG111" s="340"/>
      <c r="BH111" s="106"/>
    </row>
    <row r="112" spans="17:60" ht="15" thickBot="1">
      <c r="Q112" s="629"/>
      <c r="R112" s="676"/>
      <c r="S112" s="677" t="s">
        <v>251</v>
      </c>
      <c r="T112" s="678"/>
      <c r="V112" s="629"/>
      <c r="W112" s="676"/>
      <c r="X112" s="677" t="s">
        <v>583</v>
      </c>
      <c r="Y112" s="678"/>
      <c r="Z112" s="299"/>
      <c r="AA112" s="299">
        <v>13369.736539196367</v>
      </c>
      <c r="AB112" s="299">
        <v>14412.711037010913</v>
      </c>
      <c r="AC112" s="299">
        <v>14807.34308096289</v>
      </c>
      <c r="AD112" s="299">
        <v>14890.558185882985</v>
      </c>
      <c r="AE112" s="299">
        <v>17207.311256693047</v>
      </c>
      <c r="AF112" s="299">
        <v>17340.398225209916</v>
      </c>
      <c r="AG112" s="299">
        <v>15047.805014878079</v>
      </c>
      <c r="AH112" s="299">
        <v>13970.143923639247</v>
      </c>
      <c r="AI112" s="299">
        <v>14004.609635707968</v>
      </c>
      <c r="AJ112" s="299">
        <v>15596.486135860072</v>
      </c>
      <c r="AK112" s="299">
        <v>16475.150733986655</v>
      </c>
      <c r="AL112" s="299">
        <v>10399.383493014213</v>
      </c>
      <c r="AM112" s="299">
        <v>10901.498674365121</v>
      </c>
      <c r="AN112" s="299">
        <v>10827.539531644497</v>
      </c>
      <c r="AO112" s="299">
        <v>10301.722396593737</v>
      </c>
      <c r="AP112" s="299">
        <v>7929.2309841163778</v>
      </c>
      <c r="AQ112" s="299">
        <v>5965.417766599955</v>
      </c>
      <c r="AR112" s="299">
        <v>4153.4850590232882</v>
      </c>
      <c r="AS112" s="299">
        <v>3510.7121445990151</v>
      </c>
      <c r="AT112" s="299">
        <v>6715.7788672278493</v>
      </c>
      <c r="AU112" s="299">
        <v>6205.7719146142535</v>
      </c>
      <c r="AV112" s="299">
        <v>4385.5179098012159</v>
      </c>
      <c r="AW112" s="299">
        <v>7859.8615414846663</v>
      </c>
      <c r="AX112" s="299">
        <v>4658.6347841926581</v>
      </c>
      <c r="AY112" s="299">
        <v>2171.0835093205433</v>
      </c>
      <c r="AZ112" s="299">
        <v>6357.7827831461555</v>
      </c>
      <c r="BA112" s="1364">
        <v>6503.0491558581389</v>
      </c>
      <c r="BB112" s="299">
        <v>5454.2920652842349</v>
      </c>
      <c r="BC112" s="95">
        <v>3901.6410060710336</v>
      </c>
      <c r="BD112" s="299">
        <v>4219.6568979586864</v>
      </c>
      <c r="BE112" s="1695"/>
      <c r="BF112" s="299"/>
      <c r="BG112" s="341"/>
      <c r="BH112" s="106"/>
    </row>
    <row r="113" spans="17:60" ht="18.75">
      <c r="Q113" s="1656" t="s">
        <v>1035</v>
      </c>
      <c r="R113" s="1540"/>
      <c r="S113" s="1540"/>
      <c r="T113" s="1547"/>
      <c r="V113" s="1974" t="s">
        <v>1389</v>
      </c>
      <c r="W113" s="1540"/>
      <c r="X113" s="1540"/>
      <c r="Y113" s="1541"/>
      <c r="Z113" s="1541"/>
      <c r="AA113" s="1542">
        <f>AA114+AA126+AA130</f>
        <v>95971.723208293697</v>
      </c>
      <c r="AB113" s="1542">
        <f t="shared" ref="AB113:AD113" si="70">AB114+AB126+AB130</f>
        <v>97197.726046978249</v>
      </c>
      <c r="AC113" s="1550">
        <f t="shared" si="70"/>
        <v>98682.641194415424</v>
      </c>
      <c r="AD113" s="1550">
        <f t="shared" si="70"/>
        <v>96217.375741395197</v>
      </c>
      <c r="AE113" s="1550">
        <f t="shared" ref="AE113" si="71">AE114+AE126+AE130</f>
        <v>101275.91248846057</v>
      </c>
      <c r="AF113" s="1550">
        <f t="shared" ref="AF113" si="72">AF114+AF126+AF130</f>
        <v>102333.78321158918</v>
      </c>
      <c r="AG113" s="1550">
        <f t="shared" ref="AG113" si="73">AG114+AG126+AG130</f>
        <v>103522.10177505694</v>
      </c>
      <c r="AH113" s="1550">
        <f t="shared" ref="AH113" si="74">AH114+AH126+AH130</f>
        <v>102447.80632760345</v>
      </c>
      <c r="AI113" s="1550">
        <f t="shared" ref="AI113" si="75">AI114+AI126+AI130</f>
        <v>96077.657599645958</v>
      </c>
      <c r="AJ113" s="1550">
        <f t="shared" ref="AJ113" si="76">AJ114+AJ126+AJ130</f>
        <v>96361.225159380789</v>
      </c>
      <c r="AK113" s="1550">
        <f t="shared" ref="AK113" si="77">AK114+AK126+AK130</f>
        <v>98372.657344645806</v>
      </c>
      <c r="AL113" s="1550">
        <f t="shared" ref="AL113" si="78">AL114+AL126+AL130</f>
        <v>96255.381458791453</v>
      </c>
      <c r="AM113" s="1550">
        <f t="shared" ref="AM113" si="79">AM114+AM126+AM130</f>
        <v>93723.60844916325</v>
      </c>
      <c r="AN113" s="1550">
        <f t="shared" ref="AN113" si="80">AN114+AN126+AN130</f>
        <v>93616.590150328382</v>
      </c>
      <c r="AO113" s="1550">
        <f t="shared" ref="AO113" si="81">AO114+AO126+AO130</f>
        <v>92773.903437109795</v>
      </c>
      <c r="AP113" s="1550">
        <f t="shared" ref="AP113" si="82">AP114+AP126+AP130</f>
        <v>93102.049629944275</v>
      </c>
      <c r="AQ113" s="1550">
        <f t="shared" ref="AQ113" si="83">AQ114+AQ126+AQ130</f>
        <v>91829.446813453003</v>
      </c>
      <c r="AR113" s="1550">
        <f t="shared" ref="AR113" si="84">AR114+AR126+AR130</f>
        <v>91675.909788299759</v>
      </c>
      <c r="AS113" s="1550">
        <f t="shared" ref="AS113" si="85">AS114+AS126+AS130</f>
        <v>88042.863803950662</v>
      </c>
      <c r="AT113" s="1550">
        <f t="shared" ref="AT113" si="86">AT114+AT126+AT130</f>
        <v>78614.891026657046</v>
      </c>
      <c r="AU113" s="1550">
        <f t="shared" ref="AU113" si="87">AU114+AU126+AU130</f>
        <v>80248.508273380809</v>
      </c>
      <c r="AV113" s="1550">
        <f t="shared" ref="AV113" si="88">AV114+AV126+AV130</f>
        <v>79254.439962428238</v>
      </c>
      <c r="AW113" s="1550">
        <f t="shared" ref="AW113" si="89">AW114+AW126+AW130</f>
        <v>80989.987586335759</v>
      </c>
      <c r="AX113" s="1550">
        <f t="shared" ref="AX113" si="90">AX114+AX126+AX130</f>
        <v>82255.16013149888</v>
      </c>
      <c r="AY113" s="1550">
        <f t="shared" ref="AY113" si="91">AY114+AY126+AY130</f>
        <v>80822.077444088427</v>
      </c>
      <c r="AZ113" s="1550">
        <f t="shared" ref="AZ113" si="92">AZ114+AZ126+AZ130</f>
        <v>79694.666006883403</v>
      </c>
      <c r="BA113" s="1550">
        <f t="shared" ref="BA113" si="93">BA114+BA126+BA130</f>
        <v>79414.9913122164</v>
      </c>
      <c r="BB113" s="1550">
        <f t="shared" ref="BB113" si="94">BB114+BB126+BB130</f>
        <v>80194.894195719578</v>
      </c>
      <c r="BC113" s="1901">
        <f t="shared" ref="BC113:BE113" si="95">BC114+BC126+BC130</f>
        <v>80233.686091788331</v>
      </c>
      <c r="BD113" s="1550">
        <f t="shared" si="95"/>
        <v>79161.86436060493</v>
      </c>
      <c r="BE113" s="1550">
        <f t="shared" si="95"/>
        <v>0</v>
      </c>
      <c r="BF113" s="1550"/>
      <c r="BG113" s="1550"/>
      <c r="BH113" s="106"/>
    </row>
    <row r="114" spans="17:60">
      <c r="Q114" s="1527"/>
      <c r="R114" s="1548" t="s">
        <v>1006</v>
      </c>
      <c r="S114" s="1544"/>
      <c r="T114" s="1549"/>
      <c r="V114" s="1527"/>
      <c r="W114" s="1543" t="s">
        <v>1179</v>
      </c>
      <c r="X114" s="1544"/>
      <c r="Y114" s="1544"/>
      <c r="Z114" s="1545"/>
      <c r="AA114" s="1546">
        <f>SUM(AA115,AA120,AA123,AA124,AA125)</f>
        <v>65619.892050676368</v>
      </c>
      <c r="AB114" s="1546">
        <f>SUM(AB115,AB120,AB123,AB124,AB125)</f>
        <v>66852.105620560891</v>
      </c>
      <c r="AC114" s="1546">
        <f t="shared" ref="AC114" si="96">SUM(AC115,AC120,AC123,AC124,AC125)</f>
        <v>66760.230390060911</v>
      </c>
      <c r="AD114" s="1546">
        <f t="shared" ref="AD114:AE114" si="97">SUM(AD115,AD120,AD123,AD124,AD125)</f>
        <v>65446.656589895771</v>
      </c>
      <c r="AE114" s="1546">
        <f t="shared" si="97"/>
        <v>67121.544829979874</v>
      </c>
      <c r="AF114" s="1546">
        <f t="shared" ref="AF114:BB114" si="98">SUM(AF115,AF120,AF123,AF124,AF125)</f>
        <v>67457.726638509499</v>
      </c>
      <c r="AG114" s="1546">
        <f t="shared" si="98"/>
        <v>68041.728604769974</v>
      </c>
      <c r="AH114" s="1546">
        <f t="shared" si="98"/>
        <v>65447.872466866131</v>
      </c>
      <c r="AI114" s="1546">
        <f t="shared" si="98"/>
        <v>59375.007925752405</v>
      </c>
      <c r="AJ114" s="1546">
        <f t="shared" si="98"/>
        <v>59694.334112925862</v>
      </c>
      <c r="AK114" s="1546">
        <f t="shared" si="98"/>
        <v>60213.856436884707</v>
      </c>
      <c r="AL114" s="1546">
        <f t="shared" si="98"/>
        <v>58885.842313326255</v>
      </c>
      <c r="AM114" s="1546">
        <f t="shared" si="98"/>
        <v>56263.541319362455</v>
      </c>
      <c r="AN114" s="1546">
        <f t="shared" si="98"/>
        <v>55430.505778252817</v>
      </c>
      <c r="AO114" s="1546">
        <f t="shared" si="98"/>
        <v>55398.394278224259</v>
      </c>
      <c r="AP114" s="1546">
        <f t="shared" si="98"/>
        <v>56476.435570577494</v>
      </c>
      <c r="AQ114" s="1546">
        <f t="shared" si="98"/>
        <v>56805.863508508155</v>
      </c>
      <c r="AR114" s="1546">
        <f t="shared" si="98"/>
        <v>55999.235549671204</v>
      </c>
      <c r="AS114" s="1546">
        <f t="shared" si="98"/>
        <v>51630.05160608513</v>
      </c>
      <c r="AT114" s="1546">
        <f t="shared" si="98"/>
        <v>46056.390246728952</v>
      </c>
      <c r="AU114" s="1546">
        <f t="shared" si="98"/>
        <v>47105.232815282128</v>
      </c>
      <c r="AV114" s="1546">
        <f t="shared" si="98"/>
        <v>46946.307722450489</v>
      </c>
      <c r="AW114" s="1546">
        <f t="shared" si="98"/>
        <v>46995.349238257324</v>
      </c>
      <c r="AX114" s="1546">
        <f t="shared" si="98"/>
        <v>48758.233130897075</v>
      </c>
      <c r="AY114" s="1546">
        <f t="shared" si="98"/>
        <v>48153.358291601558</v>
      </c>
      <c r="AZ114" s="1546">
        <f t="shared" si="98"/>
        <v>46772.530816678387</v>
      </c>
      <c r="BA114" s="1546">
        <f t="shared" si="98"/>
        <v>46359.168687722893</v>
      </c>
      <c r="BB114" s="1546">
        <f t="shared" si="98"/>
        <v>47002.577964326301</v>
      </c>
      <c r="BC114" s="1902">
        <f t="shared" ref="BC114:BD114" si="99">SUM(BC115,BC120,BC123,BC124,BC125)</f>
        <v>46286.898165939208</v>
      </c>
      <c r="BD114" s="1546">
        <f t="shared" si="99"/>
        <v>45173.636837446247</v>
      </c>
      <c r="BE114" s="1696"/>
      <c r="BF114" s="1484"/>
      <c r="BG114" s="1486"/>
      <c r="BH114" s="106"/>
    </row>
    <row r="115" spans="17:60">
      <c r="Q115" s="1528"/>
      <c r="R115" s="1529"/>
      <c r="S115" s="1635" t="s">
        <v>1138</v>
      </c>
      <c r="T115" s="679"/>
      <c r="V115" s="1528"/>
      <c r="W115" s="1529"/>
      <c r="X115" s="630" t="s">
        <v>435</v>
      </c>
      <c r="Y115" s="1151"/>
      <c r="Z115" s="131"/>
      <c r="AA115" s="458">
        <f>'2.CO2-Sector'!AA45</f>
        <v>49230.453171007663</v>
      </c>
      <c r="AB115" s="458">
        <f>'2.CO2-Sector'!AB45</f>
        <v>50548.374636445682</v>
      </c>
      <c r="AC115" s="458">
        <f>'2.CO2-Sector'!AC45</f>
        <v>50964.269778796952</v>
      </c>
      <c r="AD115" s="458">
        <f>'2.CO2-Sector'!AD45</f>
        <v>50252.446857538147</v>
      </c>
      <c r="AE115" s="458">
        <f>'2.CO2-Sector'!AE45</f>
        <v>51265.726300697854</v>
      </c>
      <c r="AF115" s="458">
        <f>'2.CO2-Sector'!AF45</f>
        <v>51145.782033745963</v>
      </c>
      <c r="AG115" s="458">
        <f>'2.CO2-Sector'!AG45</f>
        <v>51489.504367389847</v>
      </c>
      <c r="AH115" s="458">
        <f>'2.CO2-Sector'!AH45</f>
        <v>48840.191570982322</v>
      </c>
      <c r="AI115" s="458">
        <f>'2.CO2-Sector'!AI45</f>
        <v>43863.253819318896</v>
      </c>
      <c r="AJ115" s="458">
        <f>'2.CO2-Sector'!AJ45</f>
        <v>43579.970693433563</v>
      </c>
      <c r="AK115" s="458">
        <f>'2.CO2-Sector'!AK45</f>
        <v>43918.613554418276</v>
      </c>
      <c r="AL115" s="458">
        <f>'2.CO2-Sector'!AL45</f>
        <v>42970.482669977093</v>
      </c>
      <c r="AM115" s="458">
        <f>'2.CO2-Sector'!AM45</f>
        <v>40482.923617369728</v>
      </c>
      <c r="AN115" s="458">
        <f>'2.CO2-Sector'!AN45</f>
        <v>40145.771524280746</v>
      </c>
      <c r="AO115" s="458">
        <f>'2.CO2-Sector'!AO45</f>
        <v>39819.615137475252</v>
      </c>
      <c r="AP115" s="458">
        <f>'2.CO2-Sector'!AP45</f>
        <v>41230.069171019641</v>
      </c>
      <c r="AQ115" s="458">
        <f>'2.CO2-Sector'!AQ45</f>
        <v>41196.759622478443</v>
      </c>
      <c r="AR115" s="458">
        <f>'2.CO2-Sector'!AR45</f>
        <v>40204.204551113799</v>
      </c>
      <c r="AS115" s="458">
        <f>'2.CO2-Sector'!AS45</f>
        <v>37435.956104495308</v>
      </c>
      <c r="AT115" s="458">
        <f>'2.CO2-Sector'!AT45</f>
        <v>32779.385372691417</v>
      </c>
      <c r="AU115" s="458">
        <f>'2.CO2-Sector'!AU45</f>
        <v>32752.226033078736</v>
      </c>
      <c r="AV115" s="458">
        <f>'2.CO2-Sector'!AV45</f>
        <v>33089.335254862766</v>
      </c>
      <c r="AW115" s="458">
        <f>'2.CO2-Sector'!AW45</f>
        <v>33629.277927911207</v>
      </c>
      <c r="AX115" s="458">
        <f>'2.CO2-Sector'!AX45</f>
        <v>35003.537944427138</v>
      </c>
      <c r="AY115" s="458">
        <f>'2.CO2-Sector'!AY45</f>
        <v>34730.786764092853</v>
      </c>
      <c r="AZ115" s="458">
        <f>'2.CO2-Sector'!AZ45</f>
        <v>33659.057557810847</v>
      </c>
      <c r="BA115" s="1333">
        <f>'2.CO2-Sector'!BA45</f>
        <v>33533.504068524438</v>
      </c>
      <c r="BB115" s="458">
        <f>'2.CO2-Sector'!BB45</f>
        <v>33970.641824162682</v>
      </c>
      <c r="BC115" s="1871">
        <f>'2.CO2-Sector'!BC45</f>
        <v>33641.875729178246</v>
      </c>
      <c r="BD115" s="458">
        <f>'2.CO2-Sector'!BD45</f>
        <v>32606.27618845434</v>
      </c>
      <c r="BE115" s="1671"/>
      <c r="BF115" s="131"/>
      <c r="BG115" s="342"/>
      <c r="BH115" s="106"/>
    </row>
    <row r="116" spans="17:60">
      <c r="Q116" s="1528"/>
      <c r="R116" s="1529"/>
      <c r="S116" s="635"/>
      <c r="T116" s="1579" t="s">
        <v>1077</v>
      </c>
      <c r="V116" s="1528"/>
      <c r="W116" s="1529"/>
      <c r="X116" s="635"/>
      <c r="Y116" s="701" t="s">
        <v>436</v>
      </c>
      <c r="Z116" s="1088"/>
      <c r="AA116" s="1088">
        <f>'2.CO2-Sector'!AA46</f>
        <v>38701.103416042592</v>
      </c>
      <c r="AB116" s="1088">
        <f>'2.CO2-Sector'!AB46</f>
        <v>40346.744742035473</v>
      </c>
      <c r="AC116" s="1088">
        <f>'2.CO2-Sector'!AC46</f>
        <v>41665.79114506545</v>
      </c>
      <c r="AD116" s="1088">
        <f>'2.CO2-Sector'!AD46</f>
        <v>41224.494256585334</v>
      </c>
      <c r="AE116" s="1088">
        <f>'2.CO2-Sector'!AE46</f>
        <v>42297.116417365723</v>
      </c>
      <c r="AF116" s="1088">
        <f>'2.CO2-Sector'!AF46</f>
        <v>42142.02726535382</v>
      </c>
      <c r="AG116" s="1088">
        <f>'2.CO2-Sector'!AG46</f>
        <v>42559.539804125336</v>
      </c>
      <c r="AH116" s="1088">
        <f>'2.CO2-Sector'!AH46</f>
        <v>39926.083389390726</v>
      </c>
      <c r="AI116" s="1088">
        <f>'2.CO2-Sector'!AI46</f>
        <v>35362.599382577479</v>
      </c>
      <c r="AJ116" s="1088">
        <f>'2.CO2-Sector'!AJ46</f>
        <v>35010.124942594921</v>
      </c>
      <c r="AK116" s="1088">
        <f>'2.CO2-Sector'!AK46</f>
        <v>35085.742906855594</v>
      </c>
      <c r="AL116" s="1088">
        <f>'2.CO2-Sector'!AL46</f>
        <v>34374.185269382258</v>
      </c>
      <c r="AM116" s="1088">
        <f>'2.CO2-Sector'!AM46</f>
        <v>32417.253435765444</v>
      </c>
      <c r="AN116" s="1088">
        <f>'2.CO2-Sector'!AN46</f>
        <v>31935.273453308597</v>
      </c>
      <c r="AO116" s="1088">
        <f>'2.CO2-Sector'!AO46</f>
        <v>31276.189983420805</v>
      </c>
      <c r="AP116" s="1088">
        <f>'2.CO2-Sector'!AP46</f>
        <v>32279.645554026018</v>
      </c>
      <c r="AQ116" s="1088">
        <f>'2.CO2-Sector'!AQ46</f>
        <v>31990.873871774482</v>
      </c>
      <c r="AR116" s="1088">
        <f>'2.CO2-Sector'!AR46</f>
        <v>30658.349937916188</v>
      </c>
      <c r="AS116" s="1088">
        <f>'2.CO2-Sector'!AS46</f>
        <v>28552.561480293498</v>
      </c>
      <c r="AT116" s="1088">
        <f>'2.CO2-Sector'!AT46</f>
        <v>25308.481718967807</v>
      </c>
      <c r="AU116" s="1088">
        <f>'2.CO2-Sector'!AU46</f>
        <v>24321.270937421363</v>
      </c>
      <c r="AV116" s="1088">
        <f>'2.CO2-Sector'!AV46</f>
        <v>24982.895526650263</v>
      </c>
      <c r="AW116" s="1088">
        <f>'2.CO2-Sector'!AW46</f>
        <v>25624.79533860795</v>
      </c>
      <c r="AX116" s="1088">
        <f>'2.CO2-Sector'!AX46</f>
        <v>26805.206128279013</v>
      </c>
      <c r="AY116" s="1088">
        <f>'2.CO2-Sector'!AY46</f>
        <v>26557.37523672733</v>
      </c>
      <c r="AZ116" s="1088">
        <f>'2.CO2-Sector'!AZ46</f>
        <v>25936.139788924989</v>
      </c>
      <c r="BA116" s="1365">
        <f>'2.CO2-Sector'!BA46</f>
        <v>25969.470794926132</v>
      </c>
      <c r="BB116" s="1088">
        <f>'2.CO2-Sector'!BB46</f>
        <v>26428.778063772283</v>
      </c>
      <c r="BC116" s="1872">
        <f>'2.CO2-Sector'!BC46</f>
        <v>26182.943719015086</v>
      </c>
      <c r="BD116" s="1088">
        <f>'2.CO2-Sector'!BD46</f>
        <v>25328.005761907836</v>
      </c>
      <c r="BE116" s="1677"/>
      <c r="BF116" s="1088"/>
      <c r="BG116" s="1961"/>
    </row>
    <row r="117" spans="17:60">
      <c r="Q117" s="1528"/>
      <c r="R117" s="1529"/>
      <c r="S117" s="635"/>
      <c r="T117" s="1580" t="s">
        <v>1078</v>
      </c>
      <c r="V117" s="1528"/>
      <c r="W117" s="1529"/>
      <c r="X117" s="635"/>
      <c r="Y117" s="1152" t="s">
        <v>437</v>
      </c>
      <c r="Z117" s="1091"/>
      <c r="AA117" s="1091">
        <f>'2.CO2-Sector'!AA47</f>
        <v>6674.4490046098017</v>
      </c>
      <c r="AB117" s="1091">
        <f>'2.CO2-Sector'!AB47</f>
        <v>6524.5328569297908</v>
      </c>
      <c r="AC117" s="1091">
        <f>'2.CO2-Sector'!AC47</f>
        <v>5945.8339540571315</v>
      </c>
      <c r="AD117" s="1091">
        <f>'2.CO2-Sector'!AD47</f>
        <v>5842.3534676861227</v>
      </c>
      <c r="AE117" s="1091">
        <f>'2.CO2-Sector'!AE47</f>
        <v>5740.0247792311475</v>
      </c>
      <c r="AF117" s="1091">
        <f>'2.CO2-Sector'!AF47</f>
        <v>5795.1316308500946</v>
      </c>
      <c r="AG117" s="1091">
        <f>'2.CO2-Sector'!AG47</f>
        <v>5789.0719316293616</v>
      </c>
      <c r="AH117" s="1091">
        <f>'2.CO2-Sector'!AH47</f>
        <v>5903.8352801359188</v>
      </c>
      <c r="AI117" s="1091">
        <f>'2.CO2-Sector'!AI47</f>
        <v>5638.1994106625216</v>
      </c>
      <c r="AJ117" s="1091">
        <f>'2.CO2-Sector'!AJ47</f>
        <v>5703.2053582387407</v>
      </c>
      <c r="AK117" s="1091">
        <f>'2.CO2-Sector'!AK47</f>
        <v>5899.9845210859867</v>
      </c>
      <c r="AL117" s="1091">
        <f>'2.CO2-Sector'!AL47</f>
        <v>5594.9262706926866</v>
      </c>
      <c r="AM117" s="1091">
        <f>'2.CO2-Sector'!AM47</f>
        <v>5605.2257994031515</v>
      </c>
      <c r="AN117" s="1091">
        <f>'2.CO2-Sector'!AN47</f>
        <v>6010.9337107231668</v>
      </c>
      <c r="AO117" s="1091">
        <f>'2.CO2-Sector'!AO47</f>
        <v>6398.6869967575658</v>
      </c>
      <c r="AP117" s="1091">
        <f>'2.CO2-Sector'!AP47</f>
        <v>6645.7105523034497</v>
      </c>
      <c r="AQ117" s="1091">
        <f>'2.CO2-Sector'!AQ47</f>
        <v>6788.1886315874181</v>
      </c>
      <c r="AR117" s="1091">
        <f>'2.CO2-Sector'!AR47</f>
        <v>7012.0890129308336</v>
      </c>
      <c r="AS117" s="1091">
        <f>'2.CO2-Sector'!AS47</f>
        <v>6591.818326146341</v>
      </c>
      <c r="AT117" s="1091">
        <f>'2.CO2-Sector'!AT47</f>
        <v>5364.6005099960857</v>
      </c>
      <c r="AU117" s="1091">
        <f>'2.CO2-Sector'!AU47</f>
        <v>6284.7190568659153</v>
      </c>
      <c r="AV117" s="1091">
        <f>'2.CO2-Sector'!AV47</f>
        <v>5895.7907835699853</v>
      </c>
      <c r="AW117" s="1091">
        <f>'2.CO2-Sector'!AW47</f>
        <v>5679.325140228646</v>
      </c>
      <c r="AX117" s="1091">
        <f>'2.CO2-Sector'!AX47</f>
        <v>5766.6750900500374</v>
      </c>
      <c r="AY117" s="1091">
        <f>'2.CO2-Sector'!AY47</f>
        <v>5811.9451381047556</v>
      </c>
      <c r="AZ117" s="1091">
        <f>'2.CO2-Sector'!AZ47</f>
        <v>5477.0464397639898</v>
      </c>
      <c r="BA117" s="1366">
        <f>'2.CO2-Sector'!BA47</f>
        <v>5504.0022085956616</v>
      </c>
      <c r="BB117" s="1091">
        <f>'2.CO2-Sector'!BB47</f>
        <v>5583.2353800745541</v>
      </c>
      <c r="BC117" s="1873">
        <f>'2.CO2-Sector'!BC47</f>
        <v>5615.0174032474997</v>
      </c>
      <c r="BD117" s="1091">
        <f>'2.CO2-Sector'!BD47</f>
        <v>5481.3607322591242</v>
      </c>
      <c r="BE117" s="1678"/>
      <c r="BF117" s="1091"/>
      <c r="BG117" s="1962"/>
    </row>
    <row r="118" spans="17:60">
      <c r="Q118" s="1528"/>
      <c r="R118" s="1529"/>
      <c r="S118" s="635"/>
      <c r="T118" s="1580" t="s">
        <v>1079</v>
      </c>
      <c r="V118" s="1528"/>
      <c r="W118" s="1529"/>
      <c r="X118" s="635"/>
      <c r="Y118" s="723" t="s">
        <v>438</v>
      </c>
      <c r="Z118" s="1091"/>
      <c r="AA118" s="1091">
        <f>'2.CO2-Sector'!AA48</f>
        <v>312.87952823101125</v>
      </c>
      <c r="AB118" s="1091">
        <f>'2.CO2-Sector'!AB48</f>
        <v>307.81152289698383</v>
      </c>
      <c r="AC118" s="1091">
        <f>'2.CO2-Sector'!AC48</f>
        <v>295.29687962532591</v>
      </c>
      <c r="AD118" s="1091">
        <f>'2.CO2-Sector'!AD48</f>
        <v>290.6346731752509</v>
      </c>
      <c r="AE118" s="1091">
        <f>'2.CO2-Sector'!AE48</f>
        <v>290.02818822876907</v>
      </c>
      <c r="AF118" s="1091">
        <f>'2.CO2-Sector'!AF48</f>
        <v>283.40724792134836</v>
      </c>
      <c r="AG118" s="1091">
        <f>'2.CO2-Sector'!AG48</f>
        <v>282.81616108587912</v>
      </c>
      <c r="AH118" s="1091">
        <f>'2.CO2-Sector'!AH48</f>
        <v>270.45053169397875</v>
      </c>
      <c r="AI118" s="1091">
        <f>'2.CO2-Sector'!AI48</f>
        <v>231.01486186880234</v>
      </c>
      <c r="AJ118" s="1091">
        <f>'2.CO2-Sector'!AJ48</f>
        <v>236.17622947190571</v>
      </c>
      <c r="AK118" s="1091">
        <f>'2.CO2-Sector'!AK48</f>
        <v>232.76960989831676</v>
      </c>
      <c r="AL118" s="1091">
        <f>'2.CO2-Sector'!AL48</f>
        <v>223.3438161401109</v>
      </c>
      <c r="AM118" s="1091">
        <f>'2.CO2-Sector'!AM48</f>
        <v>216.97477839910331</v>
      </c>
      <c r="AN118" s="1091">
        <f>'2.CO2-Sector'!AN48</f>
        <v>253.04393249130098</v>
      </c>
      <c r="AO118" s="1091">
        <f>'2.CO2-Sector'!AO48</f>
        <v>261.79082358227498</v>
      </c>
      <c r="AP118" s="1091">
        <f>'2.CO2-Sector'!AP48</f>
        <v>251.57731073682558</v>
      </c>
      <c r="AQ118" s="1091">
        <f>'2.CO2-Sector'!AQ48</f>
        <v>236.62608987874859</v>
      </c>
      <c r="AR118" s="1091">
        <f>'2.CO2-Sector'!AR48</f>
        <v>213.21281309999526</v>
      </c>
      <c r="AS118" s="1091">
        <f>'2.CO2-Sector'!AS48</f>
        <v>172.58037395747235</v>
      </c>
      <c r="AT118" s="1091">
        <f>'2.CO2-Sector'!AT48</f>
        <v>139.89475701298232</v>
      </c>
      <c r="AU118" s="1091">
        <f>'2.CO2-Sector'!AU48</f>
        <v>164.08408670446047</v>
      </c>
      <c r="AV118" s="1091">
        <f>'2.CO2-Sector'!AV48</f>
        <v>168.2548242548468</v>
      </c>
      <c r="AW118" s="1091">
        <f>'2.CO2-Sector'!AW48</f>
        <v>179.01572288015117</v>
      </c>
      <c r="AX118" s="1091">
        <f>'2.CO2-Sector'!AX48</f>
        <v>193.47603040294115</v>
      </c>
      <c r="AY118" s="1091">
        <f>'2.CO2-Sector'!AY48</f>
        <v>194.15574325469387</v>
      </c>
      <c r="AZ118" s="1091">
        <f>'2.CO2-Sector'!AZ48</f>
        <v>193.02950553279041</v>
      </c>
      <c r="BA118" s="1366">
        <f>'2.CO2-Sector'!BA48</f>
        <v>188.5420493712293</v>
      </c>
      <c r="BB118" s="1091">
        <f>'2.CO2-Sector'!BB48</f>
        <v>195.90219672259826</v>
      </c>
      <c r="BC118" s="1873">
        <f>'2.CO2-Sector'!BC48</f>
        <v>198.92256950584962</v>
      </c>
      <c r="BD118" s="1091">
        <f>'2.CO2-Sector'!BD48</f>
        <v>191.49276363368193</v>
      </c>
      <c r="BE118" s="1678"/>
      <c r="BF118" s="1091"/>
      <c r="BG118" s="1962"/>
    </row>
    <row r="119" spans="17:60">
      <c r="Q119" s="1528"/>
      <c r="R119" s="1529"/>
      <c r="S119" s="636"/>
      <c r="T119" s="1581" t="s">
        <v>1083</v>
      </c>
      <c r="V119" s="1528"/>
      <c r="W119" s="1529"/>
      <c r="X119" s="636"/>
      <c r="Y119" s="1153" t="s">
        <v>439</v>
      </c>
      <c r="Z119" s="1089"/>
      <c r="AA119" s="1089">
        <f>'2.CO2-Sector'!AA49</f>
        <v>3542.021222124265</v>
      </c>
      <c r="AB119" s="1089">
        <f>'2.CO2-Sector'!AB49</f>
        <v>3369.2855145834346</v>
      </c>
      <c r="AC119" s="1089">
        <f>'2.CO2-Sector'!AC49</f>
        <v>3057.3478000490459</v>
      </c>
      <c r="AD119" s="1089">
        <f>'2.CO2-Sector'!AD49</f>
        <v>2894.9644600914435</v>
      </c>
      <c r="AE119" s="1089">
        <f>'2.CO2-Sector'!AE49</f>
        <v>2938.556915872211</v>
      </c>
      <c r="AF119" s="1089">
        <f>'2.CO2-Sector'!AF49</f>
        <v>2925.2158896206997</v>
      </c>
      <c r="AG119" s="1089">
        <f>'2.CO2-Sector'!AG49</f>
        <v>2858.076470549267</v>
      </c>
      <c r="AH119" s="1089">
        <f>'2.CO2-Sector'!AH49</f>
        <v>2739.8223697616959</v>
      </c>
      <c r="AI119" s="1089">
        <f>'2.CO2-Sector'!AI49</f>
        <v>2631.4401642100925</v>
      </c>
      <c r="AJ119" s="1089">
        <f>'2.CO2-Sector'!AJ49</f>
        <v>2630.4641631279924</v>
      </c>
      <c r="AK119" s="1089">
        <f>'2.CO2-Sector'!AK49</f>
        <v>2700.1165165783791</v>
      </c>
      <c r="AL119" s="1089">
        <f>'2.CO2-Sector'!AL49</f>
        <v>2778.0273137620284</v>
      </c>
      <c r="AM119" s="1089">
        <f>'2.CO2-Sector'!AM49</f>
        <v>2243.4696038020288</v>
      </c>
      <c r="AN119" s="1089">
        <f>'2.CO2-Sector'!AN49</f>
        <v>1946.5204277576754</v>
      </c>
      <c r="AO119" s="1089">
        <f>'2.CO2-Sector'!AO49</f>
        <v>1882.947333714603</v>
      </c>
      <c r="AP119" s="1089">
        <f>'2.CO2-Sector'!AP49</f>
        <v>2053.135753953346</v>
      </c>
      <c r="AQ119" s="1089">
        <f>'2.CO2-Sector'!AQ49</f>
        <v>2181.0710292377894</v>
      </c>
      <c r="AR119" s="1089">
        <f>'2.CO2-Sector'!AR49</f>
        <v>2320.5527871667846</v>
      </c>
      <c r="AS119" s="1089">
        <f>'2.CO2-Sector'!AS49</f>
        <v>2118.995924098002</v>
      </c>
      <c r="AT119" s="1089">
        <f>'2.CO2-Sector'!AT49</f>
        <v>1966.4083867145414</v>
      </c>
      <c r="AU119" s="1089">
        <f>'2.CO2-Sector'!AU49</f>
        <v>1982.1519520869942</v>
      </c>
      <c r="AV119" s="1089">
        <f>'2.CO2-Sector'!AV49</f>
        <v>2042.3941203876684</v>
      </c>
      <c r="AW119" s="1089">
        <f>'2.CO2-Sector'!AW49</f>
        <v>2146.1417261944657</v>
      </c>
      <c r="AX119" s="1089">
        <f>'2.CO2-Sector'!AX49</f>
        <v>2238.1806956951505</v>
      </c>
      <c r="AY119" s="1089">
        <f>'2.CO2-Sector'!AY49</f>
        <v>2167.3106460060758</v>
      </c>
      <c r="AZ119" s="1089">
        <f>'2.CO2-Sector'!AZ49</f>
        <v>2052.8418235890717</v>
      </c>
      <c r="BA119" s="1367">
        <f>'2.CO2-Sector'!BA49</f>
        <v>1871.4890156314157</v>
      </c>
      <c r="BB119" s="1089">
        <f>'2.CO2-Sector'!BB49</f>
        <v>1762.7261835932416</v>
      </c>
      <c r="BC119" s="1874">
        <f>'2.CO2-Sector'!BC49</f>
        <v>1644.9920374098135</v>
      </c>
      <c r="BD119" s="1089">
        <f>'2.CO2-Sector'!BD49</f>
        <v>1605.4169306536974</v>
      </c>
      <c r="BE119" s="1679"/>
      <c r="BF119" s="1089"/>
      <c r="BG119" s="1963"/>
    </row>
    <row r="120" spans="17:60">
      <c r="Q120" s="1528"/>
      <c r="R120" s="1529"/>
      <c r="S120" s="681" t="s">
        <v>117</v>
      </c>
      <c r="T120" s="682"/>
      <c r="V120" s="1528"/>
      <c r="W120" s="1529"/>
      <c r="X120" s="681" t="s">
        <v>584</v>
      </c>
      <c r="Y120" s="1154"/>
      <c r="Z120" s="465"/>
      <c r="AA120" s="465">
        <f>'2.CO2-Sector'!AA50</f>
        <v>7040.8033814727314</v>
      </c>
      <c r="AB120" s="465">
        <f>'2.CO2-Sector'!AB50</f>
        <v>7009.5685451768513</v>
      </c>
      <c r="AC120" s="465">
        <f>'2.CO2-Sector'!AC50</f>
        <v>6825.8714020182988</v>
      </c>
      <c r="AD120" s="465">
        <f>'2.CO2-Sector'!AD50</f>
        <v>6388.5835213042628</v>
      </c>
      <c r="AE120" s="465">
        <f>'2.CO2-Sector'!AE50</f>
        <v>6806.5660371260965</v>
      </c>
      <c r="AF120" s="465">
        <f>'2.CO2-Sector'!AF50</f>
        <v>7013.9549604528893</v>
      </c>
      <c r="AG120" s="465">
        <f>'2.CO2-Sector'!AG50</f>
        <v>7068.2445258757907</v>
      </c>
      <c r="AH120" s="465">
        <f>'2.CO2-Sector'!AH50</f>
        <v>7061.2165473727891</v>
      </c>
      <c r="AI120" s="465">
        <f>'2.CO2-Sector'!AI50</f>
        <v>6419.8587378638094</v>
      </c>
      <c r="AJ120" s="465">
        <f>'2.CO2-Sector'!AJ50</f>
        <v>6937.7079462429228</v>
      </c>
      <c r="AK120" s="465">
        <f>'2.CO2-Sector'!AK50</f>
        <v>6810.3448797778219</v>
      </c>
      <c r="AL120" s="465">
        <f>'2.CO2-Sector'!AL50</f>
        <v>6346.7757321820918</v>
      </c>
      <c r="AM120" s="465">
        <f>'2.CO2-Sector'!AM50</f>
        <v>6249.7321813854496</v>
      </c>
      <c r="AN120" s="465">
        <f>'2.CO2-Sector'!AN50</f>
        <v>6051.8733017484938</v>
      </c>
      <c r="AO120" s="465">
        <f>'2.CO2-Sector'!AO50</f>
        <v>6134.8767753380089</v>
      </c>
      <c r="AP120" s="465">
        <f>'2.CO2-Sector'!AP50</f>
        <v>5794.6829692556239</v>
      </c>
      <c r="AQ120" s="465">
        <f>'2.CO2-Sector'!AQ50</f>
        <v>5874.7858293424979</v>
      </c>
      <c r="AR120" s="465">
        <f>'2.CO2-Sector'!AR50</f>
        <v>5966.4292018672513</v>
      </c>
      <c r="AS120" s="465">
        <f>'2.CO2-Sector'!AS50</f>
        <v>5107.1196855795279</v>
      </c>
      <c r="AT120" s="465">
        <f>'2.CO2-Sector'!AT50</f>
        <v>4872.0015080504827</v>
      </c>
      <c r="AU120" s="465">
        <f>'2.CO2-Sector'!AU50</f>
        <v>5427.0220270136588</v>
      </c>
      <c r="AV120" s="465">
        <f>'2.CO2-Sector'!AV50</f>
        <v>5103.2076687218187</v>
      </c>
      <c r="AW120" s="465">
        <f>'2.CO2-Sector'!AW50</f>
        <v>4652.1661059634598</v>
      </c>
      <c r="AX120" s="465">
        <f>'2.CO2-Sector'!AX50</f>
        <v>4786.8877993268261</v>
      </c>
      <c r="AY120" s="465">
        <f>'2.CO2-Sector'!AY50</f>
        <v>4683.4283473128908</v>
      </c>
      <c r="AZ120" s="465">
        <f>'2.CO2-Sector'!AZ50</f>
        <v>4590.7115554076472</v>
      </c>
      <c r="BA120" s="1368">
        <f>'2.CO2-Sector'!BA50</f>
        <v>4300.1132589460285</v>
      </c>
      <c r="BB120" s="465">
        <f>'2.CO2-Sector'!BB50</f>
        <v>4484.9883514917583</v>
      </c>
      <c r="BC120" s="1903">
        <f>'2.CO2-Sector'!BC50</f>
        <v>4220.1307121923346</v>
      </c>
      <c r="BD120" s="465">
        <f>'2.CO2-Sector'!BD50</f>
        <v>4347.7890113541998</v>
      </c>
      <c r="BE120" s="1697"/>
      <c r="BF120" s="136"/>
      <c r="BG120" s="348"/>
    </row>
    <row r="121" spans="17:60">
      <c r="Q121" s="1528"/>
      <c r="R121" s="1529"/>
      <c r="S121" s="683"/>
      <c r="T121" s="1579" t="s">
        <v>1080</v>
      </c>
      <c r="V121" s="1528"/>
      <c r="W121" s="1529"/>
      <c r="X121" s="683"/>
      <c r="Y121" s="701" t="s">
        <v>441</v>
      </c>
      <c r="Z121" s="1088"/>
      <c r="AA121" s="1088">
        <f>'2.CO2-Sector'!AA51</f>
        <v>3417.7405137833202</v>
      </c>
      <c r="AB121" s="1088">
        <f>'2.CO2-Sector'!AB51</f>
        <v>3364.3238915193861</v>
      </c>
      <c r="AC121" s="1088">
        <f>'2.CO2-Sector'!AC51</f>
        <v>3391.5558741950354</v>
      </c>
      <c r="AD121" s="1088">
        <f>'2.CO2-Sector'!AD51</f>
        <v>3217.4669648339104</v>
      </c>
      <c r="AE121" s="1088">
        <f>'2.CO2-Sector'!AE51</f>
        <v>3422.8389440786377</v>
      </c>
      <c r="AF121" s="1088">
        <f>'2.CO2-Sector'!AF51</f>
        <v>3456.8155123008878</v>
      </c>
      <c r="AG121" s="1088">
        <f>'2.CO2-Sector'!AG51</f>
        <v>3482.2507055771052</v>
      </c>
      <c r="AH121" s="1088">
        <f>'2.CO2-Sector'!AH51</f>
        <v>3392.1119138316312</v>
      </c>
      <c r="AI121" s="1088">
        <f>'2.CO2-Sector'!AI51</f>
        <v>3007.6817553714827</v>
      </c>
      <c r="AJ121" s="1088">
        <f>'2.CO2-Sector'!AJ51</f>
        <v>3305.6498677465934</v>
      </c>
      <c r="AK121" s="1088">
        <f>'2.CO2-Sector'!AK51</f>
        <v>3183.6043912674263</v>
      </c>
      <c r="AL121" s="1088">
        <f>'2.CO2-Sector'!AL51</f>
        <v>2968.1790499953418</v>
      </c>
      <c r="AM121" s="1088">
        <f>'2.CO2-Sector'!AM51</f>
        <v>2738.3139467509864</v>
      </c>
      <c r="AN121" s="1088">
        <f>'2.CO2-Sector'!AN51</f>
        <v>2460.2558112997931</v>
      </c>
      <c r="AO121" s="1088">
        <f>'2.CO2-Sector'!AO51</f>
        <v>2470.538328057758</v>
      </c>
      <c r="AP121" s="1088">
        <f>'2.CO2-Sector'!AP51</f>
        <v>2167.3505128396782</v>
      </c>
      <c r="AQ121" s="1088">
        <f>'2.CO2-Sector'!AQ51</f>
        <v>2200.366432366598</v>
      </c>
      <c r="AR121" s="1088">
        <f>'2.CO2-Sector'!AR51</f>
        <v>2260.0248909812894</v>
      </c>
      <c r="AS121" s="1088">
        <f>'2.CO2-Sector'!AS51</f>
        <v>2007.2670092715346</v>
      </c>
      <c r="AT121" s="1088">
        <f>'2.CO2-Sector'!AT51</f>
        <v>1923.1201899212144</v>
      </c>
      <c r="AU121" s="1088">
        <f>'2.CO2-Sector'!AU51</f>
        <v>2122.8843217272179</v>
      </c>
      <c r="AV121" s="1088">
        <f>'2.CO2-Sector'!AV51</f>
        <v>2008.0848022151829</v>
      </c>
      <c r="AW121" s="1088">
        <f>'2.CO2-Sector'!AW51</f>
        <v>1855.4539224438442</v>
      </c>
      <c r="AX121" s="1088">
        <f>'2.CO2-Sector'!AX51</f>
        <v>1932.304615562253</v>
      </c>
      <c r="AY121" s="1088">
        <f>'2.CO2-Sector'!AY51</f>
        <v>1889.9734100685228</v>
      </c>
      <c r="AZ121" s="1088">
        <f>'2.CO2-Sector'!AZ51</f>
        <v>1946.9722075338834</v>
      </c>
      <c r="BA121" s="1365">
        <f>'2.CO2-Sector'!BA51</f>
        <v>1658.1260762968163</v>
      </c>
      <c r="BB121" s="1088">
        <f>'2.CO2-Sector'!BB51</f>
        <v>1725.6364470935714</v>
      </c>
      <c r="BC121" s="1872">
        <f>'2.CO2-Sector'!BC51</f>
        <v>1457.959373647813</v>
      </c>
      <c r="BD121" s="1088">
        <f>'2.CO2-Sector'!BD51</f>
        <v>1704.479058441493</v>
      </c>
      <c r="BE121" s="1677"/>
      <c r="BF121" s="1088"/>
      <c r="BG121" s="1961"/>
    </row>
    <row r="122" spans="17:60">
      <c r="Q122" s="1528"/>
      <c r="R122" s="1529"/>
      <c r="S122" s="684"/>
      <c r="T122" s="1581" t="s">
        <v>1081</v>
      </c>
      <c r="V122" s="1528"/>
      <c r="W122" s="1529"/>
      <c r="X122" s="684"/>
      <c r="Y122" s="1153" t="s">
        <v>442</v>
      </c>
      <c r="Z122" s="1089"/>
      <c r="AA122" s="1089">
        <f>'2.CO2-Sector'!AA52</f>
        <v>3623.0628676894112</v>
      </c>
      <c r="AB122" s="1089">
        <f>'2.CO2-Sector'!AB52</f>
        <v>3645.2446536574653</v>
      </c>
      <c r="AC122" s="1089">
        <f>'2.CO2-Sector'!AC52</f>
        <v>3434.3155278232634</v>
      </c>
      <c r="AD122" s="1089">
        <f>'2.CO2-Sector'!AD52</f>
        <v>3171.1165564703524</v>
      </c>
      <c r="AE122" s="1089">
        <f>'2.CO2-Sector'!AE52</f>
        <v>3383.7270930474588</v>
      </c>
      <c r="AF122" s="1089">
        <f>'2.CO2-Sector'!AF52</f>
        <v>3557.1394481520015</v>
      </c>
      <c r="AG122" s="1089">
        <f>'2.CO2-Sector'!AG52</f>
        <v>3585.9938202986855</v>
      </c>
      <c r="AH122" s="1089">
        <f>'2.CO2-Sector'!AH52</f>
        <v>3669.1046335411579</v>
      </c>
      <c r="AI122" s="1089">
        <f>'2.CO2-Sector'!AI52</f>
        <v>3412.1769824923267</v>
      </c>
      <c r="AJ122" s="1089">
        <f>'2.CO2-Sector'!AJ52</f>
        <v>3632.0580784963295</v>
      </c>
      <c r="AK122" s="1089">
        <f>'2.CO2-Sector'!AK52</f>
        <v>3626.7404885103956</v>
      </c>
      <c r="AL122" s="1089">
        <f>'2.CO2-Sector'!AL52</f>
        <v>3378.5966821867501</v>
      </c>
      <c r="AM122" s="1089">
        <f>'2.CO2-Sector'!AM52</f>
        <v>3511.4182346344633</v>
      </c>
      <c r="AN122" s="1089">
        <f>'2.CO2-Sector'!AN52</f>
        <v>3591.6174904487007</v>
      </c>
      <c r="AO122" s="1089">
        <f>'2.CO2-Sector'!AO52</f>
        <v>3664.3384472802509</v>
      </c>
      <c r="AP122" s="1089">
        <f>'2.CO2-Sector'!AP52</f>
        <v>3627.3324564159457</v>
      </c>
      <c r="AQ122" s="1089">
        <f>'2.CO2-Sector'!AQ52</f>
        <v>3674.4193969758999</v>
      </c>
      <c r="AR122" s="1089">
        <f>'2.CO2-Sector'!AR52</f>
        <v>3706.4043108859619</v>
      </c>
      <c r="AS122" s="1089">
        <f>'2.CO2-Sector'!AS52</f>
        <v>3099.8526763079935</v>
      </c>
      <c r="AT122" s="1089">
        <f>'2.CO2-Sector'!AT52</f>
        <v>2948.881318129268</v>
      </c>
      <c r="AU122" s="1089">
        <f>'2.CO2-Sector'!AU52</f>
        <v>3304.1377052864409</v>
      </c>
      <c r="AV122" s="1089">
        <f>'2.CO2-Sector'!AV52</f>
        <v>3095.1228665066355</v>
      </c>
      <c r="AW122" s="1089">
        <f>'2.CO2-Sector'!AW52</f>
        <v>2796.7121835196158</v>
      </c>
      <c r="AX122" s="1089">
        <f>'2.CO2-Sector'!AX52</f>
        <v>2854.5831837645728</v>
      </c>
      <c r="AY122" s="1089">
        <f>'2.CO2-Sector'!AY52</f>
        <v>2793.454937244368</v>
      </c>
      <c r="AZ122" s="1089">
        <f>'2.CO2-Sector'!AZ52</f>
        <v>2643.739347873764</v>
      </c>
      <c r="BA122" s="1367">
        <f>'2.CO2-Sector'!BA52</f>
        <v>2641.9871826492122</v>
      </c>
      <c r="BB122" s="1089">
        <f>'2.CO2-Sector'!BB52</f>
        <v>2759.3519043981869</v>
      </c>
      <c r="BC122" s="1874">
        <f>'2.CO2-Sector'!BC52</f>
        <v>2762.1713385445219</v>
      </c>
      <c r="BD122" s="1089">
        <f>'2.CO2-Sector'!BD52</f>
        <v>2643.3099529127066</v>
      </c>
      <c r="BE122" s="1679"/>
      <c r="BF122" s="1089"/>
      <c r="BG122" s="1963"/>
    </row>
    <row r="123" spans="17:60">
      <c r="Q123" s="1528"/>
      <c r="R123" s="1529"/>
      <c r="S123" s="1576" t="s">
        <v>1082</v>
      </c>
      <c r="T123" s="686"/>
      <c r="V123" s="1528"/>
      <c r="W123" s="1529"/>
      <c r="X123" s="685" t="s">
        <v>585</v>
      </c>
      <c r="Y123" s="1155"/>
      <c r="Z123" s="227"/>
      <c r="AA123" s="460">
        <f>'2.CO2-Sector'!AA53</f>
        <v>7244.2015437745058</v>
      </c>
      <c r="AB123" s="460">
        <f>'2.CO2-Sector'!AB53</f>
        <v>7091.4333111520082</v>
      </c>
      <c r="AC123" s="460">
        <f>'2.CO2-Sector'!AC53</f>
        <v>6796.0270409401091</v>
      </c>
      <c r="AD123" s="460">
        <f>'2.CO2-Sector'!AD53</f>
        <v>6652.2283869302673</v>
      </c>
      <c r="AE123" s="460">
        <f>'2.CO2-Sector'!AE53</f>
        <v>6656.1869920915788</v>
      </c>
      <c r="AF123" s="460">
        <f>'2.CO2-Sector'!AF53</f>
        <v>6849.5948379410784</v>
      </c>
      <c r="AG123" s="460">
        <f>'2.CO2-Sector'!AG53</f>
        <v>6870.5168410732231</v>
      </c>
      <c r="AH123" s="460">
        <f>'2.CO2-Sector'!AH53</f>
        <v>6834.1265198528008</v>
      </c>
      <c r="AI123" s="460">
        <f>'2.CO2-Sector'!AI53</f>
        <v>6545.5419320590336</v>
      </c>
      <c r="AJ123" s="460">
        <f>'2.CO2-Sector'!AJ53</f>
        <v>6463.1812625845996</v>
      </c>
      <c r="AK123" s="460">
        <f>'2.CO2-Sector'!AK53</f>
        <v>6739.5274743262471</v>
      </c>
      <c r="AL123" s="460">
        <f>'2.CO2-Sector'!AL53</f>
        <v>6762.5046737338807</v>
      </c>
      <c r="AM123" s="460">
        <f>'2.CO2-Sector'!AM53</f>
        <v>6600.6951537762134</v>
      </c>
      <c r="AN123" s="460">
        <f>'2.CO2-Sector'!AN53</f>
        <v>6366.4953109832295</v>
      </c>
      <c r="AO123" s="460">
        <f>'2.CO2-Sector'!AO53</f>
        <v>6483.0399152253349</v>
      </c>
      <c r="AP123" s="460">
        <f>'2.CO2-Sector'!AP53</f>
        <v>6496.6370293587779</v>
      </c>
      <c r="AQ123" s="460">
        <f>'2.CO2-Sector'!AQ53</f>
        <v>6567.9742878366787</v>
      </c>
      <c r="AR123" s="460">
        <f>'2.CO2-Sector'!AR53</f>
        <v>6694.9345561970713</v>
      </c>
      <c r="AS123" s="460">
        <f>'2.CO2-Sector'!AS53</f>
        <v>6236.5687163682669</v>
      </c>
      <c r="AT123" s="460">
        <f>'2.CO2-Sector'!AT53</f>
        <v>5468.3465203851802</v>
      </c>
      <c r="AU123" s="460">
        <f>'2.CO2-Sector'!AU53</f>
        <v>6100.6968938516457</v>
      </c>
      <c r="AV123" s="460">
        <f>'2.CO2-Sector'!AV53</f>
        <v>5964.9874486942554</v>
      </c>
      <c r="AW123" s="460">
        <f>'2.CO2-Sector'!AW53</f>
        <v>6063.3271122709866</v>
      </c>
      <c r="AX123" s="460">
        <f>'2.CO2-Sector'!AX53</f>
        <v>6189.3673431284606</v>
      </c>
      <c r="AY123" s="460">
        <f>'2.CO2-Sector'!AY53</f>
        <v>6121.7062974998944</v>
      </c>
      <c r="AZ123" s="460">
        <f>'2.CO2-Sector'!AZ53</f>
        <v>5939.3764685306305</v>
      </c>
      <c r="BA123" s="1335">
        <f>'2.CO2-Sector'!BA53</f>
        <v>5835.9414586120274</v>
      </c>
      <c r="BB123" s="460">
        <f>'2.CO2-Sector'!BB53</f>
        <v>5746.0867286003704</v>
      </c>
      <c r="BC123" s="1876">
        <f>'2.CO2-Sector'!BC53</f>
        <v>5669.2711986789664</v>
      </c>
      <c r="BD123" s="460">
        <f>'2.CO2-Sector'!BD53</f>
        <v>5515.1081009744139</v>
      </c>
      <c r="BE123" s="1672"/>
      <c r="BF123" s="227"/>
      <c r="BG123" s="343"/>
    </row>
    <row r="124" spans="17:60" ht="29.25" customHeight="1">
      <c r="Q124" s="1528"/>
      <c r="R124" s="1529"/>
      <c r="S124" s="1996" t="s">
        <v>1084</v>
      </c>
      <c r="T124" s="1997"/>
      <c r="V124" s="1528"/>
      <c r="W124" s="1529"/>
      <c r="X124" s="2040" t="s">
        <v>444</v>
      </c>
      <c r="Y124" s="1983"/>
      <c r="Z124" s="229"/>
      <c r="AA124" s="461">
        <f>'2.CO2-Sector'!AA54</f>
        <v>2039.8207474214641</v>
      </c>
      <c r="AB124" s="461">
        <f>'2.CO2-Sector'!AB54</f>
        <v>2135.9254287863546</v>
      </c>
      <c r="AC124" s="461">
        <f>'2.CO2-Sector'!AC54</f>
        <v>2108.693688305545</v>
      </c>
      <c r="AD124" s="461">
        <f>'2.CO2-Sector'!AD54</f>
        <v>2093.7183811230925</v>
      </c>
      <c r="AE124" s="461">
        <f>'2.CO2-Sector'!AE54</f>
        <v>2325.9627930643519</v>
      </c>
      <c r="AF124" s="461">
        <f>'2.CO2-Sector'!AF54</f>
        <v>2376.547168369565</v>
      </c>
      <c r="AG124" s="461">
        <f>'2.CO2-Sector'!AG54</f>
        <v>2533.613162431117</v>
      </c>
      <c r="AH124" s="461">
        <f>'2.CO2-Sector'!AH54</f>
        <v>2625.9809496582247</v>
      </c>
      <c r="AI124" s="461">
        <f>'2.CO2-Sector'!AI54</f>
        <v>2459.6175385106635</v>
      </c>
      <c r="AJ124" s="461">
        <f>'2.CO2-Sector'!AJ54</f>
        <v>2623.9051706647697</v>
      </c>
      <c r="AK124" s="461">
        <f>'2.CO2-Sector'!AK54</f>
        <v>2658.7016803623533</v>
      </c>
      <c r="AL124" s="461">
        <f>'2.CO2-Sector'!AL54</f>
        <v>2727.2519354331953</v>
      </c>
      <c r="AM124" s="461">
        <f>'2.CO2-Sector'!AM54</f>
        <v>2849.53370683106</v>
      </c>
      <c r="AN124" s="461">
        <f>'2.CO2-Sector'!AN54</f>
        <v>2780.1639392403536</v>
      </c>
      <c r="AO124" s="461">
        <f>'2.CO2-Sector'!AO54</f>
        <v>2873.7360631856632</v>
      </c>
      <c r="AP124" s="461">
        <f>'2.CO2-Sector'!AP54</f>
        <v>2864.8187939434551</v>
      </c>
      <c r="AQ124" s="461">
        <f>'2.CO2-Sector'!AQ54</f>
        <v>3078.5463068505278</v>
      </c>
      <c r="AR124" s="461">
        <f>'2.CO2-Sector'!AR54</f>
        <v>3046.9575014930911</v>
      </c>
      <c r="AS124" s="461">
        <f>'2.CO2-Sector'!AS54</f>
        <v>2777.915537642024</v>
      </c>
      <c r="AT124" s="461">
        <f>'2.CO2-Sector'!AT54</f>
        <v>2864.4711626018707</v>
      </c>
      <c r="AU124" s="461">
        <f>'2.CO2-Sector'!AU54</f>
        <v>2748.4956623380867</v>
      </c>
      <c r="AV124" s="461">
        <f>'2.CO2-Sector'!AV54</f>
        <v>2700.6610481716402</v>
      </c>
      <c r="AW124" s="461">
        <f>'2.CO2-Sector'!AW54</f>
        <v>2550.671395111679</v>
      </c>
      <c r="AX124" s="461">
        <f>'2.CO2-Sector'!AX54</f>
        <v>2684.9138580146446</v>
      </c>
      <c r="AY124" s="461">
        <f>'2.CO2-Sector'!AY54</f>
        <v>2526.8373956959285</v>
      </c>
      <c r="AZ124" s="461">
        <f>'2.CO2-Sector'!AZ54</f>
        <v>2486.6488529292642</v>
      </c>
      <c r="BA124" s="1347">
        <f>'2.CO2-Sector'!BA54</f>
        <v>2582.6574196404035</v>
      </c>
      <c r="BB124" s="461">
        <f>'2.CO2-Sector'!BB54</f>
        <v>2690.2231600714849</v>
      </c>
      <c r="BC124" s="1877">
        <f>'2.CO2-Sector'!BC54</f>
        <v>2650.2906808896587</v>
      </c>
      <c r="BD124" s="461">
        <f>'2.CO2-Sector'!BD54</f>
        <v>2604.6264446632886</v>
      </c>
      <c r="BE124" s="1680"/>
      <c r="BF124" s="229"/>
      <c r="BG124" s="344"/>
    </row>
    <row r="125" spans="17:60" ht="15" thickBot="1">
      <c r="Q125" s="1528"/>
      <c r="R125" s="1530"/>
      <c r="S125" s="1810" t="s">
        <v>1284</v>
      </c>
      <c r="T125" s="688"/>
      <c r="V125" s="1528"/>
      <c r="W125" s="1530"/>
      <c r="X125" s="687" t="s">
        <v>1286</v>
      </c>
      <c r="Y125" s="1156"/>
      <c r="Z125" s="226"/>
      <c r="AA125" s="1609">
        <f>'2.CO2-Sector'!AA55</f>
        <v>64.613207000000031</v>
      </c>
      <c r="AB125" s="1609">
        <f>'2.CO2-Sector'!AB55</f>
        <v>66.803699000000023</v>
      </c>
      <c r="AC125" s="1609">
        <f>'2.CO2-Sector'!AC55</f>
        <v>65.368480000000034</v>
      </c>
      <c r="AD125" s="1609">
        <f>'2.CO2-Sector'!AD55</f>
        <v>59.679443000000013</v>
      </c>
      <c r="AE125" s="1609">
        <f>'2.CO2-Sector'!AE55</f>
        <v>67.102707000000024</v>
      </c>
      <c r="AF125" s="1609">
        <f>'2.CO2-Sector'!AF55</f>
        <v>71.847638000000018</v>
      </c>
      <c r="AG125" s="1609">
        <f>'2.CO2-Sector'!AG55</f>
        <v>79.849708000000021</v>
      </c>
      <c r="AH125" s="1609">
        <f>'2.CO2-Sector'!AH55</f>
        <v>86.356879000000049</v>
      </c>
      <c r="AI125" s="1609">
        <f>'2.CO2-Sector'!AI55</f>
        <v>86.735898000000077</v>
      </c>
      <c r="AJ125" s="1609">
        <f>'2.CO2-Sector'!AJ55</f>
        <v>89.569040000000015</v>
      </c>
      <c r="AK125" s="1609">
        <f>'2.CO2-Sector'!AK55</f>
        <v>86.668848000000054</v>
      </c>
      <c r="AL125" s="1609">
        <f>'2.CO2-Sector'!AL55</f>
        <v>78.827302000000017</v>
      </c>
      <c r="AM125" s="1609">
        <f>'2.CO2-Sector'!AM55</f>
        <v>80.656660000000073</v>
      </c>
      <c r="AN125" s="1609">
        <f>'2.CO2-Sector'!AN55</f>
        <v>86.201701999999983</v>
      </c>
      <c r="AO125" s="1609">
        <f>'2.CO2-Sector'!AO55</f>
        <v>87.126387000000008</v>
      </c>
      <c r="AP125" s="1609">
        <f>'2.CO2-Sector'!AP55</f>
        <v>90.227606999999992</v>
      </c>
      <c r="AQ125" s="1609">
        <f>'2.CO2-Sector'!AQ55</f>
        <v>87.797462000000053</v>
      </c>
      <c r="AR125" s="1609">
        <f>'2.CO2-Sector'!AR55</f>
        <v>86.709739000000042</v>
      </c>
      <c r="AS125" s="1609">
        <f>'2.CO2-Sector'!AS55</f>
        <v>72.491562000000002</v>
      </c>
      <c r="AT125" s="1609">
        <f>'2.CO2-Sector'!AT55</f>
        <v>72.185683000000026</v>
      </c>
      <c r="AU125" s="1609">
        <f>'2.CO2-Sector'!AU55</f>
        <v>76.792199000000039</v>
      </c>
      <c r="AV125" s="1609">
        <f>'2.CO2-Sector'!AV55</f>
        <v>88.116302000000047</v>
      </c>
      <c r="AW125" s="1609">
        <f>'2.CO2-Sector'!AW55</f>
        <v>99.906697000000023</v>
      </c>
      <c r="AX125" s="1609">
        <f>'2.CO2-Sector'!AX55</f>
        <v>93.526186000000024</v>
      </c>
      <c r="AY125" s="1609">
        <f>'2.CO2-Sector'!AY55</f>
        <v>90.599487000000025</v>
      </c>
      <c r="AZ125" s="1609">
        <f>'2.CO2-Sector'!AZ55</f>
        <v>96.736382000000006</v>
      </c>
      <c r="BA125" s="1605">
        <f>'2.CO2-Sector'!BA55</f>
        <v>106.95248199999999</v>
      </c>
      <c r="BB125" s="1609">
        <f>'2.CO2-Sector'!BB55</f>
        <v>110.63789999999999</v>
      </c>
      <c r="BC125" s="1878">
        <f>'2.CO2-Sector'!BC55</f>
        <v>105.32984500000002</v>
      </c>
      <c r="BD125" s="1609">
        <f>'2.CO2-Sector'!BD55</f>
        <v>99.837092000000027</v>
      </c>
      <c r="BE125" s="1681"/>
      <c r="BF125" s="226"/>
      <c r="BG125" s="345"/>
    </row>
    <row r="126" spans="17:60">
      <c r="Q126" s="1531"/>
      <c r="R126" s="1532" t="s">
        <v>118</v>
      </c>
      <c r="S126" s="689"/>
      <c r="T126" s="690"/>
      <c r="V126" s="1531"/>
      <c r="W126" s="1532" t="s">
        <v>445</v>
      </c>
      <c r="X126" s="689"/>
      <c r="Y126" s="1157"/>
      <c r="Z126" s="139"/>
      <c r="AA126" s="267">
        <f>SUM(AA127:AA129)</f>
        <v>23626.01516419859</v>
      </c>
      <c r="AB126" s="267">
        <f>SUM(AB127:AB129)</f>
        <v>23824.55926586402</v>
      </c>
      <c r="AC126" s="267">
        <f>SUM(AC127:AC129)</f>
        <v>25658.881303305134</v>
      </c>
      <c r="AD126" s="267">
        <f t="shared" ref="AD126:BA126" si="100">SUM(AD127:AD129)</f>
        <v>24717.107578169969</v>
      </c>
      <c r="AE126" s="267">
        <f t="shared" si="100"/>
        <v>28309.739247596313</v>
      </c>
      <c r="AF126" s="267">
        <f t="shared" si="100"/>
        <v>28836.470060019394</v>
      </c>
      <c r="AG126" s="267">
        <f t="shared" si="100"/>
        <v>29318.298506169878</v>
      </c>
      <c r="AH126" s="267">
        <f t="shared" si="100"/>
        <v>30878.028925264305</v>
      </c>
      <c r="AI126" s="267">
        <f t="shared" si="100"/>
        <v>31028.884608439723</v>
      </c>
      <c r="AJ126" s="267">
        <f t="shared" si="100"/>
        <v>30964.164298255742</v>
      </c>
      <c r="AK126" s="267">
        <f t="shared" si="100"/>
        <v>32388.287414789324</v>
      </c>
      <c r="AL126" s="267">
        <f t="shared" si="100"/>
        <v>32078.382940131341</v>
      </c>
      <c r="AM126" s="267">
        <f t="shared" si="100"/>
        <v>32435.313368989169</v>
      </c>
      <c r="AN126" s="267">
        <f t="shared" si="100"/>
        <v>33341.988970445229</v>
      </c>
      <c r="AO126" s="267">
        <f t="shared" si="100"/>
        <v>32693.559726590865</v>
      </c>
      <c r="AP126" s="267">
        <f t="shared" si="100"/>
        <v>32001.161543244853</v>
      </c>
      <c r="AQ126" s="267">
        <f t="shared" si="100"/>
        <v>30464.79458379234</v>
      </c>
      <c r="AR126" s="267">
        <f t="shared" si="100"/>
        <v>31112.710180404494</v>
      </c>
      <c r="AS126" s="267">
        <f t="shared" si="100"/>
        <v>32274.853839164396</v>
      </c>
      <c r="AT126" s="267">
        <f t="shared" si="100"/>
        <v>28770.723440152622</v>
      </c>
      <c r="AU126" s="267">
        <f t="shared" si="100"/>
        <v>29464.852636719137</v>
      </c>
      <c r="AV126" s="267">
        <f t="shared" si="100"/>
        <v>28747.384624503247</v>
      </c>
      <c r="AW126" s="267">
        <f t="shared" si="100"/>
        <v>30421.156212347891</v>
      </c>
      <c r="AX126" s="267">
        <f t="shared" si="100"/>
        <v>29911.484260446778</v>
      </c>
      <c r="AY126" s="267">
        <f t="shared" si="100"/>
        <v>29186.706590101559</v>
      </c>
      <c r="AZ126" s="267">
        <f t="shared" si="100"/>
        <v>29589.021699110177</v>
      </c>
      <c r="BA126" s="1336">
        <f t="shared" si="100"/>
        <v>29795.005910846361</v>
      </c>
      <c r="BB126" s="267">
        <f t="shared" ref="BB126" si="101">SUM(BB127:BB129)</f>
        <v>30018.967199855717</v>
      </c>
      <c r="BC126" s="1879">
        <f t="shared" ref="BC126:BD126" si="102">SUM(BC127:BC129)</f>
        <v>30779.579126907913</v>
      </c>
      <c r="BD126" s="267">
        <f t="shared" si="102"/>
        <v>30878.675421170745</v>
      </c>
      <c r="BE126" s="1673"/>
      <c r="BF126" s="267"/>
      <c r="BG126" s="346"/>
    </row>
    <row r="127" spans="17:60" ht="28.5" customHeight="1">
      <c r="Q127" s="1528"/>
      <c r="R127" s="1533"/>
      <c r="S127" s="1998" t="s">
        <v>1103</v>
      </c>
      <c r="T127" s="1999"/>
      <c r="V127" s="1528"/>
      <c r="W127" s="1533"/>
      <c r="X127" s="1984" t="s">
        <v>1104</v>
      </c>
      <c r="Y127" s="1985"/>
      <c r="Z127" s="1084"/>
      <c r="AA127" s="1088">
        <f>'2.CO2-Sector'!AA57</f>
        <v>12248.006884438391</v>
      </c>
      <c r="AB127" s="1088">
        <f>'2.CO2-Sector'!AB57</f>
        <v>12288.553239531222</v>
      </c>
      <c r="AC127" s="1088">
        <f>'2.CO2-Sector'!AC57</f>
        <v>13336.66880555876</v>
      </c>
      <c r="AD127" s="1088">
        <f>'2.CO2-Sector'!AD57</f>
        <v>13123.539855771807</v>
      </c>
      <c r="AE127" s="1088">
        <f>'2.CO2-Sector'!AE57</f>
        <v>15621.164308948635</v>
      </c>
      <c r="AF127" s="1088">
        <f>'2.CO2-Sector'!AF57</f>
        <v>15905.050139016821</v>
      </c>
      <c r="AG127" s="1088">
        <f>'2.CO2-Sector'!AG57</f>
        <v>16336.568192418828</v>
      </c>
      <c r="AH127" s="1088">
        <f>'2.CO2-Sector'!AH57</f>
        <v>16908.740357359176</v>
      </c>
      <c r="AI127" s="1088">
        <f>'2.CO2-Sector'!AI57</f>
        <v>16904.540341360047</v>
      </c>
      <c r="AJ127" s="1088">
        <f>'2.CO2-Sector'!AJ57</f>
        <v>16663.014906263703</v>
      </c>
      <c r="AK127" s="1088">
        <f>'2.CO2-Sector'!AK57</f>
        <v>16789.460175065771</v>
      </c>
      <c r="AL127" s="1088">
        <f>'2.CO2-Sector'!AL57</f>
        <v>15578.716507383871</v>
      </c>
      <c r="AM127" s="1088">
        <f>'2.CO2-Sector'!AM57</f>
        <v>15057.739279105121</v>
      </c>
      <c r="AN127" s="1088">
        <f>'2.CO2-Sector'!AN57</f>
        <v>15105.67178693092</v>
      </c>
      <c r="AO127" s="1088">
        <f>'2.CO2-Sector'!AO57</f>
        <v>14609.809661039699</v>
      </c>
      <c r="AP127" s="1088">
        <f>'2.CO2-Sector'!AP57</f>
        <v>14165.898659577568</v>
      </c>
      <c r="AQ127" s="1088">
        <f>'2.CO2-Sector'!AQ57</f>
        <v>13382.675274997002</v>
      </c>
      <c r="AR127" s="1088">
        <f>'2.CO2-Sector'!AR57</f>
        <v>13587.560896494822</v>
      </c>
      <c r="AS127" s="1088">
        <f>'2.CO2-Sector'!AS57</f>
        <v>14617.224299722895</v>
      </c>
      <c r="AT127" s="1088">
        <f>'2.CO2-Sector'!AT57</f>
        <v>12196.936579140707</v>
      </c>
      <c r="AU127" s="1088">
        <f>'2.CO2-Sector'!AU57</f>
        <v>12486.322077574849</v>
      </c>
      <c r="AV127" s="1088">
        <f>'2.CO2-Sector'!AV57</f>
        <v>11730.676572133176</v>
      </c>
      <c r="AW127" s="1088">
        <f>'2.CO2-Sector'!AW57</f>
        <v>12308.254856257132</v>
      </c>
      <c r="AX127" s="1088">
        <f>'2.CO2-Sector'!AX57</f>
        <v>12192.453599111841</v>
      </c>
      <c r="AY127" s="1088">
        <f>'2.CO2-Sector'!AY57</f>
        <v>11719.846983568023</v>
      </c>
      <c r="AZ127" s="1088">
        <f>'2.CO2-Sector'!AZ57</f>
        <v>11655.408912889196</v>
      </c>
      <c r="BA127" s="1365">
        <f>'2.CO2-Sector'!BA57</f>
        <v>11092.830753923574</v>
      </c>
      <c r="BB127" s="1088">
        <f>'2.CO2-Sector'!BB57</f>
        <v>10750.335680539883</v>
      </c>
      <c r="BC127" s="1872">
        <f>'2.CO2-Sector'!BC57</f>
        <v>11602.156253242299</v>
      </c>
      <c r="BD127" s="1088">
        <f>'2.CO2-Sector'!BD57</f>
        <v>11485.087814757371</v>
      </c>
      <c r="BE127" s="1677"/>
      <c r="BF127" s="1088"/>
      <c r="BG127" s="1961"/>
    </row>
    <row r="128" spans="17:60" ht="28.5" customHeight="1">
      <c r="Q128" s="1528"/>
      <c r="R128" s="1533"/>
      <c r="S128" s="1654" t="s">
        <v>1171</v>
      </c>
      <c r="T128" s="1464"/>
      <c r="V128" s="1498"/>
      <c r="W128" s="1494"/>
      <c r="X128" s="1986" t="s">
        <v>1172</v>
      </c>
      <c r="Y128" s="1987"/>
      <c r="Z128" s="1090"/>
      <c r="AA128" s="1091">
        <f>'2.CO2-Sector'!AA58</f>
        <v>702.83026999291678</v>
      </c>
      <c r="AB128" s="1091">
        <f>'2.CO2-Sector'!AB58</f>
        <v>686.44620024230187</v>
      </c>
      <c r="AC128" s="1091">
        <f>'2.CO2-Sector'!AC58</f>
        <v>698.89764571316766</v>
      </c>
      <c r="AD128" s="1091">
        <f>'2.CO2-Sector'!AD58</f>
        <v>680.74547632983922</v>
      </c>
      <c r="AE128" s="1091">
        <f>'2.CO2-Sector'!AE58</f>
        <v>701.91349393186852</v>
      </c>
      <c r="AF128" s="1091">
        <f>'2.CO2-Sector'!AF58</f>
        <v>667.82873473264453</v>
      </c>
      <c r="AG128" s="1091">
        <f>'2.CO2-Sector'!AG58</f>
        <v>640.46784939712438</v>
      </c>
      <c r="AH128" s="1091">
        <f>'2.CO2-Sector'!AH58</f>
        <v>655.23057167867137</v>
      </c>
      <c r="AI128" s="1091">
        <f>'2.CO2-Sector'!AI58</f>
        <v>609.1187236752379</v>
      </c>
      <c r="AJ128" s="1091">
        <f>'2.CO2-Sector'!AJ58</f>
        <v>652.57502705106276</v>
      </c>
      <c r="AK128" s="1091">
        <f>'2.CO2-Sector'!AK58</f>
        <v>655.91443265909516</v>
      </c>
      <c r="AL128" s="1091">
        <f>'2.CO2-Sector'!AL58</f>
        <v>630.52981102330273</v>
      </c>
      <c r="AM128" s="1091">
        <f>'2.CO2-Sector'!AM58</f>
        <v>577.04643230948568</v>
      </c>
      <c r="AN128" s="1091">
        <f>'2.CO2-Sector'!AN58</f>
        <v>516.5268173218675</v>
      </c>
      <c r="AO128" s="1091">
        <f>'2.CO2-Sector'!AO58</f>
        <v>506.69926841574829</v>
      </c>
      <c r="AP128" s="1091">
        <f>'2.CO2-Sector'!AP58</f>
        <v>506.81438218982044</v>
      </c>
      <c r="AQ128" s="1091">
        <f>'2.CO2-Sector'!AQ58</f>
        <v>522.35987148863205</v>
      </c>
      <c r="AR128" s="1091">
        <f>'2.CO2-Sector'!AR58</f>
        <v>561.19836242802796</v>
      </c>
      <c r="AS128" s="1091">
        <f>'2.CO2-Sector'!AS58</f>
        <v>530.41167542322773</v>
      </c>
      <c r="AT128" s="1091">
        <f>'2.CO2-Sector'!AT58</f>
        <v>513.68788841490209</v>
      </c>
      <c r="AU128" s="1091">
        <f>'2.CO2-Sector'!AU58</f>
        <v>526.91409091663695</v>
      </c>
      <c r="AV128" s="1091">
        <f>'2.CO2-Sector'!AV58</f>
        <v>524.12535460171284</v>
      </c>
      <c r="AW128" s="1091">
        <f>'2.CO2-Sector'!AW58</f>
        <v>528.10321016884393</v>
      </c>
      <c r="AX128" s="1091">
        <f>'2.CO2-Sector'!AX58</f>
        <v>604.69033239592966</v>
      </c>
      <c r="AY128" s="1091">
        <f>'2.CO2-Sector'!AY58</f>
        <v>617.02824714749113</v>
      </c>
      <c r="AZ128" s="1091">
        <f>'2.CO2-Sector'!AZ58</f>
        <v>624.93138440348548</v>
      </c>
      <c r="BA128" s="1366">
        <f>'2.CO2-Sector'!BA58</f>
        <v>618.83151051759683</v>
      </c>
      <c r="BB128" s="1091">
        <f>'2.CO2-Sector'!BB58</f>
        <v>636.62217425062067</v>
      </c>
      <c r="BC128" s="1873">
        <f>'2.CO2-Sector'!BC58</f>
        <v>673.37481073742629</v>
      </c>
      <c r="BD128" s="1091">
        <f>'2.CO2-Sector'!BD58</f>
        <v>581.88147086411584</v>
      </c>
      <c r="BE128" s="1678"/>
      <c r="BF128" s="1091"/>
      <c r="BG128" s="1962"/>
    </row>
    <row r="129" spans="17:61" ht="15" thickBot="1">
      <c r="Q129" s="1528"/>
      <c r="R129" s="1534"/>
      <c r="S129" s="691" t="s">
        <v>119</v>
      </c>
      <c r="T129" s="692"/>
      <c r="V129" s="1528"/>
      <c r="W129" s="1534"/>
      <c r="X129" s="1312" t="s">
        <v>446</v>
      </c>
      <c r="Y129" s="1313"/>
      <c r="Z129" s="1092"/>
      <c r="AA129" s="1093">
        <f>'2.CO2-Sector'!AA59</f>
        <v>10675.178009767282</v>
      </c>
      <c r="AB129" s="1093">
        <f>'2.CO2-Sector'!AB59</f>
        <v>10849.559826090495</v>
      </c>
      <c r="AC129" s="1093">
        <f>'2.CO2-Sector'!AC59</f>
        <v>11623.314852033203</v>
      </c>
      <c r="AD129" s="1093">
        <f>'2.CO2-Sector'!AD59</f>
        <v>10912.822246068321</v>
      </c>
      <c r="AE129" s="1093">
        <f>'2.CO2-Sector'!AE59</f>
        <v>11986.661444715812</v>
      </c>
      <c r="AF129" s="1093">
        <f>'2.CO2-Sector'!AF59</f>
        <v>12263.591186269929</v>
      </c>
      <c r="AG129" s="1093">
        <f>'2.CO2-Sector'!AG59</f>
        <v>12341.262464353924</v>
      </c>
      <c r="AH129" s="1093">
        <f>'2.CO2-Sector'!AH59</f>
        <v>13314.057996226456</v>
      </c>
      <c r="AI129" s="1093">
        <f>'2.CO2-Sector'!AI59</f>
        <v>13515.225543404438</v>
      </c>
      <c r="AJ129" s="1093">
        <f>'2.CO2-Sector'!AJ59</f>
        <v>13648.574364940978</v>
      </c>
      <c r="AK129" s="1093">
        <f>'2.CO2-Sector'!AK59</f>
        <v>14942.912807064458</v>
      </c>
      <c r="AL129" s="1093">
        <f>'2.CO2-Sector'!AL59</f>
        <v>15869.136621724168</v>
      </c>
      <c r="AM129" s="1093">
        <f>'2.CO2-Sector'!AM59</f>
        <v>16800.527657574563</v>
      </c>
      <c r="AN129" s="1093">
        <f>'2.CO2-Sector'!AN59</f>
        <v>17719.790366192443</v>
      </c>
      <c r="AO129" s="1093">
        <f>'2.CO2-Sector'!AO59</f>
        <v>17577.050797135416</v>
      </c>
      <c r="AP129" s="1093">
        <f>'2.CO2-Sector'!AP59</f>
        <v>17328.448501477465</v>
      </c>
      <c r="AQ129" s="1093">
        <f>'2.CO2-Sector'!AQ59</f>
        <v>16559.759437306704</v>
      </c>
      <c r="AR129" s="1093">
        <f>'2.CO2-Sector'!AR59</f>
        <v>16963.950921481646</v>
      </c>
      <c r="AS129" s="1093">
        <f>'2.CO2-Sector'!AS59</f>
        <v>17127.217864018276</v>
      </c>
      <c r="AT129" s="1093">
        <f>'2.CO2-Sector'!AT59</f>
        <v>16060.09897259701</v>
      </c>
      <c r="AU129" s="1093">
        <f>'2.CO2-Sector'!AU59</f>
        <v>16451.61646822765</v>
      </c>
      <c r="AV129" s="1093">
        <f>'2.CO2-Sector'!AV59</f>
        <v>16492.582697768357</v>
      </c>
      <c r="AW129" s="1093">
        <f>'2.CO2-Sector'!AW59</f>
        <v>17584.798145921915</v>
      </c>
      <c r="AX129" s="1093">
        <f>'2.CO2-Sector'!AX59</f>
        <v>17114.340328939004</v>
      </c>
      <c r="AY129" s="1093">
        <f>'2.CO2-Sector'!AY59</f>
        <v>16849.831359386048</v>
      </c>
      <c r="AZ129" s="1093">
        <f>'2.CO2-Sector'!AZ59</f>
        <v>17308.681401817495</v>
      </c>
      <c r="BA129" s="1369">
        <f>'2.CO2-Sector'!BA59</f>
        <v>18083.343646405188</v>
      </c>
      <c r="BB129" s="1093">
        <f>'2.CO2-Sector'!BB59</f>
        <v>18632.009345065213</v>
      </c>
      <c r="BC129" s="1904">
        <f>'2.CO2-Sector'!BC59</f>
        <v>18504.048062928185</v>
      </c>
      <c r="BD129" s="1093">
        <f>'2.CO2-Sector'!BD59</f>
        <v>18811.706135549255</v>
      </c>
      <c r="BE129" s="1698"/>
      <c r="BF129" s="1093"/>
      <c r="BG129" s="1969"/>
    </row>
    <row r="130" spans="17:61" ht="18" customHeight="1">
      <c r="Q130" s="1535"/>
      <c r="R130" s="1807" t="s">
        <v>1270</v>
      </c>
      <c r="S130" s="693"/>
      <c r="T130" s="694"/>
      <c r="V130" s="1535"/>
      <c r="W130" s="1537" t="s">
        <v>1274</v>
      </c>
      <c r="X130" s="693"/>
      <c r="Y130" s="694"/>
      <c r="Z130" s="384"/>
      <c r="AA130" s="386">
        <f>SUM(AA131,AA134:AA135)</f>
        <v>6725.815993418737</v>
      </c>
      <c r="AB130" s="386">
        <f>SUM(AB131,AB134:AB135)</f>
        <v>6521.0611605533322</v>
      </c>
      <c r="AC130" s="386">
        <f t="shared" ref="AC130:BA130" si="103">SUM(AC131,AC134:AC135)</f>
        <v>6263.5295010493746</v>
      </c>
      <c r="AD130" s="386">
        <f t="shared" si="103"/>
        <v>6053.611573329461</v>
      </c>
      <c r="AE130" s="386">
        <f t="shared" si="103"/>
        <v>5844.6284108843902</v>
      </c>
      <c r="AF130" s="386">
        <f t="shared" si="103"/>
        <v>6039.5865130602915</v>
      </c>
      <c r="AG130" s="386">
        <f t="shared" si="103"/>
        <v>6162.0746641170999</v>
      </c>
      <c r="AH130" s="386">
        <f t="shared" si="103"/>
        <v>6121.9049354730105</v>
      </c>
      <c r="AI130" s="386">
        <f t="shared" si="103"/>
        <v>5673.7650654538274</v>
      </c>
      <c r="AJ130" s="386">
        <f t="shared" si="103"/>
        <v>5702.7267481991876</v>
      </c>
      <c r="AK130" s="386">
        <f t="shared" si="103"/>
        <v>5770.5134929717769</v>
      </c>
      <c r="AL130" s="386">
        <f t="shared" si="103"/>
        <v>5291.1562053338566</v>
      </c>
      <c r="AM130" s="386">
        <f t="shared" si="103"/>
        <v>5024.7537608116199</v>
      </c>
      <c r="AN130" s="386">
        <f t="shared" si="103"/>
        <v>4844.0954016303294</v>
      </c>
      <c r="AO130" s="386">
        <f t="shared" si="103"/>
        <v>4681.9494322946694</v>
      </c>
      <c r="AP130" s="386">
        <f t="shared" si="103"/>
        <v>4624.4525161219253</v>
      </c>
      <c r="AQ130" s="386">
        <f t="shared" si="103"/>
        <v>4558.7887211525122</v>
      </c>
      <c r="AR130" s="386">
        <f t="shared" si="103"/>
        <v>4563.9640582240463</v>
      </c>
      <c r="AS130" s="386">
        <f t="shared" si="103"/>
        <v>4137.9583587011439</v>
      </c>
      <c r="AT130" s="386">
        <f t="shared" si="103"/>
        <v>3787.7773397754645</v>
      </c>
      <c r="AU130" s="386">
        <f t="shared" si="103"/>
        <v>3678.4228213795423</v>
      </c>
      <c r="AV130" s="386">
        <f t="shared" si="103"/>
        <v>3560.7476154745132</v>
      </c>
      <c r="AW130" s="386">
        <f t="shared" si="103"/>
        <v>3573.4821357305418</v>
      </c>
      <c r="AX130" s="386">
        <f t="shared" si="103"/>
        <v>3585.4427401550302</v>
      </c>
      <c r="AY130" s="386">
        <f t="shared" si="103"/>
        <v>3482.0125623853055</v>
      </c>
      <c r="AZ130" s="386">
        <f t="shared" si="103"/>
        <v>3333.113491094844</v>
      </c>
      <c r="BA130" s="1348">
        <f t="shared" si="103"/>
        <v>3260.8167136471461</v>
      </c>
      <c r="BB130" s="386">
        <f t="shared" ref="BB130" si="104">SUM(BB131,BB134:BB135)</f>
        <v>3173.3490315375507</v>
      </c>
      <c r="BC130" s="1883">
        <f t="shared" ref="BC130:BD130" si="105">SUM(BC131,BC134:BC135)</f>
        <v>3167.2087989412103</v>
      </c>
      <c r="BD130" s="1953">
        <f t="shared" si="105"/>
        <v>3109.5521019879307</v>
      </c>
      <c r="BE130" s="1964"/>
      <c r="BF130" s="1953"/>
      <c r="BG130" s="1965"/>
    </row>
    <row r="131" spans="17:61">
      <c r="Q131" s="1528"/>
      <c r="R131" s="1538"/>
      <c r="S131" s="695" t="s">
        <v>120</v>
      </c>
      <c r="T131" s="1558"/>
      <c r="V131" s="1528"/>
      <c r="W131" s="1538"/>
      <c r="X131" s="695" t="s">
        <v>447</v>
      </c>
      <c r="Y131" s="1158"/>
      <c r="Z131" s="367"/>
      <c r="AA131" s="369">
        <f>SUM(AA132:AA133)</f>
        <v>608.8830323714285</v>
      </c>
      <c r="AB131" s="369">
        <f>SUM(AB132:AB133)</f>
        <v>547.87568817142858</v>
      </c>
      <c r="AC131" s="369">
        <f t="shared" ref="AC131:BA131" si="106">SUM(AC132:AC133)</f>
        <v>493.0069734857143</v>
      </c>
      <c r="AD131" s="369">
        <f t="shared" si="106"/>
        <v>523.52121873333328</v>
      </c>
      <c r="AE131" s="369">
        <f t="shared" si="106"/>
        <v>342.54281495238104</v>
      </c>
      <c r="AF131" s="369">
        <f t="shared" si="106"/>
        <v>359.12538566666672</v>
      </c>
      <c r="AG131" s="369">
        <f t="shared" si="106"/>
        <v>349.6185054476191</v>
      </c>
      <c r="AH131" s="369">
        <f t="shared" si="106"/>
        <v>371.50371699047616</v>
      </c>
      <c r="AI131" s="369">
        <f t="shared" si="106"/>
        <v>376.93193486666661</v>
      </c>
      <c r="AJ131" s="369">
        <f t="shared" si="106"/>
        <v>370.29462349523817</v>
      </c>
      <c r="AK131" s="369">
        <f t="shared" si="106"/>
        <v>442.53070567619039</v>
      </c>
      <c r="AL131" s="369">
        <f t="shared" si="106"/>
        <v>367.68445549523807</v>
      </c>
      <c r="AM131" s="369">
        <f t="shared" si="106"/>
        <v>408.14204954285714</v>
      </c>
      <c r="AN131" s="369">
        <f t="shared" si="106"/>
        <v>430.18884228571432</v>
      </c>
      <c r="AO131" s="369">
        <f t="shared" si="106"/>
        <v>402.22257040952377</v>
      </c>
      <c r="AP131" s="369">
        <f t="shared" si="106"/>
        <v>410.55994037142864</v>
      </c>
      <c r="AQ131" s="369">
        <f t="shared" si="106"/>
        <v>383.4825898095238</v>
      </c>
      <c r="AR131" s="369">
        <f t="shared" si="106"/>
        <v>500.07924591428571</v>
      </c>
      <c r="AS131" s="369">
        <f t="shared" si="106"/>
        <v>439.97515058095235</v>
      </c>
      <c r="AT131" s="369">
        <f t="shared" si="106"/>
        <v>390.10057879047622</v>
      </c>
      <c r="AU131" s="369">
        <f t="shared" si="106"/>
        <v>402.94034859047622</v>
      </c>
      <c r="AV131" s="369">
        <f t="shared" si="106"/>
        <v>414.65140985714288</v>
      </c>
      <c r="AW131" s="369">
        <f t="shared" si="106"/>
        <v>520.16101332380958</v>
      </c>
      <c r="AX131" s="369">
        <f t="shared" si="106"/>
        <v>577.76994178095231</v>
      </c>
      <c r="AY131" s="369">
        <f t="shared" si="106"/>
        <v>551.49743345714285</v>
      </c>
      <c r="AZ131" s="369">
        <f t="shared" si="106"/>
        <v>459.40058518095248</v>
      </c>
      <c r="BA131" s="1370">
        <f t="shared" si="106"/>
        <v>445.81992504761899</v>
      </c>
      <c r="BB131" s="369">
        <f t="shared" ref="BB131" si="107">SUM(BB132:BB133)</f>
        <v>510.52975065714293</v>
      </c>
      <c r="BC131" s="1905">
        <f t="shared" ref="BC131:BD131" si="108">SUM(BC132:BC133)</f>
        <v>490.2861625619048</v>
      </c>
      <c r="BD131" s="369">
        <f t="shared" si="108"/>
        <v>490.23116476190484</v>
      </c>
      <c r="BE131" s="1699"/>
      <c r="BF131" s="369"/>
      <c r="BG131" s="454"/>
    </row>
    <row r="132" spans="17:61">
      <c r="Q132" s="1528"/>
      <c r="R132" s="1538"/>
      <c r="S132" s="696"/>
      <c r="T132" s="1482" t="s">
        <v>121</v>
      </c>
      <c r="V132" s="1528"/>
      <c r="W132" s="1538"/>
      <c r="X132" s="696"/>
      <c r="Y132" s="697" t="s">
        <v>448</v>
      </c>
      <c r="Z132" s="228"/>
      <c r="AA132" s="1088">
        <f>'2.CO2-Sector'!AA62</f>
        <v>550.23920379999993</v>
      </c>
      <c r="AB132" s="1088">
        <f>'2.CO2-Sector'!AB62</f>
        <v>527.37032626666667</v>
      </c>
      <c r="AC132" s="1088">
        <f>'2.CO2-Sector'!AC62</f>
        <v>477.13732586666669</v>
      </c>
      <c r="AD132" s="1088">
        <f>'2.CO2-Sector'!AD62</f>
        <v>481.58261873333328</v>
      </c>
      <c r="AE132" s="1088">
        <f>'2.CO2-Sector'!AE62</f>
        <v>292.75650066666674</v>
      </c>
      <c r="AF132" s="1088">
        <f>'2.CO2-Sector'!AF62</f>
        <v>303.52845233333341</v>
      </c>
      <c r="AG132" s="1088">
        <f>'2.CO2-Sector'!AG62</f>
        <v>292.73561973333341</v>
      </c>
      <c r="AH132" s="1088">
        <f>'2.CO2-Sector'!AH62</f>
        <v>303.65330746666666</v>
      </c>
      <c r="AI132" s="1088">
        <f>'2.CO2-Sector'!AI62</f>
        <v>300.00380153333327</v>
      </c>
      <c r="AJ132" s="1088">
        <f>'2.CO2-Sector'!AJ62</f>
        <v>293.56731873333337</v>
      </c>
      <c r="AK132" s="1088">
        <f>'2.CO2-Sector'!AK62</f>
        <v>332.90198186666657</v>
      </c>
      <c r="AL132" s="1088">
        <f>'2.CO2-Sector'!AL62</f>
        <v>247.34728406666662</v>
      </c>
      <c r="AM132" s="1088">
        <f>'2.CO2-Sector'!AM62</f>
        <v>269.91772573333333</v>
      </c>
      <c r="AN132" s="1088">
        <f>'2.CO2-Sector'!AN62</f>
        <v>246.39832800000002</v>
      </c>
      <c r="AO132" s="1088">
        <f>'2.CO2-Sector'!AO62</f>
        <v>236.30097993333328</v>
      </c>
      <c r="AP132" s="1088">
        <f>'2.CO2-Sector'!AP62</f>
        <v>231.29451180000001</v>
      </c>
      <c r="AQ132" s="1088">
        <f>'2.CO2-Sector'!AQ62</f>
        <v>230.36059933333334</v>
      </c>
      <c r="AR132" s="1088">
        <f>'2.CO2-Sector'!AR62</f>
        <v>325.00062686666666</v>
      </c>
      <c r="AS132" s="1088">
        <f>'2.CO2-Sector'!AS62</f>
        <v>305.7365982</v>
      </c>
      <c r="AT132" s="1088">
        <f>'2.CO2-Sector'!AT62</f>
        <v>270.15270260000005</v>
      </c>
      <c r="AU132" s="1088">
        <f>'2.CO2-Sector'!AU62</f>
        <v>242.88427239999999</v>
      </c>
      <c r="AV132" s="1088">
        <f>'2.CO2-Sector'!AV62</f>
        <v>246.77580033333334</v>
      </c>
      <c r="AW132" s="1088">
        <f>'2.CO2-Sector'!AW62</f>
        <v>369.97487046666669</v>
      </c>
      <c r="AX132" s="1088">
        <f>'2.CO2-Sector'!AX62</f>
        <v>379.5766560666666</v>
      </c>
      <c r="AY132" s="1088">
        <f>'2.CO2-Sector'!AY62</f>
        <v>362.50329059999996</v>
      </c>
      <c r="AZ132" s="1088">
        <f>'2.CO2-Sector'!AZ62</f>
        <v>258.74769946666675</v>
      </c>
      <c r="BA132" s="1365">
        <f>'2.CO2-Sector'!BA62</f>
        <v>253.01223933333333</v>
      </c>
      <c r="BB132" s="1088">
        <f>'2.CO2-Sector'!BB62</f>
        <v>293.53987446666667</v>
      </c>
      <c r="BC132" s="1872">
        <f>'2.CO2-Sector'!BC62</f>
        <v>241.95519113333336</v>
      </c>
      <c r="BD132" s="1088">
        <f>'2.CO2-Sector'!BD62</f>
        <v>241.90019333333336</v>
      </c>
      <c r="BE132" s="1677"/>
      <c r="BF132" s="1088"/>
      <c r="BG132" s="1961"/>
      <c r="BH132" s="107"/>
      <c r="BI132" s="107"/>
    </row>
    <row r="133" spans="17:61">
      <c r="Q133" s="1528"/>
      <c r="R133" s="1538"/>
      <c r="S133" s="698"/>
      <c r="T133" s="699" t="s">
        <v>122</v>
      </c>
      <c r="V133" s="1528"/>
      <c r="W133" s="1538"/>
      <c r="X133" s="698"/>
      <c r="Y133" s="699" t="s">
        <v>449</v>
      </c>
      <c r="Z133" s="362"/>
      <c r="AA133" s="1611">
        <f>'2.CO2-Sector'!AA63</f>
        <v>58.643828571428571</v>
      </c>
      <c r="AB133" s="1611">
        <f>'2.CO2-Sector'!AB63</f>
        <v>20.505361904761902</v>
      </c>
      <c r="AC133" s="1611">
        <f>'2.CO2-Sector'!AC63</f>
        <v>15.869647619047624</v>
      </c>
      <c r="AD133" s="1611">
        <f>'2.CO2-Sector'!AD63</f>
        <v>41.938600000000008</v>
      </c>
      <c r="AE133" s="1611">
        <f>'2.CO2-Sector'!AE63</f>
        <v>49.786314285714298</v>
      </c>
      <c r="AF133" s="1611">
        <f>'2.CO2-Sector'!AF63</f>
        <v>55.59693333333334</v>
      </c>
      <c r="AG133" s="1611">
        <f>'2.CO2-Sector'!AG63</f>
        <v>56.88288571428572</v>
      </c>
      <c r="AH133" s="1611">
        <f>'2.CO2-Sector'!AH63</f>
        <v>67.850409523809532</v>
      </c>
      <c r="AI133" s="1611">
        <f>'2.CO2-Sector'!AI63</f>
        <v>76.928133333333349</v>
      </c>
      <c r="AJ133" s="1611">
        <f>'2.CO2-Sector'!AJ63</f>
        <v>76.727304761904776</v>
      </c>
      <c r="AK133" s="1089">
        <f>'2.CO2-Sector'!AK63</f>
        <v>109.62872380952382</v>
      </c>
      <c r="AL133" s="1089">
        <f>'2.CO2-Sector'!AL63</f>
        <v>120.33717142857144</v>
      </c>
      <c r="AM133" s="1089">
        <f>'2.CO2-Sector'!AM63</f>
        <v>138.22432380952381</v>
      </c>
      <c r="AN133" s="1089">
        <f>'2.CO2-Sector'!AN63</f>
        <v>183.79051428571429</v>
      </c>
      <c r="AO133" s="1089">
        <f>'2.CO2-Sector'!AO63</f>
        <v>165.92159047619046</v>
      </c>
      <c r="AP133" s="1089">
        <f>'2.CO2-Sector'!AP63</f>
        <v>179.2654285714286</v>
      </c>
      <c r="AQ133" s="1089">
        <f>'2.CO2-Sector'!AQ63</f>
        <v>153.12199047619049</v>
      </c>
      <c r="AR133" s="1089">
        <f>'2.CO2-Sector'!AR63</f>
        <v>175.07861904761904</v>
      </c>
      <c r="AS133" s="1089">
        <f>'2.CO2-Sector'!AS63</f>
        <v>134.23855238095237</v>
      </c>
      <c r="AT133" s="1089">
        <f>'2.CO2-Sector'!AT63</f>
        <v>119.94787619047619</v>
      </c>
      <c r="AU133" s="1089">
        <f>'2.CO2-Sector'!AU63</f>
        <v>160.05607619047623</v>
      </c>
      <c r="AV133" s="1089">
        <f>'2.CO2-Sector'!AV63</f>
        <v>167.87560952380954</v>
      </c>
      <c r="AW133" s="1089">
        <f>'2.CO2-Sector'!AW63</f>
        <v>150.18614285714287</v>
      </c>
      <c r="AX133" s="1089">
        <f>'2.CO2-Sector'!AX63</f>
        <v>198.19328571428571</v>
      </c>
      <c r="AY133" s="1089">
        <f>'2.CO2-Sector'!AY63</f>
        <v>188.99414285714286</v>
      </c>
      <c r="AZ133" s="1089">
        <f>'2.CO2-Sector'!AZ63</f>
        <v>200.6528857142857</v>
      </c>
      <c r="BA133" s="1367">
        <f>'2.CO2-Sector'!BA63</f>
        <v>192.8076857142857</v>
      </c>
      <c r="BB133" s="1089">
        <f>'2.CO2-Sector'!BB63</f>
        <v>216.98987619047622</v>
      </c>
      <c r="BC133" s="1874">
        <f>'2.CO2-Sector'!BC63</f>
        <v>248.33097142857147</v>
      </c>
      <c r="BD133" s="1089">
        <f>'2.CO2-Sector'!BD63</f>
        <v>248.33097142857147</v>
      </c>
      <c r="BE133" s="1679"/>
      <c r="BF133" s="1089"/>
      <c r="BG133" s="1963"/>
    </row>
    <row r="134" spans="17:61">
      <c r="Q134" s="1528"/>
      <c r="R134" s="1538"/>
      <c r="S134" s="700" t="s">
        <v>252</v>
      </c>
      <c r="T134" s="1559"/>
      <c r="V134" s="1528"/>
      <c r="W134" s="1538"/>
      <c r="X134" s="697" t="s">
        <v>450</v>
      </c>
      <c r="Y134" s="1159"/>
      <c r="Z134" s="1084"/>
      <c r="AA134" s="1085">
        <f>'2.CO2-Sector'!AA64</f>
        <v>580.9365571248062</v>
      </c>
      <c r="AB134" s="1085">
        <f>'2.CO2-Sector'!AB64</f>
        <v>631.23952092324578</v>
      </c>
      <c r="AC134" s="1085">
        <f>'2.CO2-Sector'!AC64</f>
        <v>661.82365437679505</v>
      </c>
      <c r="AD134" s="1085">
        <f>'2.CO2-Sector'!AD64</f>
        <v>650.55939365539734</v>
      </c>
      <c r="AE134" s="1085">
        <f>'2.CO2-Sector'!AE64</f>
        <v>653.5832177937333</v>
      </c>
      <c r="AF134" s="1085">
        <f>'2.CO2-Sector'!AF64</f>
        <v>924.44909848849352</v>
      </c>
      <c r="AG134" s="1085">
        <f>'2.CO2-Sector'!AG64</f>
        <v>1026.6000650839744</v>
      </c>
      <c r="AH134" s="1085">
        <f>'2.CO2-Sector'!AH64</f>
        <v>1126.7623204237623</v>
      </c>
      <c r="AI134" s="1085">
        <f>'2.CO2-Sector'!AI64</f>
        <v>1064.115089920746</v>
      </c>
      <c r="AJ134" s="1085">
        <f>'2.CO2-Sector'!AJ64</f>
        <v>1104.0159179855241</v>
      </c>
      <c r="AK134" s="1085">
        <f>'2.CO2-Sector'!AK64</f>
        <v>1029.8061630373229</v>
      </c>
      <c r="AL134" s="1085">
        <f>'2.CO2-Sector'!AL64</f>
        <v>1074.2164097368179</v>
      </c>
      <c r="AM134" s="1085">
        <f>'2.CO2-Sector'!AM64</f>
        <v>1022.3384205504215</v>
      </c>
      <c r="AN134" s="1085">
        <f>'2.CO2-Sector'!AN64</f>
        <v>966.84872660408905</v>
      </c>
      <c r="AO134" s="1085">
        <f>'2.CO2-Sector'!AO64</f>
        <v>925.01333515752594</v>
      </c>
      <c r="AP134" s="1085">
        <f>'2.CO2-Sector'!AP64</f>
        <v>961.83153175001735</v>
      </c>
      <c r="AQ134" s="1085">
        <f>'2.CO2-Sector'!AQ64</f>
        <v>990.05205136502946</v>
      </c>
      <c r="AR134" s="1085">
        <f>'2.CO2-Sector'!AR64</f>
        <v>1032.8356769315515</v>
      </c>
      <c r="AS134" s="1085">
        <f>'2.CO2-Sector'!AS64</f>
        <v>947.66155622232623</v>
      </c>
      <c r="AT134" s="1085">
        <f>'2.CO2-Sector'!AT64</f>
        <v>864.15181782157379</v>
      </c>
      <c r="AU134" s="1085">
        <f>'2.CO2-Sector'!AU64</f>
        <v>813.54833040206904</v>
      </c>
      <c r="AV134" s="1085">
        <f>'2.CO2-Sector'!AV64</f>
        <v>772.67787512432869</v>
      </c>
      <c r="AW134" s="1085">
        <f>'2.CO2-Sector'!AW64</f>
        <v>757.72940648439112</v>
      </c>
      <c r="AX134" s="1085">
        <f>'2.CO2-Sector'!AX64</f>
        <v>705.0484936296458</v>
      </c>
      <c r="AY134" s="1085">
        <f>'2.CO2-Sector'!AY64</f>
        <v>701.07719860548843</v>
      </c>
      <c r="AZ134" s="1085">
        <f>'2.CO2-Sector'!AZ64</f>
        <v>662.88090896904316</v>
      </c>
      <c r="BA134" s="1371">
        <f>'2.CO2-Sector'!BA64</f>
        <v>644.99545952744359</v>
      </c>
      <c r="BB134" s="1085">
        <f>'2.CO2-Sector'!BB64</f>
        <v>520.9473698351585</v>
      </c>
      <c r="BC134" s="1880">
        <f>'2.CO2-Sector'!BC64</f>
        <v>570.57563301249888</v>
      </c>
      <c r="BD134" s="1085">
        <f>'2.CO2-Sector'!BD64</f>
        <v>560.93571769646292</v>
      </c>
      <c r="BE134" s="1682"/>
      <c r="BF134" s="1085"/>
      <c r="BG134" s="1944"/>
    </row>
    <row r="135" spans="17:61" ht="15.75" customHeight="1" thickBot="1">
      <c r="Q135" s="1536"/>
      <c r="R135" s="1539"/>
      <c r="S135" s="1831" t="s">
        <v>258</v>
      </c>
      <c r="T135" s="1560"/>
      <c r="V135" s="1536"/>
      <c r="W135" s="1539"/>
      <c r="X135" s="1473" t="s">
        <v>710</v>
      </c>
      <c r="Y135" s="1472"/>
      <c r="Z135" s="1086"/>
      <c r="AA135" s="1087">
        <f>'2.CO2-Sector'!AA65</f>
        <v>5535.9964039225024</v>
      </c>
      <c r="AB135" s="1087">
        <f>'2.CO2-Sector'!AB65</f>
        <v>5341.9459514586579</v>
      </c>
      <c r="AC135" s="1087">
        <f>'2.CO2-Sector'!AC65</f>
        <v>5108.6988731868651</v>
      </c>
      <c r="AD135" s="1087">
        <f>'2.CO2-Sector'!AD65</f>
        <v>4879.5309609407304</v>
      </c>
      <c r="AE135" s="1087">
        <f>'2.CO2-Sector'!AE65</f>
        <v>4848.5023781382761</v>
      </c>
      <c r="AF135" s="1087">
        <f>'2.CO2-Sector'!AF65</f>
        <v>4756.012028905131</v>
      </c>
      <c r="AG135" s="1087">
        <f>'2.CO2-Sector'!AG65</f>
        <v>4785.8560935855066</v>
      </c>
      <c r="AH135" s="1087">
        <f>'2.CO2-Sector'!AH65</f>
        <v>4623.6388980587726</v>
      </c>
      <c r="AI135" s="1087">
        <f>'2.CO2-Sector'!AI65</f>
        <v>4232.7180406664147</v>
      </c>
      <c r="AJ135" s="1087">
        <f>'2.CO2-Sector'!AJ65</f>
        <v>4228.4162067184252</v>
      </c>
      <c r="AK135" s="1087">
        <f>'2.CO2-Sector'!AK65</f>
        <v>4298.1766242582635</v>
      </c>
      <c r="AL135" s="1087">
        <f>'2.CO2-Sector'!AL65</f>
        <v>3849.2553401018004</v>
      </c>
      <c r="AM135" s="1087">
        <f>'2.CO2-Sector'!AM65</f>
        <v>3594.2732907183413</v>
      </c>
      <c r="AN135" s="1087">
        <f>'2.CO2-Sector'!AN65</f>
        <v>3447.0578327405256</v>
      </c>
      <c r="AO135" s="1087">
        <f>'2.CO2-Sector'!AO65</f>
        <v>3354.7135267276199</v>
      </c>
      <c r="AP135" s="1087">
        <f>'2.CO2-Sector'!AP65</f>
        <v>3252.0610440004793</v>
      </c>
      <c r="AQ135" s="1087">
        <f>'2.CO2-Sector'!AQ65</f>
        <v>3185.254079977959</v>
      </c>
      <c r="AR135" s="1087">
        <f>'2.CO2-Sector'!AR65</f>
        <v>3031.049135378209</v>
      </c>
      <c r="AS135" s="1087">
        <f>'2.CO2-Sector'!AS65</f>
        <v>2750.3216518978652</v>
      </c>
      <c r="AT135" s="1087">
        <f>'2.CO2-Sector'!AT65</f>
        <v>2533.5249431634143</v>
      </c>
      <c r="AU135" s="1087">
        <f>'2.CO2-Sector'!AU65</f>
        <v>2461.9341423869969</v>
      </c>
      <c r="AV135" s="1087">
        <f>'2.CO2-Sector'!AV65</f>
        <v>2373.4183304930416</v>
      </c>
      <c r="AW135" s="1087">
        <f>'2.CO2-Sector'!AW65</f>
        <v>2295.5917159223409</v>
      </c>
      <c r="AX135" s="1087">
        <f>'2.CO2-Sector'!AX65</f>
        <v>2302.6243047444318</v>
      </c>
      <c r="AY135" s="1087">
        <f>'2.CO2-Sector'!AY65</f>
        <v>2229.4379303226742</v>
      </c>
      <c r="AZ135" s="1087">
        <f>'2.CO2-Sector'!AZ65</f>
        <v>2210.8319969448485</v>
      </c>
      <c r="BA135" s="1372">
        <f>'2.CO2-Sector'!BA65</f>
        <v>2170.0013290720835</v>
      </c>
      <c r="BB135" s="1087">
        <f>'2.CO2-Sector'!BB65</f>
        <v>2141.8719110452494</v>
      </c>
      <c r="BC135" s="1887">
        <f>'2.CO2-Sector'!BC65</f>
        <v>2106.3470033668068</v>
      </c>
      <c r="BD135" s="1087">
        <f>'2.CO2-Sector'!BD65</f>
        <v>2058.3852195295631</v>
      </c>
      <c r="BE135" s="1683"/>
      <c r="BF135" s="1087"/>
      <c r="BG135" s="1946"/>
    </row>
    <row r="136" spans="17:61" ht="16.5" customHeight="1" thickTop="1" thickBot="1">
      <c r="Q136" s="2034" t="s">
        <v>55</v>
      </c>
      <c r="R136" s="2035"/>
      <c r="S136" s="2035"/>
      <c r="T136" s="2036"/>
      <c r="U136" s="83"/>
      <c r="V136" s="2034" t="s">
        <v>518</v>
      </c>
      <c r="W136" s="2035"/>
      <c r="X136" s="2035"/>
      <c r="Y136" s="2036"/>
      <c r="Z136" s="370"/>
      <c r="AA136" s="371">
        <f t="shared" ref="AA136:BA136" si="109">SUM(AA5,AA114,AA126,AA130)</f>
        <v>1163543.4033167935</v>
      </c>
      <c r="AB136" s="371">
        <f t="shared" si="109"/>
        <v>1175033.801004414</v>
      </c>
      <c r="AC136" s="371">
        <f t="shared" si="109"/>
        <v>1184504.7630996599</v>
      </c>
      <c r="AD136" s="371">
        <f t="shared" si="109"/>
        <v>1177219.0014844162</v>
      </c>
      <c r="AE136" s="371">
        <f t="shared" si="109"/>
        <v>1232121.5147655031</v>
      </c>
      <c r="AF136" s="371">
        <f t="shared" si="109"/>
        <v>1244375.8442817144</v>
      </c>
      <c r="AG136" s="371">
        <f t="shared" si="109"/>
        <v>1256316.709322789</v>
      </c>
      <c r="AH136" s="371">
        <f t="shared" si="109"/>
        <v>1249404.8120503209</v>
      </c>
      <c r="AI136" s="371">
        <f t="shared" si="109"/>
        <v>1209226.1996949506</v>
      </c>
      <c r="AJ136" s="371">
        <f t="shared" si="109"/>
        <v>1245839.9086532542</v>
      </c>
      <c r="AK136" s="371">
        <f t="shared" si="109"/>
        <v>1268672.8183295634</v>
      </c>
      <c r="AL136" s="371">
        <f t="shared" si="109"/>
        <v>1253615.5222944373</v>
      </c>
      <c r="AM136" s="371">
        <f t="shared" si="109"/>
        <v>1282714.41386816</v>
      </c>
      <c r="AN136" s="371">
        <f t="shared" si="109"/>
        <v>1290914.8035475491</v>
      </c>
      <c r="AO136" s="371">
        <f t="shared" si="109"/>
        <v>1286216.3144663053</v>
      </c>
      <c r="AP136" s="371">
        <f t="shared" si="109"/>
        <v>1293623.1220281362</v>
      </c>
      <c r="AQ136" s="371">
        <f t="shared" si="109"/>
        <v>1270547.1283935402</v>
      </c>
      <c r="AR136" s="371">
        <f t="shared" si="109"/>
        <v>1306165.2256506695</v>
      </c>
      <c r="AS136" s="371">
        <f t="shared" si="109"/>
        <v>1235064.0518249781</v>
      </c>
      <c r="AT136" s="371">
        <f t="shared" si="109"/>
        <v>1165746.4560153754</v>
      </c>
      <c r="AU136" s="371">
        <f t="shared" si="109"/>
        <v>1217278.1670357033</v>
      </c>
      <c r="AV136" s="371">
        <f t="shared" si="109"/>
        <v>1267239.5174864139</v>
      </c>
      <c r="AW136" s="371">
        <f t="shared" si="109"/>
        <v>1308305.4332279782</v>
      </c>
      <c r="AX136" s="371">
        <f t="shared" si="109"/>
        <v>1317645.2818915988</v>
      </c>
      <c r="AY136" s="371">
        <f t="shared" si="109"/>
        <v>1265958.1971917867</v>
      </c>
      <c r="AZ136" s="371">
        <f t="shared" si="109"/>
        <v>1225607.2768714225</v>
      </c>
      <c r="BA136" s="1350">
        <f t="shared" si="109"/>
        <v>1205887.8814591889</v>
      </c>
      <c r="BB136" s="371">
        <f t="shared" ref="BB136" si="110">SUM(BB5,BB114,BB126,BB130)</f>
        <v>1190264.7134345872</v>
      </c>
      <c r="BC136" s="1888">
        <f t="shared" ref="BC136:BD136" si="111">SUM(BC5,BC114,BC126,BC130)</f>
        <v>1145564.2234894405</v>
      </c>
      <c r="BD136" s="1966">
        <f t="shared" si="111"/>
        <v>1107939.5213316793</v>
      </c>
      <c r="BE136" s="1967"/>
      <c r="BF136" s="1966"/>
      <c r="BG136" s="1968"/>
    </row>
    <row r="137" spans="17:61">
      <c r="U137" s="83"/>
    </row>
    <row r="138" spans="17:61" s="361" customFormat="1">
      <c r="Q138" s="1"/>
      <c r="R138" s="1"/>
      <c r="S138" s="1"/>
      <c r="T138" s="83"/>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7:61">
      <c r="Y139" s="83"/>
    </row>
    <row r="141" spans="17:61">
      <c r="AB141" s="83"/>
    </row>
  </sheetData>
  <mergeCells count="20">
    <mergeCell ref="X127:Y127"/>
    <mergeCell ref="X128:Y128"/>
    <mergeCell ref="Q136:T136"/>
    <mergeCell ref="S36:T36"/>
    <mergeCell ref="S37:T37"/>
    <mergeCell ref="V136:Y136"/>
    <mergeCell ref="X65:Y65"/>
    <mergeCell ref="X69:Y69"/>
    <mergeCell ref="X57:Y57"/>
    <mergeCell ref="X61:Y61"/>
    <mergeCell ref="X124:Y124"/>
    <mergeCell ref="S124:T124"/>
    <mergeCell ref="S69:T69"/>
    <mergeCell ref="S127:T127"/>
    <mergeCell ref="Q1:T1"/>
    <mergeCell ref="V1:Y1"/>
    <mergeCell ref="X13:Y13"/>
    <mergeCell ref="X36:Y36"/>
    <mergeCell ref="X37:Y37"/>
    <mergeCell ref="X15:Y15"/>
  </mergeCells>
  <phoneticPr fontId="9"/>
  <pageMargins left="0.78740157480314965" right="0.78740157480314965" top="0.98425196850393704" bottom="0.98425196850393704" header="0.51181102362204722" footer="0.51181102362204722"/>
  <pageSetup paperSize="9" scale="2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B1:AK54"/>
  <sheetViews>
    <sheetView zoomScale="85" zoomScaleNormal="85" workbookViewId="0"/>
  </sheetViews>
  <sheetFormatPr defaultColWidth="9" defaultRowHeight="15.75"/>
  <cols>
    <col min="1" max="1" width="2.5" style="606" customWidth="1"/>
    <col min="2" max="2" width="4.5" style="605" customWidth="1"/>
    <col min="3" max="3" width="29.375" style="606" customWidth="1"/>
    <col min="4" max="4" width="12.125" style="616" bestFit="1" customWidth="1"/>
    <col min="5" max="5" width="7.625" style="606" customWidth="1"/>
    <col min="6" max="6" width="12.125" style="606" bestFit="1" customWidth="1"/>
    <col min="7" max="7" width="7.625" style="606" customWidth="1"/>
    <col min="8" max="8" width="12.125" style="606" bestFit="1" customWidth="1"/>
    <col min="9" max="9" width="7.625" style="606" customWidth="1"/>
    <col min="10" max="12" width="9" style="606"/>
    <col min="13" max="13" width="9" style="606" customWidth="1"/>
    <col min="14" max="17" width="9" style="606"/>
    <col min="18" max="18" width="9" style="606" customWidth="1"/>
    <col min="19" max="19" width="3.125" style="606" customWidth="1"/>
    <col min="20" max="20" width="41.125" style="606" customWidth="1"/>
    <col min="21" max="21" width="12.125" style="606" bestFit="1" customWidth="1"/>
    <col min="22" max="22" width="11.75" style="606" bestFit="1" customWidth="1"/>
    <col min="23" max="23" width="12.125" style="606" bestFit="1" customWidth="1"/>
    <col min="24" max="24" width="11.75" style="606" bestFit="1" customWidth="1"/>
    <col min="25" max="25" width="12.125" style="606" bestFit="1" customWidth="1"/>
    <col min="26" max="26" width="11.75" style="606" bestFit="1" customWidth="1"/>
    <col min="27" max="16384" width="9" style="606"/>
  </cols>
  <sheetData>
    <row r="1" spans="2:37" s="37" customFormat="1" ht="24" customHeight="1">
      <c r="C1" s="602" t="s">
        <v>1365</v>
      </c>
      <c r="T1" s="602" t="s">
        <v>685</v>
      </c>
    </row>
    <row r="2" spans="2:37" s="37" customFormat="1" ht="24" customHeight="1">
      <c r="B2" s="602"/>
      <c r="C2" s="1551" t="s">
        <v>1333</v>
      </c>
      <c r="S2" s="605"/>
      <c r="T2" s="616" t="s">
        <v>1194</v>
      </c>
      <c r="U2" s="606"/>
      <c r="V2" s="606"/>
      <c r="W2" s="606"/>
      <c r="X2" s="606"/>
      <c r="Y2" s="606"/>
      <c r="Z2" s="606"/>
      <c r="AA2" s="606"/>
      <c r="AB2" s="606"/>
      <c r="AC2" s="606"/>
      <c r="AD2" s="606"/>
      <c r="AE2" s="606"/>
      <c r="AF2" s="606"/>
      <c r="AG2" s="606"/>
      <c r="AH2" s="606"/>
      <c r="AI2" s="606"/>
      <c r="AJ2" s="606"/>
      <c r="AK2" s="606"/>
    </row>
    <row r="3" spans="2:37" ht="16.5" thickBot="1">
      <c r="C3" s="1388" t="str">
        <f>'0.Contents'!$C2</f>
        <v>＜確報値＞</v>
      </c>
      <c r="D3" s="607" t="s">
        <v>686</v>
      </c>
      <c r="S3" s="605"/>
    </row>
    <row r="4" spans="2:37" ht="18.75" thickBot="1">
      <c r="C4" s="608" t="s">
        <v>687</v>
      </c>
      <c r="D4" s="2041" t="s">
        <v>160</v>
      </c>
      <c r="E4" s="2042"/>
      <c r="F4" s="2041" t="s">
        <v>161</v>
      </c>
      <c r="G4" s="2042"/>
      <c r="H4" s="2041" t="s">
        <v>1332</v>
      </c>
      <c r="I4" s="2042"/>
      <c r="S4" s="605"/>
      <c r="T4" s="608" t="s">
        <v>688</v>
      </c>
      <c r="U4" s="2041" t="s">
        <v>609</v>
      </c>
      <c r="V4" s="2042"/>
      <c r="W4" s="2041" t="s">
        <v>610</v>
      </c>
      <c r="X4" s="2042"/>
      <c r="Y4" s="2041" t="s">
        <v>1334</v>
      </c>
      <c r="Z4" s="2042"/>
    </row>
    <row r="5" spans="2:37" s="9" customFormat="1" ht="33">
      <c r="B5" s="196"/>
      <c r="C5" s="609"/>
      <c r="D5" s="610" t="s">
        <v>162</v>
      </c>
      <c r="E5" s="611" t="s">
        <v>163</v>
      </c>
      <c r="F5" s="610" t="s">
        <v>162</v>
      </c>
      <c r="G5" s="611" t="s">
        <v>163</v>
      </c>
      <c r="H5" s="610" t="s">
        <v>162</v>
      </c>
      <c r="I5" s="612" t="s">
        <v>689</v>
      </c>
      <c r="S5" s="193"/>
      <c r="T5" s="1099"/>
      <c r="U5" s="1100" t="s">
        <v>690</v>
      </c>
      <c r="V5" s="1101" t="s">
        <v>611</v>
      </c>
      <c r="W5" s="1100" t="s">
        <v>690</v>
      </c>
      <c r="X5" s="1101" t="s">
        <v>611</v>
      </c>
      <c r="Y5" s="1100" t="s">
        <v>690</v>
      </c>
      <c r="Z5" s="1102" t="s">
        <v>611</v>
      </c>
      <c r="AA5" s="785"/>
      <c r="AB5" s="1"/>
      <c r="AC5" s="1"/>
      <c r="AD5" s="1"/>
      <c r="AE5" s="1"/>
      <c r="AF5" s="1"/>
      <c r="AG5" s="1"/>
      <c r="AH5" s="1"/>
      <c r="AI5" s="1"/>
      <c r="AJ5" s="1"/>
      <c r="AK5" s="1"/>
    </row>
    <row r="6" spans="2:37" s="1" customFormat="1" ht="15" customHeight="1">
      <c r="B6" s="193"/>
      <c r="C6" s="613" t="s">
        <v>125</v>
      </c>
      <c r="D6" s="194">
        <f>'2.CO2-Sector'!$AP$72*1000</f>
        <v>423926.84168544569</v>
      </c>
      <c r="E6" s="1412">
        <f t="shared" ref="E6:E13" si="0">D6/D$14</f>
        <v>0.32770505912171327</v>
      </c>
      <c r="F6" s="194">
        <f>'2.CO2-Sector'!$AX$72*1000</f>
        <v>526339.26714466303</v>
      </c>
      <c r="G6" s="1412">
        <f>F6/F14</f>
        <v>0.39945444679091135</v>
      </c>
      <c r="H6" s="194">
        <f>'2.CO2-Sector'!$BD72*1000</f>
        <v>432927.63331324945</v>
      </c>
      <c r="I6" s="1411">
        <f>H6/H14</f>
        <v>0.39075023950124593</v>
      </c>
      <c r="S6" s="193"/>
      <c r="T6" s="1103" t="s">
        <v>1381</v>
      </c>
      <c r="U6" s="194">
        <f t="shared" ref="U6:U14" si="1">D6</f>
        <v>423926.84168544569</v>
      </c>
      <c r="V6" s="1412">
        <f t="shared" ref="V6:V14" si="2">E6</f>
        <v>0.32770505912171327</v>
      </c>
      <c r="W6" s="194">
        <f t="shared" ref="W6:W14" si="3">F6</f>
        <v>526339.26714466303</v>
      </c>
      <c r="X6" s="1412">
        <f t="shared" ref="X6:X14" si="4">G6</f>
        <v>0.39945444679091135</v>
      </c>
      <c r="Y6" s="194">
        <f t="shared" ref="Y6:Y14" si="5">H6</f>
        <v>432927.63331324945</v>
      </c>
      <c r="Z6" s="1411">
        <f t="shared" ref="Z6:Z14" si="6">I6</f>
        <v>0.39075023950124593</v>
      </c>
    </row>
    <row r="7" spans="2:37" s="1" customFormat="1" ht="15" customHeight="1">
      <c r="B7" s="193"/>
      <c r="C7" s="613" t="s">
        <v>126</v>
      </c>
      <c r="D7" s="194">
        <f>'2.CO2-Sector'!$AP$73*1000</f>
        <v>366307.51768990827</v>
      </c>
      <c r="E7" s="1412">
        <f t="shared" si="0"/>
        <v>0.28316401543257291</v>
      </c>
      <c r="F7" s="194">
        <f>'2.CO2-Sector'!$AX$73*1000</f>
        <v>329606.14653125202</v>
      </c>
      <c r="G7" s="1412">
        <f>F7/F14</f>
        <v>0.2501478592615401</v>
      </c>
      <c r="H7" s="194">
        <f>'2.CO2-Sector'!$BD73*1000</f>
        <v>279201.00175519305</v>
      </c>
      <c r="I7" s="1411">
        <f>H7/H14</f>
        <v>0.25200021876610157</v>
      </c>
      <c r="S7" s="193"/>
      <c r="T7" s="1103" t="s">
        <v>612</v>
      </c>
      <c r="U7" s="194">
        <f t="shared" si="1"/>
        <v>366307.51768990827</v>
      </c>
      <c r="V7" s="1412">
        <f t="shared" si="2"/>
        <v>0.28316401543257291</v>
      </c>
      <c r="W7" s="194">
        <f t="shared" si="3"/>
        <v>329606.14653125202</v>
      </c>
      <c r="X7" s="1412">
        <f t="shared" si="4"/>
        <v>0.2501478592615401</v>
      </c>
      <c r="Y7" s="194">
        <f t="shared" si="5"/>
        <v>279201.00175519305</v>
      </c>
      <c r="Z7" s="1411">
        <f t="shared" si="6"/>
        <v>0.25200021876610157</v>
      </c>
    </row>
    <row r="8" spans="2:37" s="1" customFormat="1" ht="15" customHeight="1">
      <c r="B8" s="193"/>
      <c r="C8" s="613" t="s">
        <v>127</v>
      </c>
      <c r="D8" s="194">
        <f>'2.CO2-Sector'!$AP$74*1000</f>
        <v>237610.98837208439</v>
      </c>
      <c r="E8" s="1412">
        <f t="shared" si="0"/>
        <v>0.18367868069608945</v>
      </c>
      <c r="F8" s="194">
        <f>'2.CO2-Sector'!$AX$74*1000</f>
        <v>214847.90412393067</v>
      </c>
      <c r="G8" s="1412">
        <f>F8/F14</f>
        <v>0.16305443284060267</v>
      </c>
      <c r="H8" s="194">
        <f>'2.CO2-Sector'!$BD74*1000</f>
        <v>198578.80039258325</v>
      </c>
      <c r="I8" s="1411">
        <f>H8/H14</f>
        <v>0.1792325271995921</v>
      </c>
      <c r="S8" s="193"/>
      <c r="T8" s="1103" t="s">
        <v>1384</v>
      </c>
      <c r="U8" s="194">
        <f t="shared" si="1"/>
        <v>237610.98837208439</v>
      </c>
      <c r="V8" s="1412">
        <f t="shared" si="2"/>
        <v>0.18367868069608945</v>
      </c>
      <c r="W8" s="194">
        <f t="shared" si="3"/>
        <v>214847.90412393067</v>
      </c>
      <c r="X8" s="1412">
        <f t="shared" si="4"/>
        <v>0.16305443284060267</v>
      </c>
      <c r="Y8" s="194">
        <f t="shared" si="5"/>
        <v>198578.80039258325</v>
      </c>
      <c r="Z8" s="1411">
        <f t="shared" si="6"/>
        <v>0.1792325271995921</v>
      </c>
    </row>
    <row r="9" spans="2:37" s="1" customFormat="1" ht="15" customHeight="1">
      <c r="B9" s="193"/>
      <c r="C9" s="613" t="s">
        <v>128</v>
      </c>
      <c r="D9" s="194">
        <f>'2.CO2-Sector'!$AP$75*1000</f>
        <v>102280.24610066887</v>
      </c>
      <c r="E9" s="1412">
        <f t="shared" si="0"/>
        <v>7.9064948947661348E-2</v>
      </c>
      <c r="F9" s="194">
        <f>'2.CO2-Sector'!$AX$75*1000</f>
        <v>104277.52948967018</v>
      </c>
      <c r="G9" s="1412">
        <f>F9/F14</f>
        <v>7.9139303212143991E-2</v>
      </c>
      <c r="H9" s="194">
        <f>'2.CO2-Sector'!$BD75*1000</f>
        <v>64708.827333463771</v>
      </c>
      <c r="I9" s="1411">
        <f>H9/H14</f>
        <v>5.840465665101241E-2</v>
      </c>
      <c r="S9" s="193"/>
      <c r="T9" s="1103" t="s">
        <v>426</v>
      </c>
      <c r="U9" s="194">
        <f t="shared" si="1"/>
        <v>102280.24610066887</v>
      </c>
      <c r="V9" s="1412">
        <f t="shared" si="2"/>
        <v>7.9064948947661348E-2</v>
      </c>
      <c r="W9" s="194">
        <f t="shared" si="3"/>
        <v>104277.52948967018</v>
      </c>
      <c r="X9" s="1412">
        <f t="shared" si="4"/>
        <v>7.9139303212143991E-2</v>
      </c>
      <c r="Y9" s="194">
        <f t="shared" si="5"/>
        <v>64708.827333463771</v>
      </c>
      <c r="Z9" s="1411">
        <f t="shared" si="6"/>
        <v>5.840465665101241E-2</v>
      </c>
    </row>
    <row r="10" spans="2:37" s="1" customFormat="1" ht="15" customHeight="1">
      <c r="B10" s="193"/>
      <c r="C10" s="613" t="s">
        <v>129</v>
      </c>
      <c r="D10" s="194">
        <f>'2.CO2-Sector'!$AP$76*1000</f>
        <v>70395.478550084488</v>
      </c>
      <c r="E10" s="1412">
        <f t="shared" si="0"/>
        <v>5.4417300797560568E-2</v>
      </c>
      <c r="F10" s="194">
        <f>'2.CO2-Sector'!$AX$76*1000</f>
        <v>60319.27447058422</v>
      </c>
      <c r="G10" s="1412">
        <f>F10/F14</f>
        <v>4.5778082538261322E-2</v>
      </c>
      <c r="H10" s="194">
        <f>'2.CO2-Sector'!$BD76*1000</f>
        <v>53361.39417658485</v>
      </c>
      <c r="I10" s="1411">
        <f>H10/H14</f>
        <v>4.8162731944472507E-2</v>
      </c>
      <c r="S10" s="193"/>
      <c r="T10" s="1103" t="s">
        <v>613</v>
      </c>
      <c r="U10" s="194">
        <f t="shared" si="1"/>
        <v>70395.478550084488</v>
      </c>
      <c r="V10" s="1412">
        <f t="shared" si="2"/>
        <v>5.4417300797560568E-2</v>
      </c>
      <c r="W10" s="194">
        <f t="shared" si="3"/>
        <v>60319.27447058422</v>
      </c>
      <c r="X10" s="1412">
        <f t="shared" si="4"/>
        <v>4.5778082538261322E-2</v>
      </c>
      <c r="Y10" s="194">
        <f t="shared" si="5"/>
        <v>53361.39417658485</v>
      </c>
      <c r="Z10" s="1411">
        <f t="shared" si="6"/>
        <v>4.8162731944472507E-2</v>
      </c>
    </row>
    <row r="11" spans="2:37" s="1" customFormat="1" ht="15" customHeight="1">
      <c r="B11" s="193"/>
      <c r="C11" s="1403" t="s">
        <v>1006</v>
      </c>
      <c r="D11" s="194">
        <f>'2.CO2-Sector'!$AP$77*1000</f>
        <v>56476.435570577494</v>
      </c>
      <c r="E11" s="1412">
        <f t="shared" si="0"/>
        <v>4.3657565027157223E-2</v>
      </c>
      <c r="F11" s="194">
        <f>'2.CO2-Sector'!$AX$77*1000</f>
        <v>48758.233130897075</v>
      </c>
      <c r="G11" s="1412">
        <f>F11/F14</f>
        <v>3.7004066117779608E-2</v>
      </c>
      <c r="H11" s="194">
        <f>'2.CO2-Sector'!$BD77*1000</f>
        <v>45173.636837446247</v>
      </c>
      <c r="I11" s="1411">
        <f>H11/H14</f>
        <v>4.0772655878499708E-2</v>
      </c>
      <c r="S11" s="193"/>
      <c r="T11" s="1103" t="s">
        <v>1179</v>
      </c>
      <c r="U11" s="194">
        <f t="shared" si="1"/>
        <v>56476.435570577494</v>
      </c>
      <c r="V11" s="1412">
        <f t="shared" si="2"/>
        <v>4.3657565027157223E-2</v>
      </c>
      <c r="W11" s="194">
        <f t="shared" si="3"/>
        <v>48758.233130897075</v>
      </c>
      <c r="X11" s="1412">
        <f t="shared" si="4"/>
        <v>3.7004066117779608E-2</v>
      </c>
      <c r="Y11" s="194">
        <f t="shared" si="5"/>
        <v>45173.636837446247</v>
      </c>
      <c r="Z11" s="1411">
        <f t="shared" si="6"/>
        <v>4.0772655878499708E-2</v>
      </c>
    </row>
    <row r="12" spans="2:37" s="1" customFormat="1" ht="15" customHeight="1">
      <c r="B12" s="193"/>
      <c r="C12" s="613" t="s">
        <v>130</v>
      </c>
      <c r="D12" s="194">
        <f>'2.CO2-Sector'!$AP$78*1000</f>
        <v>32001.161543244856</v>
      </c>
      <c r="E12" s="1412">
        <f t="shared" si="0"/>
        <v>2.4737623345100379E-2</v>
      </c>
      <c r="F12" s="194">
        <f>'2.CO2-Sector'!$AX$78*1000</f>
        <v>29911.484260446778</v>
      </c>
      <c r="G12" s="1412">
        <f>F12/F14</f>
        <v>2.2700710632459549E-2</v>
      </c>
      <c r="H12" s="194">
        <f>'2.CO2-Sector'!$BD78*1000</f>
        <v>30878.675421170745</v>
      </c>
      <c r="I12" s="1411">
        <f>H12/H14</f>
        <v>2.7870361898505398E-2</v>
      </c>
      <c r="S12" s="193"/>
      <c r="T12" s="1103" t="s">
        <v>614</v>
      </c>
      <c r="U12" s="194">
        <f t="shared" si="1"/>
        <v>32001.161543244856</v>
      </c>
      <c r="V12" s="1412">
        <f t="shared" si="2"/>
        <v>2.4737623345100379E-2</v>
      </c>
      <c r="W12" s="194">
        <f t="shared" si="3"/>
        <v>29911.484260446778</v>
      </c>
      <c r="X12" s="1412">
        <f t="shared" si="4"/>
        <v>2.2700710632459549E-2</v>
      </c>
      <c r="Y12" s="194">
        <f t="shared" si="5"/>
        <v>30878.675421170745</v>
      </c>
      <c r="Z12" s="1411">
        <f t="shared" si="6"/>
        <v>2.7870361898505398E-2</v>
      </c>
    </row>
    <row r="13" spans="2:37" s="1" customFormat="1" ht="15" customHeight="1" thickBot="1">
      <c r="B13" s="193"/>
      <c r="C13" s="1782" t="s">
        <v>1272</v>
      </c>
      <c r="D13" s="232">
        <f>'2.CO2-Sector'!$AP$79*1000</f>
        <v>4624.4525161219253</v>
      </c>
      <c r="E13" s="1767">
        <f t="shared" si="0"/>
        <v>3.5748066321447088E-3</v>
      </c>
      <c r="F13" s="232">
        <f>'2.CO2-Sector'!$AX$79*1000</f>
        <v>3585.4427401550302</v>
      </c>
      <c r="G13" s="1767">
        <f>F13/F14</f>
        <v>2.7210986063015406E-3</v>
      </c>
      <c r="H13" s="232">
        <f>'2.CO2-Sector'!$BD79*1000</f>
        <v>3109.5521019879307</v>
      </c>
      <c r="I13" s="1768">
        <f>H13/H14</f>
        <v>2.806608160570379E-3</v>
      </c>
      <c r="S13" s="193"/>
      <c r="T13" s="1104" t="s">
        <v>1271</v>
      </c>
      <c r="U13" s="232">
        <f t="shared" si="1"/>
        <v>4624.4525161219253</v>
      </c>
      <c r="V13" s="1767">
        <f t="shared" si="2"/>
        <v>3.5748066321447088E-3</v>
      </c>
      <c r="W13" s="232">
        <f t="shared" si="3"/>
        <v>3585.4427401550302</v>
      </c>
      <c r="X13" s="1767">
        <f t="shared" si="4"/>
        <v>2.7210986063015406E-3</v>
      </c>
      <c r="Y13" s="232">
        <f t="shared" si="5"/>
        <v>3109.5521019879307</v>
      </c>
      <c r="Z13" s="1768">
        <f t="shared" si="6"/>
        <v>2.806608160570379E-3</v>
      </c>
    </row>
    <row r="14" spans="2:37" thickTop="1" thickBot="1">
      <c r="C14" s="614" t="s">
        <v>55</v>
      </c>
      <c r="D14" s="231">
        <f>'2.CO2-Sector'!$AP$80*1000</f>
        <v>1293623.1220281362</v>
      </c>
      <c r="E14" s="372">
        <f>SUM(E6:E13)</f>
        <v>0.99999999999999989</v>
      </c>
      <c r="F14" s="231">
        <f>'2.CO2-Sector'!$AX$80*1000</f>
        <v>1317645.2818915988</v>
      </c>
      <c r="G14" s="372">
        <f>SUM(G6:G13)</f>
        <v>1.0000000000000002</v>
      </c>
      <c r="H14" s="231">
        <f>'2.CO2-Sector'!$BD$80*1000</f>
        <v>1107939.5213316793</v>
      </c>
      <c r="I14" s="372">
        <f>SUM(I6:I13)</f>
        <v>1</v>
      </c>
      <c r="S14" s="605"/>
      <c r="T14" s="1105" t="s">
        <v>615</v>
      </c>
      <c r="U14" s="231">
        <f t="shared" si="1"/>
        <v>1293623.1220281362</v>
      </c>
      <c r="V14" s="372">
        <f t="shared" si="2"/>
        <v>0.99999999999999989</v>
      </c>
      <c r="W14" s="231">
        <f t="shared" si="3"/>
        <v>1317645.2818915988</v>
      </c>
      <c r="X14" s="372">
        <f t="shared" si="4"/>
        <v>1.0000000000000002</v>
      </c>
      <c r="Y14" s="231">
        <f t="shared" si="5"/>
        <v>1107939.5213316793</v>
      </c>
      <c r="Z14" s="372">
        <f t="shared" si="6"/>
        <v>1</v>
      </c>
    </row>
    <row r="15" spans="2:37" ht="7.5" customHeight="1">
      <c r="B15" s="615"/>
      <c r="C15" s="83"/>
      <c r="D15" s="83"/>
      <c r="E15" s="83"/>
      <c r="S15" s="605"/>
      <c r="T15" s="84"/>
    </row>
    <row r="16" spans="2:37" ht="6" customHeight="1" thickBot="1">
      <c r="S16" s="605"/>
      <c r="T16" s="83"/>
      <c r="U16" s="83"/>
      <c r="V16" s="83"/>
    </row>
    <row r="17" spans="2:27" ht="18.75" thickBot="1">
      <c r="C17" s="608" t="s">
        <v>164</v>
      </c>
      <c r="D17" s="2041" t="s">
        <v>160</v>
      </c>
      <c r="E17" s="2042"/>
      <c r="F17" s="2041" t="s">
        <v>161</v>
      </c>
      <c r="G17" s="2042"/>
      <c r="H17" s="2041" t="str">
        <f>H4</f>
        <v>2019年度</v>
      </c>
      <c r="I17" s="2042"/>
      <c r="S17" s="605"/>
      <c r="T17" s="608" t="s">
        <v>691</v>
      </c>
      <c r="U17" s="2041" t="s">
        <v>616</v>
      </c>
      <c r="V17" s="2042"/>
      <c r="W17" s="2041" t="s">
        <v>617</v>
      </c>
      <c r="X17" s="2042"/>
      <c r="Y17" s="2041" t="str">
        <f>Y4</f>
        <v>FY2019</v>
      </c>
      <c r="Z17" s="2042"/>
    </row>
    <row r="18" spans="2:27" ht="33">
      <c r="C18" s="609"/>
      <c r="D18" s="610" t="s">
        <v>162</v>
      </c>
      <c r="E18" s="611" t="s">
        <v>163</v>
      </c>
      <c r="F18" s="610" t="s">
        <v>162</v>
      </c>
      <c r="G18" s="611" t="s">
        <v>163</v>
      </c>
      <c r="H18" s="610" t="s">
        <v>162</v>
      </c>
      <c r="I18" s="612" t="s">
        <v>689</v>
      </c>
      <c r="S18" s="605"/>
      <c r="T18" s="1106"/>
      <c r="U18" s="1100" t="s">
        <v>690</v>
      </c>
      <c r="V18" s="1101" t="s">
        <v>618</v>
      </c>
      <c r="W18" s="1100" t="s">
        <v>690</v>
      </c>
      <c r="X18" s="1101" t="s">
        <v>618</v>
      </c>
      <c r="Y18" s="1100" t="s">
        <v>692</v>
      </c>
      <c r="Z18" s="1102" t="s">
        <v>618</v>
      </c>
      <c r="AA18" s="1107"/>
    </row>
    <row r="19" spans="2:27" ht="15" customHeight="1">
      <c r="B19" s="617"/>
      <c r="C19" s="613" t="s">
        <v>620</v>
      </c>
      <c r="D19" s="194">
        <f>('3.Allocated_CO2-Sector'!$AP$72+'3.Allocated_CO2-Sector'!$AP$73)*1000</f>
        <v>98020.554110159981</v>
      </c>
      <c r="E19" s="1412">
        <f t="shared" ref="E19:E26" si="7">D19/D$27</f>
        <v>7.5772110471003212E-2</v>
      </c>
      <c r="F19" s="194">
        <f>('3.Allocated_CO2-Sector'!$AX$72+'3.Allocated_CO2-Sector'!$AX$73)*1000</f>
        <v>102712.28484842162</v>
      </c>
      <c r="G19" s="1412">
        <f>F19/F27</f>
        <v>7.7951392730651214E-2</v>
      </c>
      <c r="H19" s="194">
        <f>('3.Allocated_CO2-Sector'!$BD$72+'3.Allocated_CO2-Sector'!$BD$73)*1000</f>
        <v>86169.802727861752</v>
      </c>
      <c r="I19" s="1411">
        <f>(H19:H19)/H27</f>
        <v>7.7774825312026619E-2</v>
      </c>
      <c r="S19" s="1108"/>
      <c r="T19" s="1103" t="s">
        <v>1382</v>
      </c>
      <c r="U19" s="194">
        <f t="shared" ref="U19:U27" si="8">D19</f>
        <v>98020.554110159981</v>
      </c>
      <c r="V19" s="1412">
        <f t="shared" ref="V19:V27" si="9">E19</f>
        <v>7.5772110471003212E-2</v>
      </c>
      <c r="W19" s="194">
        <f t="shared" ref="W19:W27" si="10">F19</f>
        <v>102712.28484842162</v>
      </c>
      <c r="X19" s="1412">
        <f t="shared" ref="X19:X27" si="11">G19</f>
        <v>7.7951392730651214E-2</v>
      </c>
      <c r="Y19" s="194">
        <f t="shared" ref="Y19:Y27" si="12">H19</f>
        <v>86169.802727861752</v>
      </c>
      <c r="Z19" s="1411">
        <f t="shared" ref="Z19:Z27" si="13">I19</f>
        <v>7.7774825312026619E-2</v>
      </c>
    </row>
    <row r="20" spans="2:27" ht="15" customHeight="1">
      <c r="B20" s="617"/>
      <c r="C20" s="613" t="s">
        <v>126</v>
      </c>
      <c r="D20" s="194">
        <f>'3.Allocated_CO2-Sector'!$AP$74*1000</f>
        <v>467181.45122299297</v>
      </c>
      <c r="E20" s="1412">
        <f t="shared" si="7"/>
        <v>0.3611418528841292</v>
      </c>
      <c r="F20" s="194">
        <f>'3.Allocated_CO2-Sector'!$AX$74*1000</f>
        <v>463024.9507427307</v>
      </c>
      <c r="G20" s="1412">
        <f>F20/F27</f>
        <v>0.35140333829300147</v>
      </c>
      <c r="H20" s="194">
        <f>'3.Allocated_CO2-Sector'!$BD$74*1000</f>
        <v>384299.28600238112</v>
      </c>
      <c r="I20" s="1411">
        <f>H20/H27</f>
        <v>0.34685944368197608</v>
      </c>
      <c r="S20" s="1108"/>
      <c r="T20" s="1103" t="s">
        <v>612</v>
      </c>
      <c r="U20" s="194">
        <f t="shared" si="8"/>
        <v>467181.45122299297</v>
      </c>
      <c r="V20" s="1412">
        <f t="shared" si="9"/>
        <v>0.3611418528841292</v>
      </c>
      <c r="W20" s="194">
        <f t="shared" si="10"/>
        <v>463024.9507427307</v>
      </c>
      <c r="X20" s="1412">
        <f t="shared" si="11"/>
        <v>0.35140333829300147</v>
      </c>
      <c r="Y20" s="194">
        <f t="shared" si="12"/>
        <v>384299.28600238112</v>
      </c>
      <c r="Z20" s="1411">
        <f t="shared" si="13"/>
        <v>0.34685944368197608</v>
      </c>
    </row>
    <row r="21" spans="2:27" ht="15" customHeight="1">
      <c r="B21" s="617"/>
      <c r="C21" s="613" t="s">
        <v>127</v>
      </c>
      <c r="D21" s="194">
        <f>'3.Allocated_CO2-Sector'!$AP$75*1000</f>
        <v>244449.34232879151</v>
      </c>
      <c r="E21" s="1412">
        <f t="shared" si="7"/>
        <v>0.18896488333135622</v>
      </c>
      <c r="F21" s="194">
        <f>'3.Allocated_CO2-Sector'!$AX$75*1000</f>
        <v>224243.87146830835</v>
      </c>
      <c r="G21" s="1412">
        <f>F21/F27</f>
        <v>0.17018531053090863</v>
      </c>
      <c r="H21" s="194">
        <f>'3.Allocated_CO2-Sector'!$BD$75*1000</f>
        <v>205955.62433197899</v>
      </c>
      <c r="I21" s="1411">
        <f>H21/H27</f>
        <v>0.18589067396425413</v>
      </c>
      <c r="S21" s="1109"/>
      <c r="T21" s="1103" t="s">
        <v>1384</v>
      </c>
      <c r="U21" s="194">
        <f t="shared" si="8"/>
        <v>244449.34232879151</v>
      </c>
      <c r="V21" s="1412">
        <f t="shared" si="9"/>
        <v>0.18896488333135622</v>
      </c>
      <c r="W21" s="194">
        <f t="shared" si="10"/>
        <v>224243.87146830835</v>
      </c>
      <c r="X21" s="1412">
        <f t="shared" si="11"/>
        <v>0.17018531053090863</v>
      </c>
      <c r="Y21" s="194">
        <f t="shared" si="12"/>
        <v>205955.62433197899</v>
      </c>
      <c r="Z21" s="1411">
        <f t="shared" si="13"/>
        <v>0.18589067396425413</v>
      </c>
    </row>
    <row r="22" spans="2:27" ht="15" customHeight="1">
      <c r="B22" s="617"/>
      <c r="C22" s="613" t="s">
        <v>128</v>
      </c>
      <c r="D22" s="194">
        <f>'3.Allocated_CO2-Sector'!$AP$76*1000</f>
        <v>220339.67083668915</v>
      </c>
      <c r="E22" s="1412">
        <f t="shared" si="7"/>
        <v>0.17032756069730859</v>
      </c>
      <c r="F22" s="194">
        <f>'3.Allocated_CO2-Sector'!$AX$76*1000</f>
        <v>237814.75174956239</v>
      </c>
      <c r="G22" s="1412">
        <f>F22/F27</f>
        <v>0.18048465320511592</v>
      </c>
      <c r="H22" s="194">
        <f>'3.Allocated_CO2-Sector'!$BD$76*1000</f>
        <v>193116.9563407684</v>
      </c>
      <c r="I22" s="1411">
        <f>H22/H27</f>
        <v>0.17430279597631193</v>
      </c>
      <c r="S22" s="1109"/>
      <c r="T22" s="1103" t="s">
        <v>426</v>
      </c>
      <c r="U22" s="194">
        <f t="shared" si="8"/>
        <v>220339.67083668915</v>
      </c>
      <c r="V22" s="1412">
        <f t="shared" si="9"/>
        <v>0.17032756069730859</v>
      </c>
      <c r="W22" s="194">
        <f t="shared" si="10"/>
        <v>237814.75174956239</v>
      </c>
      <c r="X22" s="1412">
        <f t="shared" si="11"/>
        <v>0.18048465320511592</v>
      </c>
      <c r="Y22" s="194">
        <f t="shared" si="12"/>
        <v>193116.9563407684</v>
      </c>
      <c r="Z22" s="1411">
        <f t="shared" si="13"/>
        <v>0.17430279597631193</v>
      </c>
    </row>
    <row r="23" spans="2:27" ht="15" customHeight="1">
      <c r="B23" s="617"/>
      <c r="C23" s="613" t="s">
        <v>129</v>
      </c>
      <c r="D23" s="194">
        <f>'3.Allocated_CO2-Sector'!$AP$77*1000</f>
        <v>170530.05389955803</v>
      </c>
      <c r="E23" s="1412">
        <f t="shared" si="7"/>
        <v>0.13182359761180046</v>
      </c>
      <c r="F23" s="194">
        <f>'3.Allocated_CO2-Sector'!$AX$77*1000</f>
        <v>207594.26295107687</v>
      </c>
      <c r="G23" s="1412">
        <f>F23/F27</f>
        <v>0.15754942988378223</v>
      </c>
      <c r="H23" s="194">
        <f>'3.Allocated_CO2-Sector'!$BD$77*1000</f>
        <v>159235.98756808409</v>
      </c>
      <c r="I23" s="1411">
        <f>H23/H27</f>
        <v>0.14372263512785574</v>
      </c>
      <c r="S23" s="1109"/>
      <c r="T23" s="1103" t="s">
        <v>613</v>
      </c>
      <c r="U23" s="194">
        <f t="shared" si="8"/>
        <v>170530.05389955803</v>
      </c>
      <c r="V23" s="1412">
        <f t="shared" si="9"/>
        <v>0.13182359761180046</v>
      </c>
      <c r="W23" s="194">
        <f t="shared" si="10"/>
        <v>207594.26295107687</v>
      </c>
      <c r="X23" s="1412">
        <f t="shared" si="11"/>
        <v>0.15754942988378223</v>
      </c>
      <c r="Y23" s="194">
        <f t="shared" si="12"/>
        <v>159235.98756808409</v>
      </c>
      <c r="Z23" s="1411">
        <f t="shared" si="13"/>
        <v>0.14372263512785574</v>
      </c>
    </row>
    <row r="24" spans="2:27" ht="15" customHeight="1">
      <c r="C24" s="1403" t="s">
        <v>1006</v>
      </c>
      <c r="D24" s="194">
        <f>'3.Allocated_CO2-Sector'!$AP$78*1000</f>
        <v>56476.435570577494</v>
      </c>
      <c r="E24" s="1412">
        <f t="shared" si="7"/>
        <v>4.365756502715723E-2</v>
      </c>
      <c r="F24" s="194">
        <f>'3.Allocated_CO2-Sector'!$AX$78*1000</f>
        <v>48758.233130897075</v>
      </c>
      <c r="G24" s="1412">
        <f>F24/F27</f>
        <v>3.7004066117779615E-2</v>
      </c>
      <c r="H24" s="194">
        <f>'3.Allocated_CO2-Sector'!$BD$78*1000</f>
        <v>45173.636837446247</v>
      </c>
      <c r="I24" s="1411">
        <f>H24/H27</f>
        <v>4.0772655878499708E-2</v>
      </c>
      <c r="S24" s="1110"/>
      <c r="T24" s="1103" t="s">
        <v>1179</v>
      </c>
      <c r="U24" s="194">
        <f t="shared" si="8"/>
        <v>56476.435570577494</v>
      </c>
      <c r="V24" s="1412">
        <f t="shared" si="9"/>
        <v>4.365756502715723E-2</v>
      </c>
      <c r="W24" s="194">
        <f t="shared" si="10"/>
        <v>48758.233130897075</v>
      </c>
      <c r="X24" s="1412">
        <f t="shared" si="11"/>
        <v>3.7004066117779615E-2</v>
      </c>
      <c r="Y24" s="194">
        <f t="shared" si="12"/>
        <v>45173.636837446247</v>
      </c>
      <c r="Z24" s="1411">
        <f t="shared" si="13"/>
        <v>4.0772655878499708E-2</v>
      </c>
    </row>
    <row r="25" spans="2:27" ht="15" customHeight="1">
      <c r="B25" s="617"/>
      <c r="C25" s="613" t="s">
        <v>130</v>
      </c>
      <c r="D25" s="194">
        <f>'3.Allocated_CO2-Sector'!$AP$79*1000</f>
        <v>32001.161543244856</v>
      </c>
      <c r="E25" s="1412">
        <f t="shared" si="7"/>
        <v>2.4737623345100383E-2</v>
      </c>
      <c r="F25" s="194">
        <f>'3.Allocated_CO2-Sector'!$AX$79*1000</f>
        <v>29911.484260446778</v>
      </c>
      <c r="G25" s="1412">
        <f>F25/F27</f>
        <v>2.2700710632459552E-2</v>
      </c>
      <c r="H25" s="194">
        <f>'3.Allocated_CO2-Sector'!$BD$79*1000</f>
        <v>30878.675421170745</v>
      </c>
      <c r="I25" s="1411">
        <f>H25/H27</f>
        <v>2.7870361898505398E-2</v>
      </c>
      <c r="S25" s="1109"/>
      <c r="T25" s="1103" t="s">
        <v>614</v>
      </c>
      <c r="U25" s="194">
        <f t="shared" si="8"/>
        <v>32001.161543244856</v>
      </c>
      <c r="V25" s="1412">
        <f t="shared" si="9"/>
        <v>2.4737623345100383E-2</v>
      </c>
      <c r="W25" s="194">
        <f t="shared" si="10"/>
        <v>29911.484260446778</v>
      </c>
      <c r="X25" s="1412">
        <f t="shared" si="11"/>
        <v>2.2700710632459552E-2</v>
      </c>
      <c r="Y25" s="194">
        <f t="shared" si="12"/>
        <v>30878.675421170745</v>
      </c>
      <c r="Z25" s="1411">
        <f t="shared" si="13"/>
        <v>2.7870361898505398E-2</v>
      </c>
    </row>
    <row r="26" spans="2:27" ht="15" customHeight="1" thickBot="1">
      <c r="C26" s="1782" t="s">
        <v>1272</v>
      </c>
      <c r="D26" s="232">
        <f>'3.Allocated_CO2-Sector'!$AP$80*1000</f>
        <v>4624.4525161219253</v>
      </c>
      <c r="E26" s="1767">
        <f t="shared" si="7"/>
        <v>3.5748066321447097E-3</v>
      </c>
      <c r="F26" s="232">
        <f>'3.Allocated_CO2-Sector'!$AX$80*1000</f>
        <v>3585.4427401550302</v>
      </c>
      <c r="G26" s="1767">
        <f>F26/F27</f>
        <v>2.721098606301541E-3</v>
      </c>
      <c r="H26" s="232">
        <f>'3.Allocated_CO2-Sector'!$BD$80*1000</f>
        <v>3109.5521019879307</v>
      </c>
      <c r="I26" s="1768">
        <f>H26/H27</f>
        <v>2.806608160570379E-3</v>
      </c>
      <c r="S26" s="1109"/>
      <c r="T26" s="1104" t="s">
        <v>1271</v>
      </c>
      <c r="U26" s="232">
        <f t="shared" si="8"/>
        <v>4624.4525161219253</v>
      </c>
      <c r="V26" s="1767">
        <f t="shared" si="9"/>
        <v>3.5748066321447097E-3</v>
      </c>
      <c r="W26" s="232">
        <f t="shared" si="10"/>
        <v>3585.4427401550302</v>
      </c>
      <c r="X26" s="1767">
        <f t="shared" si="11"/>
        <v>2.721098606301541E-3</v>
      </c>
      <c r="Y26" s="232">
        <f t="shared" si="12"/>
        <v>3109.5521019879307</v>
      </c>
      <c r="Z26" s="1768">
        <f t="shared" si="13"/>
        <v>2.806608160570379E-3</v>
      </c>
    </row>
    <row r="27" spans="2:27" ht="15.75" customHeight="1" thickTop="1" thickBot="1">
      <c r="C27" s="614" t="s">
        <v>55</v>
      </c>
      <c r="D27" s="231">
        <f>'3.Allocated_CO2-Sector'!$AP$81*1000</f>
        <v>1293623.1220281359</v>
      </c>
      <c r="E27" s="372">
        <f>SUM(E19:E26)</f>
        <v>1</v>
      </c>
      <c r="F27" s="231">
        <f>'3.Allocated_CO2-Sector'!$AX$81*1000</f>
        <v>1317645.2818915986</v>
      </c>
      <c r="G27" s="372">
        <f>SUM(G19:G26)</f>
        <v>1.0000000000000002</v>
      </c>
      <c r="H27" s="231">
        <f>'3.Allocated_CO2-Sector'!$BD$81*1000</f>
        <v>1107939.5213316793</v>
      </c>
      <c r="I27" s="372">
        <f>SUM(I19:I26)</f>
        <v>1.0000000000000002</v>
      </c>
      <c r="S27" s="1109"/>
      <c r="T27" s="1105" t="s">
        <v>615</v>
      </c>
      <c r="U27" s="231">
        <f t="shared" si="8"/>
        <v>1293623.1220281359</v>
      </c>
      <c r="V27" s="372">
        <f t="shared" si="9"/>
        <v>1</v>
      </c>
      <c r="W27" s="231">
        <f t="shared" si="10"/>
        <v>1317645.2818915986</v>
      </c>
      <c r="X27" s="372">
        <f t="shared" si="11"/>
        <v>1.0000000000000002</v>
      </c>
      <c r="Y27" s="231">
        <f t="shared" si="12"/>
        <v>1107939.5213316793</v>
      </c>
      <c r="Z27" s="372">
        <f t="shared" si="13"/>
        <v>1.0000000000000002</v>
      </c>
    </row>
    <row r="28" spans="2:27">
      <c r="C28" s="606" t="s">
        <v>621</v>
      </c>
      <c r="S28" s="605"/>
      <c r="T28" s="606" t="s">
        <v>1075</v>
      </c>
      <c r="U28" s="1111"/>
    </row>
    <row r="29" spans="2:27">
      <c r="S29" s="605"/>
      <c r="U29" s="616"/>
    </row>
    <row r="30" spans="2:27">
      <c r="S30" s="605"/>
      <c r="U30" s="616"/>
    </row>
    <row r="31" spans="2:27" ht="26.25">
      <c r="S31" s="605"/>
      <c r="T31" s="1112" t="s">
        <v>619</v>
      </c>
      <c r="U31" s="616"/>
    </row>
    <row r="32" spans="2:27">
      <c r="S32" s="605"/>
      <c r="U32" s="616"/>
    </row>
    <row r="33" spans="2:21">
      <c r="B33" s="606"/>
      <c r="D33" s="606"/>
      <c r="S33" s="605"/>
      <c r="U33" s="616"/>
    </row>
    <row r="34" spans="2:21">
      <c r="B34" s="606"/>
      <c r="D34" s="606"/>
      <c r="P34" s="616"/>
      <c r="S34" s="605"/>
      <c r="U34" s="616"/>
    </row>
    <row r="35" spans="2:21">
      <c r="B35" s="606"/>
      <c r="D35" s="606"/>
      <c r="S35" s="605"/>
      <c r="U35" s="616"/>
    </row>
    <row r="36" spans="2:21">
      <c r="B36" s="606"/>
      <c r="D36" s="606"/>
      <c r="S36" s="605"/>
      <c r="U36" s="616"/>
    </row>
    <row r="37" spans="2:21">
      <c r="B37" s="606"/>
      <c r="D37" s="606"/>
      <c r="S37" s="605"/>
      <c r="U37" s="616"/>
    </row>
    <row r="38" spans="2:21">
      <c r="B38" s="606"/>
      <c r="D38" s="606"/>
      <c r="S38" s="605"/>
      <c r="U38" s="616"/>
    </row>
    <row r="39" spans="2:21">
      <c r="B39" s="606"/>
      <c r="D39" s="606"/>
      <c r="S39" s="605"/>
      <c r="U39" s="616"/>
    </row>
    <row r="40" spans="2:21">
      <c r="B40" s="606"/>
      <c r="D40" s="606"/>
      <c r="S40" s="605"/>
      <c r="U40" s="616"/>
    </row>
    <row r="41" spans="2:21">
      <c r="B41" s="606"/>
      <c r="D41" s="606"/>
      <c r="S41" s="605"/>
      <c r="U41" s="616"/>
    </row>
    <row r="42" spans="2:21">
      <c r="B42" s="606"/>
      <c r="D42" s="606"/>
      <c r="S42" s="605"/>
      <c r="U42" s="616"/>
    </row>
    <row r="43" spans="2:21">
      <c r="B43" s="606"/>
      <c r="D43" s="606"/>
      <c r="S43" s="605"/>
      <c r="U43" s="616"/>
    </row>
    <row r="44" spans="2:21">
      <c r="B44" s="606"/>
      <c r="D44" s="606"/>
      <c r="S44" s="605"/>
      <c r="U44" s="616"/>
    </row>
    <row r="45" spans="2:21">
      <c r="B45" s="606"/>
      <c r="D45" s="606"/>
      <c r="S45" s="605"/>
      <c r="U45" s="616"/>
    </row>
    <row r="46" spans="2:21">
      <c r="B46" s="606"/>
      <c r="D46" s="606"/>
      <c r="S46" s="605"/>
      <c r="U46" s="616"/>
    </row>
    <row r="47" spans="2:21">
      <c r="B47" s="606"/>
      <c r="D47" s="606"/>
      <c r="S47" s="605"/>
      <c r="U47" s="616"/>
    </row>
    <row r="48" spans="2:21">
      <c r="B48" s="606"/>
      <c r="D48" s="606"/>
      <c r="S48" s="605"/>
      <c r="U48" s="616"/>
    </row>
    <row r="49" spans="2:21">
      <c r="B49" s="606"/>
      <c r="D49" s="606"/>
      <c r="S49" s="605"/>
      <c r="U49" s="616"/>
    </row>
    <row r="50" spans="2:21">
      <c r="B50" s="606"/>
      <c r="D50" s="606"/>
      <c r="S50" s="605"/>
      <c r="U50" s="616"/>
    </row>
    <row r="51" spans="2:21">
      <c r="B51" s="606"/>
      <c r="D51" s="606"/>
      <c r="S51" s="605"/>
      <c r="U51" s="616"/>
    </row>
    <row r="52" spans="2:21">
      <c r="B52" s="606"/>
      <c r="D52" s="606"/>
      <c r="S52" s="605"/>
      <c r="U52" s="616"/>
    </row>
    <row r="53" spans="2:21">
      <c r="B53" s="606"/>
      <c r="D53" s="606"/>
      <c r="S53" s="605"/>
      <c r="U53" s="616"/>
    </row>
    <row r="54" spans="2:21">
      <c r="B54" s="606"/>
      <c r="D54" s="606"/>
      <c r="S54" s="605"/>
      <c r="U54" s="616"/>
    </row>
  </sheetData>
  <mergeCells count="12">
    <mergeCell ref="D4:E4"/>
    <mergeCell ref="F4:G4"/>
    <mergeCell ref="H4:I4"/>
    <mergeCell ref="D17:E17"/>
    <mergeCell ref="F17:G17"/>
    <mergeCell ref="H17:I17"/>
    <mergeCell ref="U4:V4"/>
    <mergeCell ref="W4:X4"/>
    <mergeCell ref="Y4:Z4"/>
    <mergeCell ref="U17:V17"/>
    <mergeCell ref="W17:X17"/>
    <mergeCell ref="Y17:Z17"/>
  </mergeCells>
  <phoneticPr fontId="9"/>
  <pageMargins left="0.78740157480314965" right="0.78740157480314965" top="0.98425196850393704" bottom="0.98425196850393704" header="0.51181102362204722" footer="0.51181102362204722"/>
  <pageSetup paperSize="9" scale="31"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G44"/>
  <sheetViews>
    <sheetView zoomScale="85" zoomScaleNormal="85" workbookViewId="0">
      <pane xSplit="23" ySplit="4" topLeftCell="X5" activePane="bottomRight" state="frozen"/>
      <selection pane="topRight" activeCell="X1" sqref="X1"/>
      <selection pane="bottomLeft" activeCell="A5" sqref="A5"/>
      <selection pane="bottomRight"/>
    </sheetView>
  </sheetViews>
  <sheetFormatPr defaultColWidth="9" defaultRowHeight="14.25"/>
  <cols>
    <col min="1" max="1" width="1.625" style="192" customWidth="1"/>
    <col min="2" max="19" width="1.625" style="37" hidden="1" customWidth="1"/>
    <col min="20" max="20" width="1.625" style="37" customWidth="1"/>
    <col min="21" max="21" width="43.5" style="37" customWidth="1"/>
    <col min="22" max="22" width="12.375" style="225" bestFit="1" customWidth="1"/>
    <col min="23" max="23" width="1.625" style="37" customWidth="1"/>
    <col min="24" max="24" width="47" style="37" customWidth="1"/>
    <col min="25" max="25" width="13.875" style="225" bestFit="1" customWidth="1"/>
    <col min="26" max="26" width="8.125" style="37" hidden="1" customWidth="1"/>
    <col min="27" max="54" width="10.125" style="37" bestFit="1" customWidth="1"/>
    <col min="55" max="56" width="9.625" style="37" bestFit="1" customWidth="1"/>
    <col min="57" max="57" width="8.125" style="37" hidden="1" customWidth="1"/>
    <col min="58" max="58" width="38.25" style="37" customWidth="1"/>
    <col min="59" max="59" width="48.875" style="37" customWidth="1"/>
    <col min="60" max="16384" width="9" style="37"/>
  </cols>
  <sheetData>
    <row r="1" spans="1:59" ht="52.5" customHeight="1">
      <c r="U1" s="1510" t="s">
        <v>679</v>
      </c>
      <c r="X1" s="1510" t="s">
        <v>680</v>
      </c>
      <c r="Y1" s="37"/>
    </row>
    <row r="2" spans="1:59" ht="15.75">
      <c r="U2" s="1388"/>
      <c r="Y2" s="37"/>
    </row>
    <row r="3" spans="1:59" s="1" customFormat="1" ht="18.75" customHeight="1">
      <c r="A3" s="193"/>
      <c r="U3" s="1" t="s">
        <v>151</v>
      </c>
      <c r="V3" s="225"/>
      <c r="X3" s="1" t="s">
        <v>681</v>
      </c>
    </row>
    <row r="4" spans="1:59" s="1" customFormat="1">
      <c r="A4" s="193"/>
      <c r="U4" s="10"/>
      <c r="V4" s="10" t="s">
        <v>140</v>
      </c>
      <c r="X4" s="10"/>
      <c r="Y4" s="189" t="s">
        <v>592</v>
      </c>
      <c r="Z4" s="189"/>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794"/>
      <c r="BG4" s="1795"/>
    </row>
    <row r="5" spans="1:59" s="1" customFormat="1" ht="15.75" customHeight="1">
      <c r="A5" s="193"/>
      <c r="U5" s="40" t="s">
        <v>152</v>
      </c>
      <c r="V5" s="200" t="s">
        <v>23</v>
      </c>
      <c r="X5" s="40" t="s">
        <v>678</v>
      </c>
      <c r="Y5" s="1135" t="s">
        <v>23</v>
      </c>
      <c r="Z5" s="187"/>
      <c r="AA5" s="187">
        <f>'1.Total'!AA5</f>
        <v>1163.5434033167937</v>
      </c>
      <c r="AB5" s="187">
        <f>'1.Total'!AB5</f>
        <v>1175.0338010044143</v>
      </c>
      <c r="AC5" s="187">
        <f>'1.Total'!AC5</f>
        <v>1184.5047630996601</v>
      </c>
      <c r="AD5" s="187">
        <f>'1.Total'!AD5</f>
        <v>1177.2190014844155</v>
      </c>
      <c r="AE5" s="187">
        <f>'1.Total'!AE5</f>
        <v>1232.1215147655037</v>
      </c>
      <c r="AF5" s="187">
        <f>'1.Total'!AF5</f>
        <v>1244.3758442817145</v>
      </c>
      <c r="AG5" s="187">
        <f>'1.Total'!AG5</f>
        <v>1256.3167093227889</v>
      </c>
      <c r="AH5" s="187">
        <f>'1.Total'!AH5</f>
        <v>1249.404812050321</v>
      </c>
      <c r="AI5" s="187">
        <f>'1.Total'!AI5</f>
        <v>1209.226199694951</v>
      </c>
      <c r="AJ5" s="187">
        <f>'1.Total'!AJ5</f>
        <v>1245.8399086532545</v>
      </c>
      <c r="AK5" s="187">
        <f>'1.Total'!AK5</f>
        <v>1268.6728183295631</v>
      </c>
      <c r="AL5" s="187">
        <f>'1.Total'!AL5</f>
        <v>1253.6155222944374</v>
      </c>
      <c r="AM5" s="187">
        <f>'1.Total'!AM5</f>
        <v>1282.7144138681604</v>
      </c>
      <c r="AN5" s="187">
        <f>'1.Total'!AN5</f>
        <v>1290.9148035475491</v>
      </c>
      <c r="AO5" s="187">
        <f>'1.Total'!AO5</f>
        <v>1286.2163144663054</v>
      </c>
      <c r="AP5" s="187">
        <f>'1.Total'!AP5</f>
        <v>1293.6231220281356</v>
      </c>
      <c r="AQ5" s="187">
        <f>'1.Total'!AQ5</f>
        <v>1270.5471283935399</v>
      </c>
      <c r="AR5" s="187">
        <f>'1.Total'!AR5</f>
        <v>1306.1652256506695</v>
      </c>
      <c r="AS5" s="187">
        <f>'1.Total'!AS5</f>
        <v>1235.0640518249784</v>
      </c>
      <c r="AT5" s="187">
        <f>'1.Total'!AT5</f>
        <v>1165.7464560153753</v>
      </c>
      <c r="AU5" s="187">
        <f>'1.Total'!AU5</f>
        <v>1217.2781670357033</v>
      </c>
      <c r="AV5" s="187">
        <f>'1.Total'!AV5</f>
        <v>1267.2395174864139</v>
      </c>
      <c r="AW5" s="187">
        <f>'1.Total'!AW5</f>
        <v>1308.305433227978</v>
      </c>
      <c r="AX5" s="187">
        <f>'1.Total'!AX5</f>
        <v>1317.6452818915986</v>
      </c>
      <c r="AY5" s="187">
        <f>'1.Total'!AY5</f>
        <v>1265.9581971917871</v>
      </c>
      <c r="AZ5" s="187">
        <f>'1.Total'!AZ5</f>
        <v>1225.6072768714223</v>
      </c>
      <c r="BA5" s="187">
        <f>'1.Total'!BA5</f>
        <v>1205.8878814591887</v>
      </c>
      <c r="BB5" s="187">
        <f>'1.Total'!BB5</f>
        <v>1190.2647134345873</v>
      </c>
      <c r="BC5" s="187">
        <f>'1.Total'!BC5</f>
        <v>1145.5642234894406</v>
      </c>
      <c r="BD5" s="187">
        <f>'1.Total'!BD5</f>
        <v>1107.9395213316791</v>
      </c>
      <c r="BE5" s="187">
        <f>'1.Total'!BE5</f>
        <v>0</v>
      </c>
      <c r="BF5" s="1789"/>
      <c r="BG5" s="1790"/>
    </row>
    <row r="6" spans="1:59" s="1" customFormat="1" ht="15.75" customHeight="1">
      <c r="A6" s="193"/>
      <c r="U6" s="40" t="s">
        <v>153</v>
      </c>
      <c r="V6" s="200" t="s">
        <v>23</v>
      </c>
      <c r="X6" s="40" t="s">
        <v>677</v>
      </c>
      <c r="Y6" s="1135" t="s">
        <v>23</v>
      </c>
      <c r="Z6" s="187"/>
      <c r="AA6" s="187">
        <f>'2.CO2-Sector'!AA5/1000</f>
        <v>1067.5716801085</v>
      </c>
      <c r="AB6" s="187">
        <f>'2.CO2-Sector'!AB5/1000</f>
        <v>1077.8360749574358</v>
      </c>
      <c r="AC6" s="187">
        <f>'2.CO2-Sector'!AC5/1000</f>
        <v>1085.8221219052446</v>
      </c>
      <c r="AD6" s="187">
        <f>'2.CO2-Sector'!AD5/1000</f>
        <v>1081.0016257430209</v>
      </c>
      <c r="AE6" s="187">
        <f>'2.CO2-Sector'!AE5/1000</f>
        <v>1130.8456022770429</v>
      </c>
      <c r="AF6" s="187">
        <f>'2.CO2-Sector'!AF5/1000</f>
        <v>1142.0420610701253</v>
      </c>
      <c r="AG6" s="187">
        <f>'2.CO2-Sector'!AG5/1000</f>
        <v>1152.7946075477319</v>
      </c>
      <c r="AH6" s="187">
        <f>'2.CO2-Sector'!AH5/1000</f>
        <v>1146.9570057227174</v>
      </c>
      <c r="AI6" s="187">
        <f>'2.CO2-Sector'!AI5/1000</f>
        <v>1113.1485420953049</v>
      </c>
      <c r="AJ6" s="187">
        <f>'2.CO2-Sector'!AJ5/1000</f>
        <v>1149.4786834938734</v>
      </c>
      <c r="AK6" s="187">
        <f>'2.CO2-Sector'!AK5/1000</f>
        <v>1170.3001609849173</v>
      </c>
      <c r="AL6" s="187">
        <f>'2.CO2-Sector'!AL5/1000</f>
        <v>1157.3601408356458</v>
      </c>
      <c r="AM6" s="187">
        <f>'2.CO2-Sector'!AM5/1000</f>
        <v>1188.9908054189971</v>
      </c>
      <c r="AN6" s="187">
        <f>'2.CO2-Sector'!AN5/1000</f>
        <v>1197.2982133972207</v>
      </c>
      <c r="AO6" s="187">
        <f>'2.CO2-Sector'!AO5/1000</f>
        <v>1193.4424110291959</v>
      </c>
      <c r="AP6" s="187">
        <f>'2.CO2-Sector'!AP5/1000</f>
        <v>1200.5210723981916</v>
      </c>
      <c r="AQ6" s="187">
        <f>'2.CO2-Sector'!AQ5/1000</f>
        <v>1178.7176815800869</v>
      </c>
      <c r="AR6" s="187">
        <f>'2.CO2-Sector'!AR5/1000</f>
        <v>1214.4893158623697</v>
      </c>
      <c r="AS6" s="187">
        <f>'2.CO2-Sector'!AS5/1000</f>
        <v>1147.0211880210277</v>
      </c>
      <c r="AT6" s="187">
        <f>'2.CO2-Sector'!AT5/1000</f>
        <v>1087.1315649887183</v>
      </c>
      <c r="AU6" s="187">
        <f>'2.CO2-Sector'!AU5/1000</f>
        <v>1137.0296587623225</v>
      </c>
      <c r="AV6" s="187">
        <f>'2.CO2-Sector'!AV5/1000</f>
        <v>1187.9850775239859</v>
      </c>
      <c r="AW6" s="187">
        <f>'2.CO2-Sector'!AW5/1000</f>
        <v>1227.3154456416423</v>
      </c>
      <c r="AX6" s="187">
        <f>'2.CO2-Sector'!AX5/1000</f>
        <v>1235.3901217601001</v>
      </c>
      <c r="AY6" s="187">
        <f>'2.CO2-Sector'!AY5/1000</f>
        <v>1185.1361197476986</v>
      </c>
      <c r="AZ6" s="187">
        <f>'2.CO2-Sector'!AZ5/1000</f>
        <v>1145.9126108645391</v>
      </c>
      <c r="BA6" s="187">
        <f>'2.CO2-Sector'!BA5/1000</f>
        <v>1126.4728901469723</v>
      </c>
      <c r="BB6" s="187">
        <f>'2.CO2-Sector'!BB5/1000</f>
        <v>1110.0698192388679</v>
      </c>
      <c r="BC6" s="187">
        <f>'2.CO2-Sector'!BC5/1000</f>
        <v>1065.3305373976523</v>
      </c>
      <c r="BD6" s="187">
        <f>'2.CO2-Sector'!BD5/1000</f>
        <v>1028.7776569710745</v>
      </c>
      <c r="BE6" s="187">
        <f>'2.CO2-Sector'!BE5/1000</f>
        <v>0</v>
      </c>
      <c r="BF6" s="1791"/>
      <c r="BG6" s="87"/>
    </row>
    <row r="7" spans="1:59" s="1" customFormat="1" ht="15.75" customHeight="1">
      <c r="A7" s="193"/>
      <c r="U7" s="40" t="s">
        <v>154</v>
      </c>
      <c r="V7" s="200" t="s">
        <v>593</v>
      </c>
      <c r="X7" s="40" t="s">
        <v>682</v>
      </c>
      <c r="Y7" s="1135" t="s">
        <v>156</v>
      </c>
      <c r="Z7" s="188"/>
      <c r="AA7" s="188">
        <f>AA5*10^6/AA9/10^3</f>
        <v>9.4129438586921363</v>
      </c>
      <c r="AB7" s="188">
        <f t="shared" ref="AB7:AQ7" si="2">AB5*10^6/AB9/10^3</f>
        <v>9.4683669028002537</v>
      </c>
      <c r="AC7" s="188">
        <f t="shared" si="2"/>
        <v>9.5089772018244005</v>
      </c>
      <c r="AD7" s="188">
        <f t="shared" si="2"/>
        <v>9.422425534940654</v>
      </c>
      <c r="AE7" s="188">
        <f t="shared" si="2"/>
        <v>9.8361195446892875</v>
      </c>
      <c r="AF7" s="188">
        <f t="shared" si="2"/>
        <v>9.9098179842455565</v>
      </c>
      <c r="AG7" s="188">
        <f t="shared" si="2"/>
        <v>9.9819377980342203</v>
      </c>
      <c r="AH7" s="188">
        <f t="shared" si="2"/>
        <v>9.9035710428301318</v>
      </c>
      <c r="AI7" s="188">
        <f t="shared" si="2"/>
        <v>9.5612167095875069</v>
      </c>
      <c r="AJ7" s="188">
        <f t="shared" si="2"/>
        <v>9.8355523431774223</v>
      </c>
      <c r="AK7" s="188">
        <f t="shared" si="2"/>
        <v>9.9953738267144896</v>
      </c>
      <c r="AL7" s="188">
        <f t="shared" si="2"/>
        <v>9.8464884405293702</v>
      </c>
      <c r="AM7" s="188">
        <f t="shared" si="2"/>
        <v>10.061610011045607</v>
      </c>
      <c r="AN7" s="188">
        <f t="shared" si="2"/>
        <v>10.109439782194535</v>
      </c>
      <c r="AO7" s="188">
        <f t="shared" si="2"/>
        <v>10.065314268793426</v>
      </c>
      <c r="AP7" s="188">
        <f t="shared" si="2"/>
        <v>10.124781807871575</v>
      </c>
      <c r="AQ7" s="188">
        <f t="shared" si="2"/>
        <v>9.9338326392564564</v>
      </c>
      <c r="AR7" s="188">
        <f t="shared" ref="AR7:AW7" si="3">AR5*10^6/AR9/10^3</f>
        <v>10.201785677525869</v>
      </c>
      <c r="AS7" s="188">
        <f t="shared" si="3"/>
        <v>9.6426099421081339</v>
      </c>
      <c r="AT7" s="188">
        <f t="shared" si="3"/>
        <v>9.1051179081430842</v>
      </c>
      <c r="AU7" s="188">
        <f t="shared" si="3"/>
        <v>9.5057265203773955</v>
      </c>
      <c r="AV7" s="188">
        <f t="shared" si="3"/>
        <v>9.9131467975907039</v>
      </c>
      <c r="AW7" s="188">
        <f t="shared" si="3"/>
        <v>10.253767450175271</v>
      </c>
      <c r="AX7" s="188">
        <f t="shared" ref="AX7:BE7" si="4">AX5*10^6/AX9/10^3</f>
        <v>10.341457297744485</v>
      </c>
      <c r="AY7" s="188">
        <f t="shared" si="4"/>
        <v>9.9495956738404399</v>
      </c>
      <c r="AZ7" s="188">
        <f t="shared" si="4"/>
        <v>9.6432569015455538</v>
      </c>
      <c r="BA7" s="188">
        <f t="shared" si="4"/>
        <v>9.5002091458239697</v>
      </c>
      <c r="BB7" s="188">
        <f t="shared" si="4"/>
        <v>9.3938940596091332</v>
      </c>
      <c r="BC7" s="188">
        <f t="shared" ref="BC7:BD7" si="5">BC5*10^6/BC9/10^3</f>
        <v>9.0599131047593122</v>
      </c>
      <c r="BD7" s="188">
        <f t="shared" si="5"/>
        <v>8.7815354091919477</v>
      </c>
      <c r="BE7" s="188" t="e">
        <f t="shared" si="4"/>
        <v>#DIV/0!</v>
      </c>
      <c r="BF7" s="1792"/>
      <c r="BG7" s="88"/>
    </row>
    <row r="8" spans="1:59" s="1" customFormat="1" ht="15.75" customHeight="1">
      <c r="A8" s="244"/>
      <c r="U8" s="40" t="s">
        <v>155</v>
      </c>
      <c r="V8" s="200" t="s">
        <v>593</v>
      </c>
      <c r="X8" s="40" t="s">
        <v>683</v>
      </c>
      <c r="Y8" s="1135" t="s">
        <v>156</v>
      </c>
      <c r="Z8" s="188"/>
      <c r="AA8" s="188">
        <f t="shared" ref="AA8:AR8" si="6">AA6*10^6/AA9/10^3</f>
        <v>8.6365427033880486</v>
      </c>
      <c r="AB8" s="188">
        <f t="shared" si="6"/>
        <v>8.6851522143853455</v>
      </c>
      <c r="AC8" s="188">
        <f t="shared" si="6"/>
        <v>8.7167718730100638</v>
      </c>
      <c r="AD8" s="188">
        <f t="shared" si="6"/>
        <v>8.6523045490004709</v>
      </c>
      <c r="AE8" s="188">
        <f t="shared" si="6"/>
        <v>9.0276262505651452</v>
      </c>
      <c r="AF8" s="188">
        <f t="shared" si="6"/>
        <v>9.0948639091353449</v>
      </c>
      <c r="AG8" s="188">
        <f t="shared" si="6"/>
        <v>9.159413371691592</v>
      </c>
      <c r="AH8" s="188">
        <f t="shared" si="6"/>
        <v>9.0915050748093051</v>
      </c>
      <c r="AI8" s="188">
        <f t="shared" si="6"/>
        <v>8.8015413854078766</v>
      </c>
      <c r="AJ8" s="188">
        <f t="shared" si="6"/>
        <v>9.0748078307204985</v>
      </c>
      <c r="AK8" s="188">
        <f t="shared" si="6"/>
        <v>9.2203343758167531</v>
      </c>
      <c r="AL8" s="188">
        <f t="shared" si="6"/>
        <v>9.090453209617376</v>
      </c>
      <c r="AM8" s="188">
        <f t="shared" si="6"/>
        <v>9.3264421616412552</v>
      </c>
      <c r="AN8" s="188">
        <f t="shared" si="6"/>
        <v>9.376307527348354</v>
      </c>
      <c r="AO8" s="188">
        <f t="shared" si="6"/>
        <v>9.3393100317653275</v>
      </c>
      <c r="AP8" s="188">
        <f t="shared" si="6"/>
        <v>9.3961013117383967</v>
      </c>
      <c r="AQ8" s="188">
        <f t="shared" si="6"/>
        <v>9.2158597788921668</v>
      </c>
      <c r="AR8" s="188">
        <f t="shared" si="6"/>
        <v>9.4857522346767613</v>
      </c>
      <c r="AS8" s="188">
        <f t="shared" ref="AS8:AX8" si="7">AS6*10^6/AS9/10^3</f>
        <v>8.9552261642439941</v>
      </c>
      <c r="AT8" s="188">
        <f t="shared" si="7"/>
        <v>8.4910925783297788</v>
      </c>
      <c r="AU8" s="188">
        <f t="shared" si="7"/>
        <v>8.8790658326460044</v>
      </c>
      <c r="AV8" s="188">
        <f t="shared" si="7"/>
        <v>9.2931685796869896</v>
      </c>
      <c r="AW8" s="188">
        <f t="shared" si="7"/>
        <v>9.6190131509028944</v>
      </c>
      <c r="AX8" s="188">
        <f t="shared" si="7"/>
        <v>9.6958827734705029</v>
      </c>
      <c r="AY8" s="188">
        <f>AY6*10^6/AY9/10^3</f>
        <v>9.3143875019811304</v>
      </c>
      <c r="AZ8" s="188">
        <f>AZ6*10^6/AZ9/10^3</f>
        <v>9.0162076399345956</v>
      </c>
      <c r="BA8" s="188">
        <f>BA6*10^6/BA9/10^3</f>
        <v>8.874563065139494</v>
      </c>
      <c r="BB8" s="188">
        <f t="shared" ref="BB8:BC8" si="8">BB6*10^6/BB9/10^3</f>
        <v>8.7609740614833953</v>
      </c>
      <c r="BC8" s="188">
        <f t="shared" si="8"/>
        <v>8.4253696988453814</v>
      </c>
      <c r="BD8" s="188">
        <f t="shared" ref="BD8" si="9">BD6*10^6/BD9/10^3</f>
        <v>8.1540979890476102</v>
      </c>
      <c r="BE8" s="188" t="e">
        <f>BE6*10^6/BE9/10^3</f>
        <v>#DIV/0!</v>
      </c>
      <c r="BF8" s="1792"/>
      <c r="BG8" s="88"/>
    </row>
    <row r="9" spans="1:59" s="1097" customFormat="1" ht="41.25" customHeight="1">
      <c r="A9" s="1098"/>
      <c r="U9" s="1402" t="s">
        <v>1278</v>
      </c>
      <c r="V9" s="1094" t="s">
        <v>157</v>
      </c>
      <c r="W9" s="358"/>
      <c r="X9" s="1788" t="s">
        <v>1277</v>
      </c>
      <c r="Y9" s="1139" t="s">
        <v>590</v>
      </c>
      <c r="Z9" s="1095"/>
      <c r="AA9" s="1096">
        <v>123611</v>
      </c>
      <c r="AB9" s="1096">
        <v>124101</v>
      </c>
      <c r="AC9" s="1096">
        <v>124567</v>
      </c>
      <c r="AD9" s="1096">
        <v>124938</v>
      </c>
      <c r="AE9" s="1096">
        <v>125265</v>
      </c>
      <c r="AF9" s="1096">
        <v>125570</v>
      </c>
      <c r="AG9" s="1096">
        <v>125859</v>
      </c>
      <c r="AH9" s="1096">
        <v>126157</v>
      </c>
      <c r="AI9" s="1096">
        <v>126472</v>
      </c>
      <c r="AJ9" s="1096">
        <v>126667</v>
      </c>
      <c r="AK9" s="1096">
        <v>126926</v>
      </c>
      <c r="AL9" s="1096">
        <v>127316</v>
      </c>
      <c r="AM9" s="1096">
        <v>127486</v>
      </c>
      <c r="AN9" s="1096">
        <v>127694</v>
      </c>
      <c r="AO9" s="1096">
        <v>127787</v>
      </c>
      <c r="AP9" s="1096">
        <v>127768</v>
      </c>
      <c r="AQ9" s="1096">
        <v>127901</v>
      </c>
      <c r="AR9" s="1096">
        <v>128033</v>
      </c>
      <c r="AS9" s="1096">
        <v>128084</v>
      </c>
      <c r="AT9" s="1096">
        <v>128032</v>
      </c>
      <c r="AU9" s="1096">
        <v>128057.35199999998</v>
      </c>
      <c r="AV9" s="1096">
        <v>127834.23300000001</v>
      </c>
      <c r="AW9" s="1096">
        <v>127592.65700000001</v>
      </c>
      <c r="AX9" s="1096">
        <v>127413.88800000001</v>
      </c>
      <c r="AY9" s="1096">
        <v>127237.15</v>
      </c>
      <c r="AZ9" s="1096">
        <v>127094.745</v>
      </c>
      <c r="BA9" s="1096">
        <v>126932.772</v>
      </c>
      <c r="BB9" s="1096">
        <v>126706.20999999999</v>
      </c>
      <c r="BC9" s="1096">
        <v>126443.18</v>
      </c>
      <c r="BD9" s="1096">
        <v>126166.94799999999</v>
      </c>
      <c r="BE9" s="1096"/>
      <c r="BF9" s="1793"/>
      <c r="BG9" s="89"/>
    </row>
    <row r="10" spans="1:59" s="1097" customFormat="1" ht="64.5" customHeight="1">
      <c r="A10" s="1098"/>
      <c r="U10" s="1783" t="s">
        <v>1374</v>
      </c>
      <c r="V10" s="1784"/>
      <c r="W10" s="358"/>
      <c r="X10" s="1832" t="s">
        <v>1391</v>
      </c>
      <c r="Y10" s="1785"/>
      <c r="Z10" s="1786"/>
      <c r="AA10" s="1787"/>
      <c r="AB10" s="1787"/>
      <c r="AC10" s="1787"/>
      <c r="AD10" s="1787"/>
      <c r="AE10" s="1787"/>
      <c r="AF10" s="1787"/>
      <c r="AG10" s="1787"/>
      <c r="AH10" s="1787"/>
      <c r="AI10" s="1787"/>
      <c r="AJ10" s="1787"/>
      <c r="AK10" s="1787"/>
      <c r="AL10" s="1787"/>
      <c r="AM10" s="1787"/>
      <c r="AN10" s="1787"/>
      <c r="AO10" s="1787"/>
      <c r="AP10" s="1787"/>
      <c r="AQ10" s="1787"/>
      <c r="AR10" s="1787"/>
      <c r="AS10" s="1787"/>
      <c r="AT10" s="1787"/>
      <c r="AU10" s="1787"/>
      <c r="AV10" s="1787"/>
      <c r="AW10" s="1787"/>
      <c r="AX10" s="1787"/>
      <c r="AY10" s="1787"/>
      <c r="AZ10" s="1787"/>
      <c r="BA10" s="1787"/>
      <c r="BB10" s="1787"/>
      <c r="BC10" s="1787"/>
      <c r="BD10" s="1787"/>
      <c r="BE10" s="1787"/>
      <c r="BF10" s="89"/>
      <c r="BG10" s="89"/>
    </row>
    <row r="11" spans="1:59" s="1097" customFormat="1">
      <c r="A11" s="1098"/>
      <c r="U11" s="1783"/>
      <c r="V11" s="1784"/>
      <c r="W11" s="358"/>
      <c r="X11" s="604"/>
      <c r="Y11" s="1785"/>
      <c r="Z11" s="1786"/>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89"/>
      <c r="BG11" s="89"/>
    </row>
    <row r="12" spans="1:59" s="1097" customFormat="1">
      <c r="A12" s="1098"/>
      <c r="U12" s="1783"/>
      <c r="V12" s="1784"/>
      <c r="W12" s="358"/>
      <c r="X12" s="604"/>
      <c r="Y12" s="1785"/>
      <c r="Z12" s="1786"/>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89"/>
      <c r="BG12" s="89"/>
    </row>
    <row r="13" spans="1:59" s="1" customFormat="1">
      <c r="A13" s="193"/>
      <c r="V13" s="225"/>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1:59" s="1" customFormat="1">
      <c r="A14" s="193"/>
      <c r="U14" s="1" t="s">
        <v>146</v>
      </c>
      <c r="V14" s="225"/>
      <c r="X14" s="1" t="s">
        <v>652</v>
      </c>
    </row>
    <row r="15" spans="1:59" s="1" customFormat="1">
      <c r="A15" s="193"/>
      <c r="U15" s="979"/>
      <c r="V15" s="39"/>
      <c r="X15" s="979"/>
      <c r="Y15" s="978"/>
      <c r="Z15" s="189"/>
      <c r="AA15" s="10">
        <v>1990</v>
      </c>
      <c r="AB15" s="10">
        <f t="shared" ref="AB15:AT15" si="10">AA15+1</f>
        <v>1991</v>
      </c>
      <c r="AC15" s="10">
        <f t="shared" si="10"/>
        <v>1992</v>
      </c>
      <c r="AD15" s="10">
        <f t="shared" si="10"/>
        <v>1993</v>
      </c>
      <c r="AE15" s="10">
        <f t="shared" si="10"/>
        <v>1994</v>
      </c>
      <c r="AF15" s="10">
        <f t="shared" si="10"/>
        <v>1995</v>
      </c>
      <c r="AG15" s="10">
        <f t="shared" si="10"/>
        <v>1996</v>
      </c>
      <c r="AH15" s="10">
        <f t="shared" si="10"/>
        <v>1997</v>
      </c>
      <c r="AI15" s="10">
        <f t="shared" si="10"/>
        <v>1998</v>
      </c>
      <c r="AJ15" s="10">
        <f t="shared" si="10"/>
        <v>1999</v>
      </c>
      <c r="AK15" s="10">
        <f t="shared" si="10"/>
        <v>2000</v>
      </c>
      <c r="AL15" s="10">
        <f t="shared" si="10"/>
        <v>2001</v>
      </c>
      <c r="AM15" s="10">
        <f t="shared" si="10"/>
        <v>2002</v>
      </c>
      <c r="AN15" s="10">
        <f t="shared" si="10"/>
        <v>2003</v>
      </c>
      <c r="AO15" s="10">
        <f t="shared" si="10"/>
        <v>2004</v>
      </c>
      <c r="AP15" s="10">
        <f t="shared" si="10"/>
        <v>2005</v>
      </c>
      <c r="AQ15" s="10">
        <f>AP15+1</f>
        <v>2006</v>
      </c>
      <c r="AR15" s="10">
        <f>AQ15+1</f>
        <v>2007</v>
      </c>
      <c r="AS15" s="10">
        <f>AR15+1</f>
        <v>2008</v>
      </c>
      <c r="AT15" s="10">
        <f t="shared" si="10"/>
        <v>2009</v>
      </c>
      <c r="AU15" s="10">
        <f>AT15+1</f>
        <v>2010</v>
      </c>
      <c r="AV15" s="10">
        <f>AU15+1</f>
        <v>2011</v>
      </c>
      <c r="AW15" s="10">
        <f>AV15+1</f>
        <v>2012</v>
      </c>
      <c r="AX15" s="10">
        <f>AW15+1</f>
        <v>2013</v>
      </c>
      <c r="AY15" s="10">
        <f t="shared" ref="AY15:BA15" si="11">AX15+1</f>
        <v>2014</v>
      </c>
      <c r="AZ15" s="10">
        <f t="shared" si="11"/>
        <v>2015</v>
      </c>
      <c r="BA15" s="10">
        <f t="shared" si="11"/>
        <v>2016</v>
      </c>
      <c r="BB15" s="10">
        <f>BA15+1</f>
        <v>2017</v>
      </c>
      <c r="BC15" s="10">
        <f t="shared" ref="BC15:BD15" si="12">BB15+1</f>
        <v>2018</v>
      </c>
      <c r="BD15" s="10">
        <f t="shared" si="12"/>
        <v>2019</v>
      </c>
      <c r="BE15" s="10">
        <f t="shared" ref="BE15" si="13">BD15+1</f>
        <v>2020</v>
      </c>
    </row>
    <row r="16" spans="1:59" s="1" customFormat="1" ht="15.75" customHeight="1">
      <c r="A16" s="193"/>
      <c r="U16" s="1769" t="s">
        <v>152</v>
      </c>
      <c r="V16" s="1770"/>
      <c r="X16" s="1769" t="s">
        <v>678</v>
      </c>
      <c r="Y16" s="1770"/>
      <c r="Z16" s="70"/>
      <c r="AA16" s="230"/>
      <c r="AB16" s="15">
        <f t="shared" ref="AB16:BA16" si="14">AB5/$AA5-1</f>
        <v>9.8753494324888003E-3</v>
      </c>
      <c r="AC16" s="15">
        <f t="shared" si="14"/>
        <v>1.80151077502686E-2</v>
      </c>
      <c r="AD16" s="15">
        <f t="shared" si="14"/>
        <v>1.1753406128759858E-2</v>
      </c>
      <c r="AE16" s="15">
        <f t="shared" si="14"/>
        <v>5.8939023033624194E-2</v>
      </c>
      <c r="AF16" s="15">
        <f t="shared" si="14"/>
        <v>6.9470928832134682E-2</v>
      </c>
      <c r="AG16" s="15">
        <f t="shared" si="14"/>
        <v>7.9733429575154613E-2</v>
      </c>
      <c r="AH16" s="15">
        <f t="shared" si="14"/>
        <v>7.3793043292386784E-2</v>
      </c>
      <c r="AI16" s="15">
        <f t="shared" si="14"/>
        <v>3.9261789674484016E-2</v>
      </c>
      <c r="AJ16" s="15">
        <f t="shared" si="14"/>
        <v>7.0729209672683035E-2</v>
      </c>
      <c r="AK16" s="15">
        <f t="shared" si="14"/>
        <v>9.0352809111450272E-2</v>
      </c>
      <c r="AL16" s="15">
        <f t="shared" si="14"/>
        <v>7.7411911511753084E-2</v>
      </c>
      <c r="AM16" s="15">
        <f t="shared" si="14"/>
        <v>0.10242076935992084</v>
      </c>
      <c r="AN16" s="15">
        <f t="shared" si="14"/>
        <v>0.10946854227153957</v>
      </c>
      <c r="AO16" s="15">
        <f t="shared" si="14"/>
        <v>0.10543045562358966</v>
      </c>
      <c r="AP16" s="15">
        <f t="shared" si="14"/>
        <v>0.11179618941634417</v>
      </c>
      <c r="AQ16" s="15">
        <f t="shared" si="14"/>
        <v>9.1963673011012492E-2</v>
      </c>
      <c r="AR16" s="15">
        <f t="shared" si="14"/>
        <v>0.12257542084577033</v>
      </c>
      <c r="AS16" s="15">
        <f t="shared" si="14"/>
        <v>6.146796785088382E-2</v>
      </c>
      <c r="AT16" s="15">
        <f t="shared" si="14"/>
        <v>1.8933996723298208E-3</v>
      </c>
      <c r="AU16" s="15">
        <f t="shared" si="14"/>
        <v>4.6182001948301465E-2</v>
      </c>
      <c r="AV16" s="15">
        <f t="shared" si="14"/>
        <v>8.9120967790307093E-2</v>
      </c>
      <c r="AW16" s="15">
        <f t="shared" si="14"/>
        <v>0.12441480867712018</v>
      </c>
      <c r="AX16" s="15">
        <f t="shared" si="14"/>
        <v>0.13244188238747467</v>
      </c>
      <c r="AY16" s="15">
        <f t="shared" si="14"/>
        <v>8.801974518788902E-2</v>
      </c>
      <c r="AZ16" s="15">
        <f t="shared" si="14"/>
        <v>5.334040258206918E-2</v>
      </c>
      <c r="BA16" s="15">
        <f t="shared" si="14"/>
        <v>3.6392693234896134E-2</v>
      </c>
      <c r="BB16" s="15">
        <f t="shared" ref="BB16:BE16" si="15">BB5/$AA5-1</f>
        <v>2.2965460542014871E-2</v>
      </c>
      <c r="BC16" s="15">
        <f t="shared" si="15"/>
        <v>-1.545209209738263E-2</v>
      </c>
      <c r="BD16" s="15">
        <f t="shared" ref="BD16" si="16">BD5/$AA5-1</f>
        <v>-4.7788403790189782E-2</v>
      </c>
      <c r="BE16" s="15">
        <f t="shared" si="15"/>
        <v>-1</v>
      </c>
      <c r="BF16" s="220"/>
    </row>
    <row r="17" spans="1:58" s="1" customFormat="1" ht="15.75" customHeight="1">
      <c r="A17" s="193"/>
      <c r="U17" s="1769" t="s">
        <v>153</v>
      </c>
      <c r="V17" s="1770"/>
      <c r="X17" s="1769" t="s">
        <v>677</v>
      </c>
      <c r="Y17" s="1770"/>
      <c r="Z17" s="70"/>
      <c r="AA17" s="230"/>
      <c r="AB17" s="15">
        <f t="shared" ref="AB17:BA17" si="17">AB6/$AA6-1</f>
        <v>9.6147125670218436E-3</v>
      </c>
      <c r="AC17" s="15">
        <f t="shared" si="17"/>
        <v>1.7095284688415147E-2</v>
      </c>
      <c r="AD17" s="15">
        <f t="shared" si="17"/>
        <v>1.2579900614407391E-2</v>
      </c>
      <c r="AE17" s="15">
        <f t="shared" si="17"/>
        <v>5.926901523100736E-2</v>
      </c>
      <c r="AF17" s="15">
        <f t="shared" si="17"/>
        <v>6.9756796990021908E-2</v>
      </c>
      <c r="AG17" s="15">
        <f t="shared" si="17"/>
        <v>7.9828763751554677E-2</v>
      </c>
      <c r="AH17" s="15">
        <f t="shared" si="17"/>
        <v>7.4360651461032878E-2</v>
      </c>
      <c r="AI17" s="15">
        <f t="shared" si="17"/>
        <v>4.2692086007913632E-2</v>
      </c>
      <c r="AJ17" s="15">
        <f t="shared" si="17"/>
        <v>7.6722720273966871E-2</v>
      </c>
      <c r="AK17" s="15">
        <f t="shared" si="17"/>
        <v>9.6226307601168903E-2</v>
      </c>
      <c r="AL17" s="15">
        <f t="shared" si="17"/>
        <v>8.4105322762046519E-2</v>
      </c>
      <c r="AM17" s="15">
        <f t="shared" si="17"/>
        <v>0.1137339324120672</v>
      </c>
      <c r="AN17" s="15">
        <f t="shared" si="17"/>
        <v>0.12151552509854535</v>
      </c>
      <c r="AO17" s="15">
        <f t="shared" si="17"/>
        <v>0.11790377476845704</v>
      </c>
      <c r="AP17" s="15">
        <f t="shared" si="17"/>
        <v>0.12453439405228472</v>
      </c>
      <c r="AQ17" s="15">
        <f t="shared" si="17"/>
        <v>0.10411104335428867</v>
      </c>
      <c r="AR17" s="15">
        <f t="shared" si="17"/>
        <v>0.13761852107105166</v>
      </c>
      <c r="AS17" s="15">
        <f t="shared" si="17"/>
        <v>7.4420771356966897E-2</v>
      </c>
      <c r="AT17" s="15">
        <f t="shared" si="17"/>
        <v>1.8321846902336736E-2</v>
      </c>
      <c r="AU17" s="15">
        <f t="shared" si="17"/>
        <v>6.5061653421495169E-2</v>
      </c>
      <c r="AV17" s="15">
        <f t="shared" si="17"/>
        <v>0.11279186181039202</v>
      </c>
      <c r="AW17" s="15">
        <f t="shared" si="17"/>
        <v>0.14963282420240587</v>
      </c>
      <c r="AX17" s="15">
        <f t="shared" si="17"/>
        <v>0.15719641573345622</v>
      </c>
      <c r="AY17" s="15">
        <f t="shared" si="17"/>
        <v>0.11012322809766761</v>
      </c>
      <c r="AZ17" s="15">
        <f t="shared" si="17"/>
        <v>7.3382361311867372E-2</v>
      </c>
      <c r="BA17" s="15">
        <f t="shared" si="17"/>
        <v>5.5173072811828483E-2</v>
      </c>
      <c r="BB17" s="15">
        <f t="shared" ref="BB17:BE17" si="18">BB6/$AA6-1</f>
        <v>3.9808230137810208E-2</v>
      </c>
      <c r="BC17" s="15">
        <f t="shared" si="18"/>
        <v>-2.0992901484797599E-3</v>
      </c>
      <c r="BD17" s="15">
        <f t="shared" ref="BD17" si="19">BD6/$AA6-1</f>
        <v>-3.6338565231968989E-2</v>
      </c>
      <c r="BE17" s="15">
        <f t="shared" si="18"/>
        <v>-1</v>
      </c>
      <c r="BF17" s="220"/>
    </row>
    <row r="18" spans="1:58" s="1" customFormat="1" ht="15.75" customHeight="1">
      <c r="A18" s="193"/>
      <c r="U18" s="1769" t="s">
        <v>154</v>
      </c>
      <c r="V18" s="1770"/>
      <c r="X18" s="1769" t="s">
        <v>682</v>
      </c>
      <c r="Y18" s="1770"/>
      <c r="Z18" s="70"/>
      <c r="AA18" s="230"/>
      <c r="AB18" s="15">
        <f t="shared" ref="AB18:BA18" si="20">AB7/$AA7-1</f>
        <v>5.8879607634054754E-3</v>
      </c>
      <c r="AC18" s="15">
        <f t="shared" si="20"/>
        <v>1.0202264517235493E-2</v>
      </c>
      <c r="AD18" s="15">
        <f t="shared" si="20"/>
        <v>1.0073019016003659E-3</v>
      </c>
      <c r="AE18" s="15">
        <f t="shared" si="20"/>
        <v>4.4956784227113022E-2</v>
      </c>
      <c r="AF18" s="15">
        <f t="shared" si="20"/>
        <v>5.2786262513888849E-2</v>
      </c>
      <c r="AG18" s="15">
        <f t="shared" si="20"/>
        <v>6.0448032824147901E-2</v>
      </c>
      <c r="AH18" s="15">
        <f t="shared" si="20"/>
        <v>5.2122608134429482E-2</v>
      </c>
      <c r="AI18" s="15">
        <f t="shared" si="20"/>
        <v>1.5752016916413591E-2</v>
      </c>
      <c r="AJ18" s="15">
        <f t="shared" si="20"/>
        <v>4.4896526615851418E-2</v>
      </c>
      <c r="AK18" s="15">
        <f t="shared" si="20"/>
        <v>6.1875432039735667E-2</v>
      </c>
      <c r="AL18" s="15">
        <f t="shared" si="20"/>
        <v>4.6058341401546521E-2</v>
      </c>
      <c r="AM18" s="15">
        <f t="shared" si="20"/>
        <v>6.8912145030428196E-2</v>
      </c>
      <c r="AN18" s="15">
        <f t="shared" si="20"/>
        <v>7.3993421607336796E-2</v>
      </c>
      <c r="AO18" s="15">
        <f t="shared" si="20"/>
        <v>6.9305673112973532E-2</v>
      </c>
      <c r="AP18" s="15">
        <f t="shared" si="20"/>
        <v>7.5623307635273918E-2</v>
      </c>
      <c r="AQ18" s="15">
        <f t="shared" si="20"/>
        <v>5.5337499977046845E-2</v>
      </c>
      <c r="AR18" s="15">
        <f t="shared" si="20"/>
        <v>8.380394387514567E-2</v>
      </c>
      <c r="AS18" s="15">
        <f t="shared" si="20"/>
        <v>2.4398964539018131E-2</v>
      </c>
      <c r="AT18" s="15">
        <f t="shared" si="20"/>
        <v>-3.2702410124840875E-2</v>
      </c>
      <c r="AU18" s="15">
        <f t="shared" si="20"/>
        <v>9.8569228796134833E-3</v>
      </c>
      <c r="AV18" s="15">
        <f t="shared" si="20"/>
        <v>5.3139904625763679E-2</v>
      </c>
      <c r="AW18" s="15">
        <f t="shared" si="20"/>
        <v>8.9326315348911667E-2</v>
      </c>
      <c r="AX18" s="15">
        <f t="shared" si="20"/>
        <v>9.8642194513349546E-2</v>
      </c>
      <c r="AY18" s="15">
        <f t="shared" si="20"/>
        <v>5.7012112597776277E-2</v>
      </c>
      <c r="AZ18" s="15">
        <f t="shared" si="20"/>
        <v>2.4467695368302955E-2</v>
      </c>
      <c r="BA18" s="15">
        <f t="shared" si="20"/>
        <v>9.2707752688072631E-3</v>
      </c>
      <c r="BB18" s="15">
        <f t="shared" ref="BB18:BE18" si="21">BB7/$AA7-1</f>
        <v>-2.0237876023675438E-3</v>
      </c>
      <c r="BC18" s="15">
        <f t="shared" si="21"/>
        <v>-3.7504818814660945E-2</v>
      </c>
      <c r="BD18" s="15">
        <f t="shared" ref="BD18" si="22">BD7/$AA7-1</f>
        <v>-6.707874379991452E-2</v>
      </c>
      <c r="BE18" s="15" t="e">
        <f t="shared" si="21"/>
        <v>#DIV/0!</v>
      </c>
      <c r="BF18" s="220"/>
    </row>
    <row r="19" spans="1:58" s="1" customFormat="1" ht="15.75" customHeight="1">
      <c r="A19" s="193"/>
      <c r="U19" s="1769" t="s">
        <v>155</v>
      </c>
      <c r="V19" s="1770"/>
      <c r="X19" s="1769" t="s">
        <v>683</v>
      </c>
      <c r="Y19" s="1770"/>
      <c r="Z19" s="70"/>
      <c r="AA19" s="230"/>
      <c r="AB19" s="15">
        <f t="shared" ref="AB19:BA19" si="23">AB8/$AA8-1</f>
        <v>5.6283529957221745E-3</v>
      </c>
      <c r="AC19" s="15">
        <f t="shared" si="23"/>
        <v>9.2895007154358833E-3</v>
      </c>
      <c r="AD19" s="15">
        <f t="shared" si="23"/>
        <v>1.8250179676919664E-3</v>
      </c>
      <c r="AE19" s="15">
        <f t="shared" si="23"/>
        <v>4.5282419205045832E-2</v>
      </c>
      <c r="AF19" s="15">
        <f t="shared" si="23"/>
        <v>5.3067670882643858E-2</v>
      </c>
      <c r="AG19" s="15">
        <f t="shared" si="23"/>
        <v>6.054166421228091E-2</v>
      </c>
      <c r="AH19" s="15">
        <f t="shared" si="23"/>
        <v>5.2678761287520581E-2</v>
      </c>
      <c r="AI19" s="15">
        <f t="shared" si="23"/>
        <v>1.910471443105366E-2</v>
      </c>
      <c r="AJ19" s="15">
        <f t="shared" si="23"/>
        <v>5.074543626820982E-2</v>
      </c>
      <c r="AK19" s="15">
        <f t="shared" si="23"/>
        <v>6.7595528960875395E-2</v>
      </c>
      <c r="AL19" s="15">
        <f t="shared" si="23"/>
        <v>5.2556968895813183E-2</v>
      </c>
      <c r="AM19" s="15">
        <f t="shared" si="23"/>
        <v>7.988143889829491E-2</v>
      </c>
      <c r="AN19" s="15">
        <f t="shared" si="23"/>
        <v>8.5655203634910748E-2</v>
      </c>
      <c r="AO19" s="15">
        <f t="shared" si="23"/>
        <v>8.1371371915012869E-2</v>
      </c>
      <c r="AP19" s="15">
        <f t="shared" si="23"/>
        <v>8.7947067991961614E-2</v>
      </c>
      <c r="AQ19" s="15">
        <f t="shared" si="23"/>
        <v>6.7077428480363688E-2</v>
      </c>
      <c r="AR19" s="15">
        <f t="shared" si="23"/>
        <v>9.8327485945918447E-2</v>
      </c>
      <c r="AS19" s="15">
        <f t="shared" si="23"/>
        <v>3.689942512886879E-2</v>
      </c>
      <c r="AT19" s="15">
        <f t="shared" si="23"/>
        <v>-1.6841244240153097E-2</v>
      </c>
      <c r="AU19" s="15">
        <f t="shared" si="23"/>
        <v>2.8081043258527005E-2</v>
      </c>
      <c r="AV19" s="15">
        <f t="shared" si="23"/>
        <v>7.6028788237375577E-2</v>
      </c>
      <c r="AW19" s="15">
        <f t="shared" si="23"/>
        <v>0.11375737737386871</v>
      </c>
      <c r="AX19" s="15">
        <f t="shared" si="23"/>
        <v>0.12265788596944982</v>
      </c>
      <c r="AY19" s="15">
        <f t="shared" si="23"/>
        <v>7.8485665140886507E-2</v>
      </c>
      <c r="AZ19" s="15">
        <f t="shared" si="23"/>
        <v>4.3960291703022181E-2</v>
      </c>
      <c r="BA19" s="15">
        <f t="shared" si="23"/>
        <v>2.7559680988791024E-2</v>
      </c>
      <c r="BB19" s="15">
        <f t="shared" ref="BB19:BE19" si="24">BB8/$AA8-1</f>
        <v>1.4407542736578183E-2</v>
      </c>
      <c r="BC19" s="15">
        <f t="shared" si="24"/>
        <v>-2.4451104081246067E-2</v>
      </c>
      <c r="BD19" s="15">
        <f t="shared" ref="BD19" si="25">BD8/$AA8-1</f>
        <v>-5.5860861331835876E-2</v>
      </c>
      <c r="BE19" s="15" t="e">
        <f t="shared" si="24"/>
        <v>#DIV/0!</v>
      </c>
      <c r="BF19" s="220"/>
    </row>
    <row r="20" spans="1:58" s="1" customFormat="1" ht="15.75" customHeight="1">
      <c r="A20" s="193"/>
      <c r="U20" s="1769" t="s">
        <v>158</v>
      </c>
      <c r="V20" s="1770"/>
      <c r="X20" s="1769" t="s">
        <v>588</v>
      </c>
      <c r="Y20" s="1770"/>
      <c r="Z20" s="70"/>
      <c r="AA20" s="230"/>
      <c r="AB20" s="15">
        <f t="shared" ref="AB20:BA20" si="26">AB9/$AA9-1</f>
        <v>3.9640485070098208E-3</v>
      </c>
      <c r="AC20" s="15">
        <f t="shared" si="26"/>
        <v>7.7339395361253338E-3</v>
      </c>
      <c r="AD20" s="15">
        <f t="shared" si="26"/>
        <v>1.0735290548575804E-2</v>
      </c>
      <c r="AE20" s="15">
        <f t="shared" si="26"/>
        <v>1.3380686184886414E-2</v>
      </c>
      <c r="AF20" s="15">
        <f t="shared" si="26"/>
        <v>1.5848104133127316E-2</v>
      </c>
      <c r="AG20" s="15">
        <f t="shared" si="26"/>
        <v>1.8186083762771865E-2</v>
      </c>
      <c r="AH20" s="15">
        <f t="shared" si="26"/>
        <v>2.0596872446627001E-2</v>
      </c>
      <c r="AI20" s="15">
        <f t="shared" si="26"/>
        <v>2.3145189343990458E-2</v>
      </c>
      <c r="AJ20" s="15">
        <f t="shared" si="26"/>
        <v>2.4722718851882153E-2</v>
      </c>
      <c r="AK20" s="15">
        <f t="shared" si="26"/>
        <v>2.6818001634158817E-2</v>
      </c>
      <c r="AL20" s="15">
        <f t="shared" si="26"/>
        <v>2.9973060649942207E-2</v>
      </c>
      <c r="AM20" s="15">
        <f t="shared" si="26"/>
        <v>3.1348342785027183E-2</v>
      </c>
      <c r="AN20" s="15">
        <f t="shared" si="26"/>
        <v>3.3031040926778443E-2</v>
      </c>
      <c r="AO20" s="15">
        <f t="shared" si="26"/>
        <v>3.3783401153619108E-2</v>
      </c>
      <c r="AP20" s="15">
        <f t="shared" si="26"/>
        <v>3.3629693150285966E-2</v>
      </c>
      <c r="AQ20" s="15">
        <f t="shared" si="26"/>
        <v>3.4705649173617292E-2</v>
      </c>
      <c r="AR20" s="15">
        <f t="shared" si="26"/>
        <v>3.5773515302036207E-2</v>
      </c>
      <c r="AS20" s="15">
        <f t="shared" si="26"/>
        <v>3.6186099942561833E-2</v>
      </c>
      <c r="AT20" s="15">
        <f t="shared" si="26"/>
        <v>3.5765425407124019E-2</v>
      </c>
      <c r="AU20" s="15">
        <f t="shared" si="26"/>
        <v>3.5970520422939689E-2</v>
      </c>
      <c r="AV20" s="15">
        <f t="shared" si="26"/>
        <v>3.4165511160010098E-2</v>
      </c>
      <c r="AW20" s="15">
        <f t="shared" si="26"/>
        <v>3.2211186706684769E-2</v>
      </c>
      <c r="AX20" s="15">
        <f t="shared" si="26"/>
        <v>3.0764964283114038E-2</v>
      </c>
      <c r="AY20" s="15">
        <f t="shared" si="26"/>
        <v>2.9335172436109946E-2</v>
      </c>
      <c r="AZ20" s="15">
        <f t="shared" si="26"/>
        <v>2.8183130951128899E-2</v>
      </c>
      <c r="BA20" s="15">
        <f t="shared" si="26"/>
        <v>2.6872786402504678E-2</v>
      </c>
      <c r="BB20" s="15">
        <f t="shared" ref="BB20:BE20" si="27">BB9/$AA9-1</f>
        <v>2.5039923631392069E-2</v>
      </c>
      <c r="BC20" s="15">
        <f t="shared" si="27"/>
        <v>2.291203857261892E-2</v>
      </c>
      <c r="BD20" s="15">
        <f t="shared" ref="BD20" si="28">BD9/$AA9-1</f>
        <v>2.0677350721214127E-2</v>
      </c>
      <c r="BE20" s="15">
        <f t="shared" si="27"/>
        <v>-1</v>
      </c>
      <c r="BF20" s="220"/>
    </row>
    <row r="21" spans="1:58" s="1" customFormat="1">
      <c r="A21" s="193"/>
      <c r="V21" s="225"/>
    </row>
    <row r="22" spans="1:58" s="1" customFormat="1">
      <c r="A22" s="193"/>
      <c r="U22" s="1" t="s">
        <v>149</v>
      </c>
      <c r="V22" s="225"/>
      <c r="X22" s="1" t="s">
        <v>653</v>
      </c>
    </row>
    <row r="23" spans="1:58" s="1" customFormat="1">
      <c r="A23" s="193"/>
      <c r="U23" s="979"/>
      <c r="V23" s="39"/>
      <c r="X23" s="979"/>
      <c r="Y23" s="978"/>
      <c r="Z23" s="189"/>
      <c r="AA23" s="10">
        <v>1990</v>
      </c>
      <c r="AB23" s="10">
        <f t="shared" ref="AB23:BA23" si="29">AA23+1</f>
        <v>1991</v>
      </c>
      <c r="AC23" s="10">
        <f t="shared" si="29"/>
        <v>1992</v>
      </c>
      <c r="AD23" s="10">
        <f t="shared" si="29"/>
        <v>1993</v>
      </c>
      <c r="AE23" s="10">
        <f t="shared" si="29"/>
        <v>1994</v>
      </c>
      <c r="AF23" s="10">
        <f t="shared" si="29"/>
        <v>1995</v>
      </c>
      <c r="AG23" s="10">
        <f t="shared" si="29"/>
        <v>1996</v>
      </c>
      <c r="AH23" s="10">
        <f t="shared" si="29"/>
        <v>1997</v>
      </c>
      <c r="AI23" s="10">
        <f t="shared" si="29"/>
        <v>1998</v>
      </c>
      <c r="AJ23" s="10">
        <f t="shared" si="29"/>
        <v>1999</v>
      </c>
      <c r="AK23" s="10">
        <f t="shared" si="29"/>
        <v>2000</v>
      </c>
      <c r="AL23" s="10">
        <f t="shared" si="29"/>
        <v>2001</v>
      </c>
      <c r="AM23" s="10">
        <f t="shared" si="29"/>
        <v>2002</v>
      </c>
      <c r="AN23" s="10">
        <f t="shared" si="29"/>
        <v>2003</v>
      </c>
      <c r="AO23" s="10">
        <f t="shared" si="29"/>
        <v>2004</v>
      </c>
      <c r="AP23" s="10">
        <f t="shared" si="29"/>
        <v>2005</v>
      </c>
      <c r="AQ23" s="10">
        <f t="shared" si="29"/>
        <v>2006</v>
      </c>
      <c r="AR23" s="10">
        <f t="shared" si="29"/>
        <v>2007</v>
      </c>
      <c r="AS23" s="10">
        <f t="shared" si="29"/>
        <v>2008</v>
      </c>
      <c r="AT23" s="10">
        <f t="shared" si="29"/>
        <v>2009</v>
      </c>
      <c r="AU23" s="10">
        <f t="shared" si="29"/>
        <v>2010</v>
      </c>
      <c r="AV23" s="10">
        <f t="shared" si="29"/>
        <v>2011</v>
      </c>
      <c r="AW23" s="10">
        <f t="shared" si="29"/>
        <v>2012</v>
      </c>
      <c r="AX23" s="10">
        <f t="shared" si="29"/>
        <v>2013</v>
      </c>
      <c r="AY23" s="10">
        <f t="shared" si="29"/>
        <v>2014</v>
      </c>
      <c r="AZ23" s="10">
        <f t="shared" si="29"/>
        <v>2015</v>
      </c>
      <c r="BA23" s="10">
        <f t="shared" si="29"/>
        <v>2016</v>
      </c>
      <c r="BB23" s="10">
        <f t="shared" ref="BB23" si="30">BA23+1</f>
        <v>2017</v>
      </c>
      <c r="BC23" s="10">
        <f t="shared" ref="BC23:BD23" si="31">BB23+1</f>
        <v>2018</v>
      </c>
      <c r="BD23" s="10">
        <f t="shared" si="31"/>
        <v>2019</v>
      </c>
      <c r="BE23" s="10">
        <f t="shared" ref="BE23" si="32">BD23+1</f>
        <v>2020</v>
      </c>
    </row>
    <row r="24" spans="1:58" s="1" customFormat="1" ht="15.75" customHeight="1">
      <c r="A24" s="193"/>
      <c r="U24" s="1769" t="s">
        <v>152</v>
      </c>
      <c r="V24" s="1770"/>
      <c r="X24" s="1769" t="s">
        <v>678</v>
      </c>
      <c r="Y24" s="1770"/>
      <c r="Z24" s="70"/>
      <c r="AA24" s="230"/>
      <c r="AB24" s="230"/>
      <c r="AC24" s="230"/>
      <c r="AD24" s="230"/>
      <c r="AE24" s="230"/>
      <c r="AF24" s="230"/>
      <c r="AG24" s="230"/>
      <c r="AH24" s="230"/>
      <c r="AI24" s="230"/>
      <c r="AJ24" s="230"/>
      <c r="AK24" s="230"/>
      <c r="AL24" s="230"/>
      <c r="AM24" s="230"/>
      <c r="AN24" s="230"/>
      <c r="AO24" s="230"/>
      <c r="AP24" s="230"/>
      <c r="AQ24" s="15">
        <f t="shared" ref="AQ24:AR28" si="33">AQ5/$AP5-1</f>
        <v>-1.7838266216529397E-2</v>
      </c>
      <c r="AR24" s="15">
        <f t="shared" si="33"/>
        <v>9.6953304319966627E-3</v>
      </c>
      <c r="AS24" s="15">
        <f t="shared" ref="AS24:AX24" si="34">AS5/$AP5-1</f>
        <v>-4.5267488811848611E-2</v>
      </c>
      <c r="AT24" s="15">
        <f t="shared" si="34"/>
        <v>-9.8851561815218592E-2</v>
      </c>
      <c r="AU24" s="15">
        <f t="shared" si="34"/>
        <v>-5.9016380963212156E-2</v>
      </c>
      <c r="AV24" s="15">
        <f t="shared" si="34"/>
        <v>-2.0395124431880629E-2</v>
      </c>
      <c r="AW24" s="15">
        <f t="shared" si="34"/>
        <v>1.1349759408152416E-2</v>
      </c>
      <c r="AX24" s="15">
        <f t="shared" si="34"/>
        <v>1.8569674161204919E-2</v>
      </c>
      <c r="AY24" s="15">
        <f t="shared" ref="AY24:BB28" si="35">AY5/$AP5-1</f>
        <v>-2.1385614067392034E-2</v>
      </c>
      <c r="AZ24" s="15">
        <f t="shared" si="35"/>
        <v>-5.2577790237761435E-2</v>
      </c>
      <c r="BA24" s="15">
        <f t="shared" si="35"/>
        <v>-6.7821329933710595E-2</v>
      </c>
      <c r="BB24" s="15">
        <f t="shared" si="35"/>
        <v>-7.9898392996797685E-2</v>
      </c>
      <c r="BC24" s="15">
        <f t="shared" ref="BC24:BE24" si="36">BC5/$AP5-1</f>
        <v>-0.11445288509266061</v>
      </c>
      <c r="BD24" s="15">
        <f t="shared" ref="BD24" si="37">BD5/$AP5-1</f>
        <v>-0.14353763281947429</v>
      </c>
      <c r="BE24" s="15">
        <f t="shared" si="36"/>
        <v>-1</v>
      </c>
      <c r="BF24" s="220"/>
    </row>
    <row r="25" spans="1:58" s="1" customFormat="1" ht="15.75" customHeight="1">
      <c r="A25" s="193"/>
      <c r="U25" s="1769" t="s">
        <v>153</v>
      </c>
      <c r="V25" s="1770"/>
      <c r="X25" s="1769" t="s">
        <v>677</v>
      </c>
      <c r="Y25" s="1770"/>
      <c r="Z25" s="70"/>
      <c r="AA25" s="230"/>
      <c r="AB25" s="230"/>
      <c r="AC25" s="230"/>
      <c r="AD25" s="230"/>
      <c r="AE25" s="230"/>
      <c r="AF25" s="230"/>
      <c r="AG25" s="230"/>
      <c r="AH25" s="230"/>
      <c r="AI25" s="230"/>
      <c r="AJ25" s="230"/>
      <c r="AK25" s="230"/>
      <c r="AL25" s="230"/>
      <c r="AM25" s="230"/>
      <c r="AN25" s="230"/>
      <c r="AO25" s="230"/>
      <c r="AP25" s="230"/>
      <c r="AQ25" s="15">
        <f t="shared" si="33"/>
        <v>-1.816160608872075E-2</v>
      </c>
      <c r="AR25" s="15">
        <f t="shared" si="33"/>
        <v>1.1635150590297183E-2</v>
      </c>
      <c r="AS25" s="15">
        <f t="shared" ref="AS25:AX25" si="38">AS6/$AP6-1</f>
        <v>-4.4563886138450859E-2</v>
      </c>
      <c r="AT25" s="15">
        <f t="shared" si="38"/>
        <v>-9.4450243328893402E-2</v>
      </c>
      <c r="AU25" s="15">
        <f t="shared" si="38"/>
        <v>-5.2886546596834894E-2</v>
      </c>
      <c r="AV25" s="15">
        <f t="shared" si="38"/>
        <v>-1.0442128141210816E-2</v>
      </c>
      <c r="AW25" s="15">
        <f t="shared" si="38"/>
        <v>2.2318952877624643E-2</v>
      </c>
      <c r="AX25" s="15">
        <f t="shared" si="38"/>
        <v>2.9044929042564283E-2</v>
      </c>
      <c r="AY25" s="15">
        <f t="shared" si="35"/>
        <v>-1.2815229156919017E-2</v>
      </c>
      <c r="AZ25" s="15">
        <f t="shared" si="35"/>
        <v>-4.5487299464527675E-2</v>
      </c>
      <c r="BA25" s="15">
        <f t="shared" si="35"/>
        <v>-6.1680035406041389E-2</v>
      </c>
      <c r="BB25" s="15">
        <f t="shared" si="35"/>
        <v>-7.5343328192179038E-2</v>
      </c>
      <c r="BC25" s="15">
        <f t="shared" ref="BC25:BE25" si="39">BC6/$AP6-1</f>
        <v>-0.11260988091652502</v>
      </c>
      <c r="BD25" s="15">
        <f t="shared" ref="BD25" si="40">BD6/$AP6-1</f>
        <v>-0.14305739347335067</v>
      </c>
      <c r="BE25" s="15">
        <f t="shared" si="39"/>
        <v>-1</v>
      </c>
      <c r="BF25" s="220"/>
    </row>
    <row r="26" spans="1:58" s="1" customFormat="1" ht="15.75" customHeight="1">
      <c r="A26" s="193"/>
      <c r="U26" s="1769" t="s">
        <v>154</v>
      </c>
      <c r="V26" s="1770"/>
      <c r="X26" s="1769" t="s">
        <v>682</v>
      </c>
      <c r="Y26" s="1770"/>
      <c r="Z26" s="70"/>
      <c r="AA26" s="230"/>
      <c r="AB26" s="230"/>
      <c r="AC26" s="230"/>
      <c r="AD26" s="230"/>
      <c r="AE26" s="230"/>
      <c r="AF26" s="230"/>
      <c r="AG26" s="230"/>
      <c r="AH26" s="230"/>
      <c r="AI26" s="230"/>
      <c r="AJ26" s="230"/>
      <c r="AK26" s="230"/>
      <c r="AL26" s="230"/>
      <c r="AM26" s="230"/>
      <c r="AN26" s="230"/>
      <c r="AO26" s="230"/>
      <c r="AP26" s="230"/>
      <c r="AQ26" s="15">
        <f t="shared" si="33"/>
        <v>-1.8859583568177629E-2</v>
      </c>
      <c r="AR26" s="15">
        <f t="shared" si="33"/>
        <v>7.6054843566533137E-3</v>
      </c>
      <c r="AS26" s="15">
        <f t="shared" ref="AS26:AX26" si="41">AS7/$AP7-1</f>
        <v>-4.7622938934701153E-2</v>
      </c>
      <c r="AT26" s="15">
        <f t="shared" si="41"/>
        <v>-0.10070971593044564</v>
      </c>
      <c r="AU26" s="15">
        <f t="shared" si="41"/>
        <v>-6.1142580575207162E-2</v>
      </c>
      <c r="AV26" s="15">
        <f t="shared" si="41"/>
        <v>-2.0902673686887141E-2</v>
      </c>
      <c r="AW26" s="15">
        <f t="shared" si="41"/>
        <v>1.273959723294138E-2</v>
      </c>
      <c r="AX26" s="15">
        <f t="shared" si="41"/>
        <v>2.1400509560063341E-2</v>
      </c>
      <c r="AY26" s="15">
        <f t="shared" si="35"/>
        <v>-1.7302707095864012E-2</v>
      </c>
      <c r="AZ26" s="15">
        <f t="shared" si="35"/>
        <v>-4.7559040329309243E-2</v>
      </c>
      <c r="BA26" s="15">
        <f t="shared" si="35"/>
        <v>-6.1687518200345459E-2</v>
      </c>
      <c r="BB26" s="15">
        <f t="shared" si="35"/>
        <v>-7.2187999912670553E-2</v>
      </c>
      <c r="BC26" s="15">
        <f t="shared" ref="BC26:BE26" si="42">BC7/$AP7-1</f>
        <v>-0.10517448408462227</v>
      </c>
      <c r="BD26" s="15">
        <f t="shared" ref="BD26" si="43">BD7/$AP7-1</f>
        <v>-0.13266916998006928</v>
      </c>
      <c r="BE26" s="15" t="e">
        <f t="shared" si="42"/>
        <v>#DIV/0!</v>
      </c>
      <c r="BF26" s="220"/>
    </row>
    <row r="27" spans="1:58" s="1" customFormat="1" ht="15.75" customHeight="1">
      <c r="A27" s="193"/>
      <c r="U27" s="1769" t="s">
        <v>155</v>
      </c>
      <c r="V27" s="1770"/>
      <c r="X27" s="1769" t="s">
        <v>683</v>
      </c>
      <c r="Y27" s="1770"/>
      <c r="Z27" s="70"/>
      <c r="AA27" s="230"/>
      <c r="AB27" s="230"/>
      <c r="AC27" s="230"/>
      <c r="AD27" s="230"/>
      <c r="AE27" s="230"/>
      <c r="AF27" s="230"/>
      <c r="AG27" s="230"/>
      <c r="AH27" s="230"/>
      <c r="AI27" s="230"/>
      <c r="AJ27" s="230"/>
      <c r="AK27" s="230"/>
      <c r="AL27" s="230"/>
      <c r="AM27" s="230"/>
      <c r="AN27" s="230"/>
      <c r="AO27" s="230"/>
      <c r="AP27" s="230"/>
      <c r="AQ27" s="15">
        <f t="shared" si="33"/>
        <v>-1.9182587209980118E-2</v>
      </c>
      <c r="AR27" s="15">
        <f t="shared" si="33"/>
        <v>9.5412895161490763E-3</v>
      </c>
      <c r="AS27" s="15">
        <f t="shared" ref="AS27:AX27" si="44">AS8/$AP8-1</f>
        <v>-4.692107214123209E-2</v>
      </c>
      <c r="AT27" s="15">
        <f t="shared" si="44"/>
        <v>-9.6317472894636103E-2</v>
      </c>
      <c r="AU27" s="15">
        <f t="shared" si="44"/>
        <v>-5.502659687656497E-2</v>
      </c>
      <c r="AV27" s="15">
        <f t="shared" si="44"/>
        <v>-1.0954834205843977E-2</v>
      </c>
      <c r="AW27" s="15">
        <f t="shared" si="44"/>
        <v>2.3723865012610812E-2</v>
      </c>
      <c r="AX27" s="15">
        <f t="shared" si="44"/>
        <v>3.1904877542943799E-2</v>
      </c>
      <c r="AY27" s="15">
        <f t="shared" si="35"/>
        <v>-8.6965654207221688E-3</v>
      </c>
      <c r="AZ27" s="15">
        <f t="shared" si="35"/>
        <v>-4.0430989322050581E-2</v>
      </c>
      <c r="BA27" s="15">
        <f t="shared" si="35"/>
        <v>-5.5505813453432418E-2</v>
      </c>
      <c r="BB27" s="15">
        <f t="shared" si="35"/>
        <v>-6.7594763954018644E-2</v>
      </c>
      <c r="BC27" s="15">
        <f t="shared" ref="BC27:BE27" si="45">BC8/$AP8-1</f>
        <v>-0.1033121696634216</v>
      </c>
      <c r="BD27" s="15">
        <f t="shared" ref="BD27" si="46">BD8/$AP8-1</f>
        <v>-0.13218283642165207</v>
      </c>
      <c r="BE27" s="15" t="e">
        <f t="shared" si="45"/>
        <v>#DIV/0!</v>
      </c>
      <c r="BF27" s="220"/>
    </row>
    <row r="28" spans="1:58" s="1" customFormat="1" ht="15.75" customHeight="1">
      <c r="A28" s="193"/>
      <c r="U28" s="1769" t="s">
        <v>158</v>
      </c>
      <c r="V28" s="1770"/>
      <c r="X28" s="1769" t="s">
        <v>589</v>
      </c>
      <c r="Y28" s="1770"/>
      <c r="Z28" s="70"/>
      <c r="AA28" s="230"/>
      <c r="AB28" s="230"/>
      <c r="AC28" s="230"/>
      <c r="AD28" s="230"/>
      <c r="AE28" s="230"/>
      <c r="AF28" s="230"/>
      <c r="AG28" s="230"/>
      <c r="AH28" s="230"/>
      <c r="AI28" s="230"/>
      <c r="AJ28" s="230"/>
      <c r="AK28" s="230"/>
      <c r="AL28" s="230"/>
      <c r="AM28" s="230"/>
      <c r="AN28" s="230"/>
      <c r="AO28" s="230"/>
      <c r="AP28" s="230"/>
      <c r="AQ28" s="15">
        <f t="shared" si="33"/>
        <v>1.0409492204621618E-3</v>
      </c>
      <c r="AR28" s="15">
        <f t="shared" si="33"/>
        <v>2.0740717550560284E-3</v>
      </c>
      <c r="AS28" s="15">
        <f t="shared" ref="AS28:AX28" si="47">AS9/$AP9-1</f>
        <v>2.4732327343308658E-3</v>
      </c>
      <c r="AT28" s="15">
        <f t="shared" si="47"/>
        <v>2.0662450691879553E-3</v>
      </c>
      <c r="AU28" s="15">
        <f t="shared" si="47"/>
        <v>2.2646672093167286E-3</v>
      </c>
      <c r="AV28" s="15">
        <f t="shared" si="47"/>
        <v>5.1838488510425051E-4</v>
      </c>
      <c r="AW28" s="15">
        <f t="shared" si="47"/>
        <v>-1.3723545801764825E-3</v>
      </c>
      <c r="AX28" s="15">
        <f t="shared" si="47"/>
        <v>-2.7715233861372868E-3</v>
      </c>
      <c r="AY28" s="15">
        <f t="shared" si="35"/>
        <v>-4.1547961930999966E-3</v>
      </c>
      <c r="AZ28" s="15">
        <f t="shared" si="35"/>
        <v>-5.2693553941519644E-3</v>
      </c>
      <c r="BA28" s="15">
        <f t="shared" si="35"/>
        <v>-6.5370671842714945E-3</v>
      </c>
      <c r="BB28" s="15">
        <f t="shared" si="35"/>
        <v>-8.310296787928162E-3</v>
      </c>
      <c r="BC28" s="15">
        <f t="shared" ref="BC28:BE28" si="48">BC9/$AP9-1</f>
        <v>-1.0368949971824026E-2</v>
      </c>
      <c r="BD28" s="15">
        <f t="shared" ref="BD28" si="49">BD9/$AP9-1</f>
        <v>-1.2530931062550987E-2</v>
      </c>
      <c r="BE28" s="15">
        <f t="shared" si="48"/>
        <v>-1</v>
      </c>
      <c r="BF28" s="220"/>
    </row>
    <row r="29" spans="1:58" s="1" customFormat="1">
      <c r="A29" s="193"/>
      <c r="V29" s="225"/>
      <c r="X29" s="604"/>
      <c r="Y29" s="204"/>
    </row>
    <row r="30" spans="1:58" s="1" customFormat="1">
      <c r="A30" s="193"/>
      <c r="U30" s="1" t="s">
        <v>150</v>
      </c>
      <c r="V30" s="225"/>
      <c r="X30" s="1" t="s">
        <v>669</v>
      </c>
      <c r="Y30" s="225"/>
    </row>
    <row r="31" spans="1:58" s="1" customFormat="1">
      <c r="A31" s="193"/>
      <c r="U31" s="979"/>
      <c r="V31" s="39"/>
      <c r="X31" s="979"/>
      <c r="Y31" s="39"/>
      <c r="Z31" s="189"/>
      <c r="AA31" s="10">
        <v>1990</v>
      </c>
      <c r="AB31" s="10">
        <f t="shared" ref="AB31:BA31" si="50">AA31+1</f>
        <v>1991</v>
      </c>
      <c r="AC31" s="10">
        <f t="shared" si="50"/>
        <v>1992</v>
      </c>
      <c r="AD31" s="10">
        <f t="shared" si="50"/>
        <v>1993</v>
      </c>
      <c r="AE31" s="10">
        <f t="shared" si="50"/>
        <v>1994</v>
      </c>
      <c r="AF31" s="10">
        <f t="shared" si="50"/>
        <v>1995</v>
      </c>
      <c r="AG31" s="10">
        <f t="shared" si="50"/>
        <v>1996</v>
      </c>
      <c r="AH31" s="10">
        <f t="shared" si="50"/>
        <v>1997</v>
      </c>
      <c r="AI31" s="10">
        <f t="shared" si="50"/>
        <v>1998</v>
      </c>
      <c r="AJ31" s="10">
        <f t="shared" si="50"/>
        <v>1999</v>
      </c>
      <c r="AK31" s="10">
        <f t="shared" si="50"/>
        <v>2000</v>
      </c>
      <c r="AL31" s="10">
        <f t="shared" si="50"/>
        <v>2001</v>
      </c>
      <c r="AM31" s="10">
        <f t="shared" si="50"/>
        <v>2002</v>
      </c>
      <c r="AN31" s="10">
        <f t="shared" si="50"/>
        <v>2003</v>
      </c>
      <c r="AO31" s="10">
        <f t="shared" si="50"/>
        <v>2004</v>
      </c>
      <c r="AP31" s="10">
        <f t="shared" si="50"/>
        <v>2005</v>
      </c>
      <c r="AQ31" s="10">
        <f t="shared" si="50"/>
        <v>2006</v>
      </c>
      <c r="AR31" s="10">
        <f t="shared" si="50"/>
        <v>2007</v>
      </c>
      <c r="AS31" s="10">
        <f t="shared" si="50"/>
        <v>2008</v>
      </c>
      <c r="AT31" s="10">
        <f t="shared" si="50"/>
        <v>2009</v>
      </c>
      <c r="AU31" s="10">
        <f t="shared" si="50"/>
        <v>2010</v>
      </c>
      <c r="AV31" s="10">
        <f t="shared" si="50"/>
        <v>2011</v>
      </c>
      <c r="AW31" s="10">
        <f t="shared" si="50"/>
        <v>2012</v>
      </c>
      <c r="AX31" s="10">
        <f t="shared" si="50"/>
        <v>2013</v>
      </c>
      <c r="AY31" s="10">
        <f t="shared" si="50"/>
        <v>2014</v>
      </c>
      <c r="AZ31" s="10">
        <f t="shared" si="50"/>
        <v>2015</v>
      </c>
      <c r="BA31" s="10">
        <f t="shared" si="50"/>
        <v>2016</v>
      </c>
      <c r="BB31" s="10">
        <f t="shared" ref="BB31" si="51">BA31+1</f>
        <v>2017</v>
      </c>
      <c r="BC31" s="10">
        <f t="shared" ref="BC31:BD31" si="52">BB31+1</f>
        <v>2018</v>
      </c>
      <c r="BD31" s="10">
        <f t="shared" si="52"/>
        <v>2019</v>
      </c>
      <c r="BE31" s="10">
        <f t="shared" ref="BE31" si="53">BD31+1</f>
        <v>2020</v>
      </c>
    </row>
    <row r="32" spans="1:58" s="1" customFormat="1" ht="15.75" customHeight="1">
      <c r="A32" s="193"/>
      <c r="U32" s="1769" t="s">
        <v>152</v>
      </c>
      <c r="V32" s="1770"/>
      <c r="X32" s="1769" t="s">
        <v>678</v>
      </c>
      <c r="Y32" s="1770"/>
      <c r="Z32" s="7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15">
        <f t="shared" ref="AY32:AZ32" si="54">AY5/$AX5-1</f>
        <v>-3.9226858252480512E-2</v>
      </c>
      <c r="AZ32" s="15">
        <f t="shared" si="54"/>
        <v>-6.9850365864815633E-2</v>
      </c>
      <c r="BA32" s="15">
        <f t="shared" ref="BA32:BB36" si="55">BA5/$AX5-1</f>
        <v>-8.4815998636576961E-2</v>
      </c>
      <c r="BB32" s="15">
        <f t="shared" si="55"/>
        <v>-9.6672883216448846E-2</v>
      </c>
      <c r="BC32" s="15">
        <f t="shared" ref="BC32" si="56">BC5/$AX5-1</f>
        <v>-0.13059740794208297</v>
      </c>
      <c r="BD32" s="15">
        <f t="shared" ref="BD32" si="57">BD5/$AX5-1</f>
        <v>-0.15915190790868083</v>
      </c>
      <c r="BE32" s="15">
        <f>BE5/$AX5-1</f>
        <v>-1</v>
      </c>
      <c r="BF32" s="220"/>
    </row>
    <row r="33" spans="1:58" s="1" customFormat="1" ht="15.75" customHeight="1">
      <c r="A33" s="193"/>
      <c r="U33" s="1769" t="s">
        <v>153</v>
      </c>
      <c r="V33" s="1770"/>
      <c r="X33" s="1769" t="s">
        <v>677</v>
      </c>
      <c r="Y33" s="1770"/>
      <c r="Z33" s="7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15">
        <f t="shared" ref="AY33:AZ33" si="58">AY6/$AX6-1</f>
        <v>-4.0678649705247039E-2</v>
      </c>
      <c r="AZ33" s="15">
        <f t="shared" si="58"/>
        <v>-7.2428546512966707E-2</v>
      </c>
      <c r="BA33" s="15">
        <f t="shared" si="55"/>
        <v>-8.8164240343730382E-2</v>
      </c>
      <c r="BB33" s="15">
        <f t="shared" si="55"/>
        <v>-0.10144188488627726</v>
      </c>
      <c r="BC33" s="15">
        <f t="shared" ref="BC33" si="59">BC6/$AX6-1</f>
        <v>-0.13765658423766447</v>
      </c>
      <c r="BD33" s="15">
        <f t="shared" ref="BD33" si="60">BD6/$AX6-1</f>
        <v>-0.16724471173094546</v>
      </c>
      <c r="BE33" s="15">
        <f>BE6/$AX6-1</f>
        <v>-1</v>
      </c>
      <c r="BF33" s="220"/>
    </row>
    <row r="34" spans="1:58" s="1" customFormat="1" ht="15.75" customHeight="1">
      <c r="A34" s="193"/>
      <c r="U34" s="1769" t="s">
        <v>154</v>
      </c>
      <c r="V34" s="1770"/>
      <c r="X34" s="1769" t="s">
        <v>682</v>
      </c>
      <c r="Y34" s="1770"/>
      <c r="Z34" s="7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15">
        <f t="shared" ref="AY34:AZ34" si="61">AY7/$AX7-1</f>
        <v>-3.7892302082948359E-2</v>
      </c>
      <c r="AZ34" s="15">
        <f t="shared" si="61"/>
        <v>-6.7514700887583046E-2</v>
      </c>
      <c r="BA34" s="15">
        <f t="shared" si="55"/>
        <v>-8.1347157146217208E-2</v>
      </c>
      <c r="BB34" s="15">
        <f t="shared" si="55"/>
        <v>-9.16276314695047E-2</v>
      </c>
      <c r="BC34" s="15">
        <f t="shared" ref="BC34" si="62">BC7/$AX7-1</f>
        <v>-0.12392297875316693</v>
      </c>
      <c r="BD34" s="15">
        <f t="shared" ref="BD34" si="63">BD7/$AX7-1</f>
        <v>-0.15084159259573238</v>
      </c>
      <c r="BE34" s="15" t="e">
        <f>BE7/$AX7-1</f>
        <v>#DIV/0!</v>
      </c>
      <c r="BF34" s="220"/>
    </row>
    <row r="35" spans="1:58" s="1" customFormat="1" ht="15.75" customHeight="1">
      <c r="A35" s="193"/>
      <c r="U35" s="1769" t="s">
        <v>155</v>
      </c>
      <c r="V35" s="1770"/>
      <c r="X35" s="1769" t="s">
        <v>683</v>
      </c>
      <c r="Y35" s="1770"/>
      <c r="Z35" s="7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15">
        <f t="shared" ref="AY35:AZ35" si="64">AY8/$AX8-1</f>
        <v>-3.9346110137924217E-2</v>
      </c>
      <c r="AZ35" s="15">
        <f t="shared" si="64"/>
        <v>-7.009935551155877E-2</v>
      </c>
      <c r="BA35" s="15">
        <f t="shared" si="55"/>
        <v>-8.4708089765510808E-2</v>
      </c>
      <c r="BB35" s="15">
        <f t="shared" si="55"/>
        <v>-9.6423268910095339E-2</v>
      </c>
      <c r="BC35" s="15">
        <f t="shared" ref="BC35" si="65">BC8/$AX8-1</f>
        <v>-0.13103634855213486</v>
      </c>
      <c r="BD35" s="15">
        <f t="shared" ref="BD35" si="66">BD8/$AX8-1</f>
        <v>-0.15901437965416254</v>
      </c>
      <c r="BE35" s="15" t="e">
        <f>BE8/$AX8-1</f>
        <v>#DIV/0!</v>
      </c>
      <c r="BF35" s="220"/>
    </row>
    <row r="36" spans="1:58" s="1" customFormat="1" ht="15.75" customHeight="1">
      <c r="A36" s="193"/>
      <c r="U36" s="1769" t="s">
        <v>158</v>
      </c>
      <c r="V36" s="1770"/>
      <c r="X36" s="1769" t="s">
        <v>588</v>
      </c>
      <c r="Y36" s="1770"/>
      <c r="Z36" s="7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15">
        <f t="shared" ref="AY36:AZ36" si="67">AY9/$AX9-1</f>
        <v>-1.3871172348183247E-3</v>
      </c>
      <c r="AZ36" s="15">
        <f t="shared" si="67"/>
        <v>-2.5047740478653102E-3</v>
      </c>
      <c r="BA36" s="15">
        <f t="shared" si="55"/>
        <v>-3.7760090956490133E-3</v>
      </c>
      <c r="BB36" s="15">
        <f t="shared" si="55"/>
        <v>-5.554166905259339E-3</v>
      </c>
      <c r="BC36" s="15">
        <f t="shared" ref="BC36" si="68">BC9/$AX9-1</f>
        <v>-7.6185415517656674E-3</v>
      </c>
      <c r="BD36" s="15">
        <f t="shared" ref="BD36" si="69">BD9/$AX9-1</f>
        <v>-9.7865312767162482E-3</v>
      </c>
      <c r="BE36" s="15">
        <f>BE9/$AX9-1</f>
        <v>-1</v>
      </c>
      <c r="BF36" s="220"/>
    </row>
    <row r="37" spans="1:58" s="1" customFormat="1" ht="18.75" customHeight="1">
      <c r="A37" s="193"/>
      <c r="U37" s="604"/>
      <c r="V37" s="204"/>
      <c r="X37" s="604"/>
      <c r="Y37" s="1138"/>
      <c r="Z37" s="204"/>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220"/>
    </row>
    <row r="38" spans="1:58" s="1" customFormat="1">
      <c r="A38" s="193"/>
      <c r="U38" s="196" t="s">
        <v>90</v>
      </c>
      <c r="V38" s="225"/>
      <c r="X38" s="1" t="s">
        <v>684</v>
      </c>
    </row>
    <row r="39" spans="1:58" s="1" customFormat="1">
      <c r="A39" s="193"/>
      <c r="U39" s="979"/>
      <c r="V39" s="39"/>
      <c r="X39" s="979"/>
      <c r="Y39" s="978"/>
      <c r="Z39" s="189"/>
      <c r="AA39" s="10">
        <v>1990</v>
      </c>
      <c r="AB39" s="10">
        <f t="shared" ref="AB39:AT39" si="70">AA39+1</f>
        <v>1991</v>
      </c>
      <c r="AC39" s="10">
        <f t="shared" si="70"/>
        <v>1992</v>
      </c>
      <c r="AD39" s="10">
        <f t="shared" si="70"/>
        <v>1993</v>
      </c>
      <c r="AE39" s="10">
        <f t="shared" si="70"/>
        <v>1994</v>
      </c>
      <c r="AF39" s="10">
        <f t="shared" si="70"/>
        <v>1995</v>
      </c>
      <c r="AG39" s="10">
        <f t="shared" si="70"/>
        <v>1996</v>
      </c>
      <c r="AH39" s="10">
        <f t="shared" si="70"/>
        <v>1997</v>
      </c>
      <c r="AI39" s="10">
        <f t="shared" si="70"/>
        <v>1998</v>
      </c>
      <c r="AJ39" s="10">
        <f t="shared" si="70"/>
        <v>1999</v>
      </c>
      <c r="AK39" s="10">
        <f t="shared" si="70"/>
        <v>2000</v>
      </c>
      <c r="AL39" s="10">
        <f t="shared" si="70"/>
        <v>2001</v>
      </c>
      <c r="AM39" s="10">
        <f t="shared" si="70"/>
        <v>2002</v>
      </c>
      <c r="AN39" s="10">
        <f t="shared" si="70"/>
        <v>2003</v>
      </c>
      <c r="AO39" s="10">
        <f t="shared" si="70"/>
        <v>2004</v>
      </c>
      <c r="AP39" s="10">
        <f t="shared" si="70"/>
        <v>2005</v>
      </c>
      <c r="AQ39" s="10">
        <f>AP39+1</f>
        <v>2006</v>
      </c>
      <c r="AR39" s="10">
        <f>AQ39+1</f>
        <v>2007</v>
      </c>
      <c r="AS39" s="10">
        <f>AR39+1</f>
        <v>2008</v>
      </c>
      <c r="AT39" s="10">
        <f t="shared" si="70"/>
        <v>2009</v>
      </c>
      <c r="AU39" s="10">
        <f>AT39+1</f>
        <v>2010</v>
      </c>
      <c r="AV39" s="10">
        <f>AU39+1</f>
        <v>2011</v>
      </c>
      <c r="AW39" s="10">
        <f>AV39+1</f>
        <v>2012</v>
      </c>
      <c r="AX39" s="10">
        <f>AW39+1</f>
        <v>2013</v>
      </c>
      <c r="AY39" s="10">
        <f t="shared" ref="AY39:BA39" si="71">AX39+1</f>
        <v>2014</v>
      </c>
      <c r="AZ39" s="10">
        <f t="shared" si="71"/>
        <v>2015</v>
      </c>
      <c r="BA39" s="10">
        <f t="shared" si="71"/>
        <v>2016</v>
      </c>
      <c r="BB39" s="10">
        <f>BA39+1</f>
        <v>2017</v>
      </c>
      <c r="BC39" s="10">
        <f t="shared" ref="BC39:BD39" si="72">BB39+1</f>
        <v>2018</v>
      </c>
      <c r="BD39" s="10">
        <f t="shared" si="72"/>
        <v>2019</v>
      </c>
      <c r="BE39" s="10">
        <f t="shared" ref="BE39" si="73">BD39+1</f>
        <v>2020</v>
      </c>
    </row>
    <row r="40" spans="1:58" s="1" customFormat="1" ht="15.75" customHeight="1">
      <c r="A40" s="193"/>
      <c r="U40" s="1769" t="s">
        <v>152</v>
      </c>
      <c r="V40" s="1770"/>
      <c r="X40" s="1769" t="s">
        <v>678</v>
      </c>
      <c r="Y40" s="1770"/>
      <c r="Z40" s="70"/>
      <c r="AA40" s="230"/>
      <c r="AB40" s="15">
        <f t="shared" ref="AB40:AT40" si="74">AB5/AA5-1</f>
        <v>9.8753494324888003E-3</v>
      </c>
      <c r="AC40" s="15">
        <f t="shared" si="74"/>
        <v>8.0601614073996242E-3</v>
      </c>
      <c r="AD40" s="15">
        <f t="shared" si="74"/>
        <v>-6.1508926280540166E-3</v>
      </c>
      <c r="AE40" s="15">
        <f t="shared" si="74"/>
        <v>4.6637467804935939E-2</v>
      </c>
      <c r="AF40" s="15">
        <f t="shared" si="74"/>
        <v>9.9457150689743479E-3</v>
      </c>
      <c r="AG40" s="15">
        <f t="shared" si="74"/>
        <v>9.5958669528553031E-3</v>
      </c>
      <c r="AH40" s="15">
        <f t="shared" si="74"/>
        <v>-5.5017156272590961E-3</v>
      </c>
      <c r="AI40" s="15">
        <f t="shared" si="74"/>
        <v>-3.2158202023758298E-2</v>
      </c>
      <c r="AJ40" s="15">
        <f t="shared" si="74"/>
        <v>3.0278626916568685E-2</v>
      </c>
      <c r="AK40" s="15">
        <f t="shared" si="74"/>
        <v>1.8327322409338098E-2</v>
      </c>
      <c r="AL40" s="15">
        <f t="shared" si="74"/>
        <v>-1.18685415322064E-2</v>
      </c>
      <c r="AM40" s="15">
        <f t="shared" si="74"/>
        <v>2.3211974529850021E-2</v>
      </c>
      <c r="AN40" s="15">
        <f t="shared" si="74"/>
        <v>6.3929972180321037E-3</v>
      </c>
      <c r="AO40" s="15">
        <f t="shared" si="74"/>
        <v>-3.6396585338798193E-3</v>
      </c>
      <c r="AP40" s="15">
        <f t="shared" si="74"/>
        <v>5.7586017830162373E-3</v>
      </c>
      <c r="AQ40" s="15">
        <f t="shared" si="74"/>
        <v>-1.7838266216529397E-2</v>
      </c>
      <c r="AR40" s="15">
        <f t="shared" si="74"/>
        <v>2.8033668693710379E-2</v>
      </c>
      <c r="AS40" s="15">
        <f t="shared" si="74"/>
        <v>-5.443505341391397E-2</v>
      </c>
      <c r="AT40" s="15">
        <f t="shared" si="74"/>
        <v>-5.6124697101479604E-2</v>
      </c>
      <c r="AU40" s="15">
        <f t="shared" ref="AU40:BA44" si="75">AU5/AT5-1</f>
        <v>4.420490472385219E-2</v>
      </c>
      <c r="AV40" s="15">
        <f t="shared" si="75"/>
        <v>4.1043495072597747E-2</v>
      </c>
      <c r="AW40" s="15">
        <f t="shared" si="75"/>
        <v>3.2405804250027481E-2</v>
      </c>
      <c r="AX40" s="15">
        <f t="shared" si="75"/>
        <v>7.1388900683355683E-3</v>
      </c>
      <c r="AY40" s="15">
        <f t="shared" si="75"/>
        <v>-3.9226858252480512E-2</v>
      </c>
      <c r="AZ40" s="15">
        <f t="shared" si="75"/>
        <v>-3.1873817326569909E-2</v>
      </c>
      <c r="BA40" s="15">
        <f t="shared" si="75"/>
        <v>-1.6089489499907961E-2</v>
      </c>
      <c r="BB40" s="15">
        <f t="shared" ref="BB40:BB44" si="76">BB5/BA5-1</f>
        <v>-1.2955738476861156E-2</v>
      </c>
      <c r="BC40" s="15">
        <f t="shared" ref="BC40:BD44" si="77">BC5/BB5-1</f>
        <v>-3.7555082865693423E-2</v>
      </c>
      <c r="BD40" s="15">
        <f t="shared" si="77"/>
        <v>-3.2843817383852114E-2</v>
      </c>
      <c r="BE40" s="15">
        <f t="shared" ref="BE40:BE44" si="78">BE5/BD5-1</f>
        <v>-1</v>
      </c>
      <c r="BF40" s="220"/>
    </row>
    <row r="41" spans="1:58" s="1" customFormat="1" ht="15.75" customHeight="1">
      <c r="A41" s="193"/>
      <c r="U41" s="1769" t="s">
        <v>153</v>
      </c>
      <c r="V41" s="1770"/>
      <c r="X41" s="1769" t="s">
        <v>677</v>
      </c>
      <c r="Y41" s="1770"/>
      <c r="Z41" s="70"/>
      <c r="AA41" s="230"/>
      <c r="AB41" s="15">
        <f t="shared" ref="AB41:AT41" si="79">AB6/AA6-1</f>
        <v>9.6147125670218436E-3</v>
      </c>
      <c r="AC41" s="15">
        <f t="shared" si="79"/>
        <v>7.4093335093874391E-3</v>
      </c>
      <c r="AD41" s="15">
        <f t="shared" si="79"/>
        <v>-4.4394897331483385E-3</v>
      </c>
      <c r="AE41" s="15">
        <f t="shared" si="79"/>
        <v>4.6109067134623372E-2</v>
      </c>
      <c r="AF41" s="15">
        <f t="shared" si="79"/>
        <v>9.9009615198906165E-3</v>
      </c>
      <c r="AG41" s="15">
        <f t="shared" si="79"/>
        <v>9.4151930512358373E-3</v>
      </c>
      <c r="AH41" s="15">
        <f t="shared" si="79"/>
        <v>-5.0638698227712942E-3</v>
      </c>
      <c r="AI41" s="15">
        <f t="shared" si="79"/>
        <v>-2.9476661687165118E-2</v>
      </c>
      <c r="AJ41" s="15">
        <f t="shared" si="79"/>
        <v>3.2637280672517699E-2</v>
      </c>
      <c r="AK41" s="15">
        <f t="shared" si="79"/>
        <v>1.8113843945114727E-2</v>
      </c>
      <c r="AL41" s="15">
        <f t="shared" si="79"/>
        <v>-1.1057009629376835E-2</v>
      </c>
      <c r="AM41" s="15">
        <f t="shared" si="79"/>
        <v>2.7330010311667596E-2</v>
      </c>
      <c r="AN41" s="15">
        <f t="shared" si="79"/>
        <v>6.9869404711637717E-3</v>
      </c>
      <c r="AO41" s="15">
        <f t="shared" si="79"/>
        <v>-3.2204193782969792E-3</v>
      </c>
      <c r="AP41" s="15">
        <f t="shared" si="79"/>
        <v>5.931296980548284E-3</v>
      </c>
      <c r="AQ41" s="15">
        <f t="shared" si="79"/>
        <v>-1.816160608872075E-2</v>
      </c>
      <c r="AR41" s="15">
        <f t="shared" si="79"/>
        <v>3.0347923715143166E-2</v>
      </c>
      <c r="AS41" s="15">
        <f t="shared" si="79"/>
        <v>-5.5552673012553511E-2</v>
      </c>
      <c r="AT41" s="15">
        <f t="shared" si="79"/>
        <v>-5.2213179370851681E-2</v>
      </c>
      <c r="AU41" s="15">
        <f t="shared" si="75"/>
        <v>4.589885472980626E-2</v>
      </c>
      <c r="AV41" s="15">
        <f t="shared" si="75"/>
        <v>4.4814502743164342E-2</v>
      </c>
      <c r="AW41" s="15">
        <f t="shared" si="75"/>
        <v>3.3106786323974235E-2</v>
      </c>
      <c r="AX41" s="15">
        <f t="shared" si="75"/>
        <v>6.5791367224554698E-3</v>
      </c>
      <c r="AY41" s="15">
        <f t="shared" si="75"/>
        <v>-4.0678649705247039E-2</v>
      </c>
      <c r="AZ41" s="15">
        <f t="shared" si="75"/>
        <v>-3.3096205768759823E-2</v>
      </c>
      <c r="BA41" s="15">
        <f t="shared" si="75"/>
        <v>-1.6964400717171979E-2</v>
      </c>
      <c r="BB41" s="15">
        <f t="shared" si="76"/>
        <v>-1.4561443112904637E-2</v>
      </c>
      <c r="BC41" s="15">
        <f t="shared" si="77"/>
        <v>-4.0303124241222621E-2</v>
      </c>
      <c r="BD41" s="15">
        <f t="shared" si="77"/>
        <v>-3.4311304466938197E-2</v>
      </c>
      <c r="BE41" s="15">
        <f t="shared" si="78"/>
        <v>-1</v>
      </c>
      <c r="BF41" s="220"/>
    </row>
    <row r="42" spans="1:58" s="1" customFormat="1" ht="15.75" customHeight="1">
      <c r="A42" s="193"/>
      <c r="U42" s="1769" t="s">
        <v>154</v>
      </c>
      <c r="V42" s="1770"/>
      <c r="X42" s="1769" t="s">
        <v>682</v>
      </c>
      <c r="Y42" s="1770"/>
      <c r="Z42" s="70"/>
      <c r="AA42" s="230"/>
      <c r="AB42" s="15">
        <f t="shared" ref="AB42:AT42" si="80">AB7/AA7-1</f>
        <v>5.8879607634054754E-3</v>
      </c>
      <c r="AC42" s="15">
        <f t="shared" si="80"/>
        <v>4.2890499957428663E-3</v>
      </c>
      <c r="AD42" s="15">
        <f t="shared" si="80"/>
        <v>-9.1021005778771924E-3</v>
      </c>
      <c r="AE42" s="15">
        <f t="shared" si="80"/>
        <v>4.3905256477172916E-2</v>
      </c>
      <c r="AF42" s="15">
        <f t="shared" si="80"/>
        <v>7.4926335758149776E-3</v>
      </c>
      <c r="AG42" s="15">
        <f t="shared" si="80"/>
        <v>7.2776123540632121E-3</v>
      </c>
      <c r="AH42" s="15">
        <f t="shared" si="80"/>
        <v>-7.8508558948866547E-3</v>
      </c>
      <c r="AI42" s="15">
        <f t="shared" si="80"/>
        <v>-3.4568776430445092E-2</v>
      </c>
      <c r="AJ42" s="15">
        <f t="shared" si="80"/>
        <v>2.8692544256927688E-2</v>
      </c>
      <c r="AK42" s="15">
        <f t="shared" si="80"/>
        <v>1.6249365359529477E-2</v>
      </c>
      <c r="AL42" s="15">
        <f t="shared" si="80"/>
        <v>-1.4895429502315927E-2</v>
      </c>
      <c r="AM42" s="15">
        <f t="shared" si="80"/>
        <v>2.1847542077109372E-2</v>
      </c>
      <c r="AN42" s="15">
        <f t="shared" si="80"/>
        <v>4.7536896278448371E-3</v>
      </c>
      <c r="AO42" s="15">
        <f t="shared" si="80"/>
        <v>-4.3647832473195924E-3</v>
      </c>
      <c r="AP42" s="15">
        <f t="shared" si="80"/>
        <v>5.9081651590873197E-3</v>
      </c>
      <c r="AQ42" s="15">
        <f t="shared" si="80"/>
        <v>-1.8859583568177629E-2</v>
      </c>
      <c r="AR42" s="15">
        <f t="shared" si="80"/>
        <v>2.697378222485014E-2</v>
      </c>
      <c r="AS42" s="15">
        <f t="shared" si="80"/>
        <v>-5.4811554868240075E-2</v>
      </c>
      <c r="AT42" s="15">
        <f t="shared" si="80"/>
        <v>-5.5741343598052828E-2</v>
      </c>
      <c r="AU42" s="15">
        <f t="shared" si="75"/>
        <v>4.3998179515723823E-2</v>
      </c>
      <c r="AV42" s="15">
        <f t="shared" si="75"/>
        <v>4.2860509014216008E-2</v>
      </c>
      <c r="AW42" s="15">
        <f t="shared" si="75"/>
        <v>3.4360497180103478E-2</v>
      </c>
      <c r="AX42" s="15">
        <f t="shared" si="75"/>
        <v>8.5519637533533199E-3</v>
      </c>
      <c r="AY42" s="15">
        <f t="shared" si="75"/>
        <v>-3.7892302082948359E-2</v>
      </c>
      <c r="AZ42" s="15">
        <f t="shared" si="75"/>
        <v>-3.0789067449274787E-2</v>
      </c>
      <c r="BA42" s="15">
        <f t="shared" si="75"/>
        <v>-1.4833967111117508E-2</v>
      </c>
      <c r="BB42" s="15">
        <f t="shared" si="76"/>
        <v>-1.1190815337109639E-2</v>
      </c>
      <c r="BC42" s="15">
        <f t="shared" si="77"/>
        <v>-3.5552982898310215E-2</v>
      </c>
      <c r="BD42" s="15">
        <f t="shared" si="77"/>
        <v>-3.0726309661968876E-2</v>
      </c>
      <c r="BE42" s="15" t="e">
        <f t="shared" si="78"/>
        <v>#DIV/0!</v>
      </c>
      <c r="BF42" s="220"/>
    </row>
    <row r="43" spans="1:58" s="1" customFormat="1" ht="15.75" customHeight="1">
      <c r="A43" s="193"/>
      <c r="U43" s="1769" t="s">
        <v>155</v>
      </c>
      <c r="V43" s="1770"/>
      <c r="X43" s="1769" t="s">
        <v>683</v>
      </c>
      <c r="Y43" s="1770"/>
      <c r="Z43" s="70"/>
      <c r="AA43" s="230"/>
      <c r="AB43" s="15">
        <f t="shared" ref="AB43:AT43" si="81">AB8/AA8-1</f>
        <v>5.6283529957221745E-3</v>
      </c>
      <c r="AC43" s="15">
        <f t="shared" si="81"/>
        <v>3.6406568180056276E-3</v>
      </c>
      <c r="AD43" s="15">
        <f t="shared" si="81"/>
        <v>-7.3957796474178883E-3</v>
      </c>
      <c r="AE43" s="15">
        <f t="shared" si="81"/>
        <v>4.3378235178745728E-2</v>
      </c>
      <c r="AF43" s="15">
        <f t="shared" si="81"/>
        <v>7.4479887297052016E-3</v>
      </c>
      <c r="AG43" s="15">
        <f t="shared" si="81"/>
        <v>7.0973533195379801E-3</v>
      </c>
      <c r="AH43" s="15">
        <f t="shared" si="81"/>
        <v>-7.4140443417660684E-3</v>
      </c>
      <c r="AI43" s="15">
        <f t="shared" si="81"/>
        <v>-3.1893914925578026E-2</v>
      </c>
      <c r="AJ43" s="15">
        <f t="shared" si="81"/>
        <v>3.1047566937044913E-2</v>
      </c>
      <c r="AK43" s="15">
        <f t="shared" si="81"/>
        <v>1.6036322510721401E-2</v>
      </c>
      <c r="AL43" s="15">
        <f t="shared" si="81"/>
        <v>-1.4086383519889667E-2</v>
      </c>
      <c r="AM43" s="15">
        <f t="shared" si="81"/>
        <v>2.5960086541583216E-2</v>
      </c>
      <c r="AN43" s="15">
        <f t="shared" si="81"/>
        <v>5.3466654103309086E-3</v>
      </c>
      <c r="AO43" s="15">
        <f t="shared" si="81"/>
        <v>-3.9458492029099679E-3</v>
      </c>
      <c r="AP43" s="15">
        <f t="shared" si="81"/>
        <v>6.0808860376095897E-3</v>
      </c>
      <c r="AQ43" s="15">
        <f t="shared" si="81"/>
        <v>-1.9182587209980118E-2</v>
      </c>
      <c r="AR43" s="15">
        <f t="shared" si="81"/>
        <v>2.9285651285922532E-2</v>
      </c>
      <c r="AS43" s="15">
        <f t="shared" si="81"/>
        <v>-5.5928729457358162E-2</v>
      </c>
      <c r="AT43" s="15">
        <f t="shared" si="81"/>
        <v>-5.182823721051133E-2</v>
      </c>
      <c r="AU43" s="15">
        <f t="shared" si="75"/>
        <v>4.5691794163966293E-2</v>
      </c>
      <c r="AV43" s="15">
        <f t="shared" si="75"/>
        <v>4.6638098516899928E-2</v>
      </c>
      <c r="AW43" s="15">
        <f t="shared" si="75"/>
        <v>3.5062806449905226E-2</v>
      </c>
      <c r="AX43" s="15">
        <f t="shared" si="75"/>
        <v>7.991425041392386E-3</v>
      </c>
      <c r="AY43" s="15">
        <f t="shared" si="75"/>
        <v>-3.9346110137924217E-2</v>
      </c>
      <c r="AZ43" s="15">
        <f t="shared" si="75"/>
        <v>-3.201282553287732E-2</v>
      </c>
      <c r="BA43" s="15">
        <f t="shared" si="75"/>
        <v>-1.5709994761847423E-2</v>
      </c>
      <c r="BB43" s="15">
        <f t="shared" si="76"/>
        <v>-1.2799391116199543E-2</v>
      </c>
      <c r="BC43" s="15">
        <f t="shared" si="77"/>
        <v>-3.8306740812469653E-2</v>
      </c>
      <c r="BD43" s="15">
        <f t="shared" si="77"/>
        <v>-3.2197009685515199E-2</v>
      </c>
      <c r="BE43" s="15" t="e">
        <f t="shared" si="78"/>
        <v>#DIV/0!</v>
      </c>
      <c r="BF43" s="220"/>
    </row>
    <row r="44" spans="1:58" s="1" customFormat="1" ht="15.75" customHeight="1">
      <c r="A44" s="193"/>
      <c r="U44" s="1769" t="s">
        <v>159</v>
      </c>
      <c r="V44" s="1770"/>
      <c r="X44" s="1769" t="s">
        <v>588</v>
      </c>
      <c r="Y44" s="1770"/>
      <c r="Z44" s="70"/>
      <c r="AA44" s="230"/>
      <c r="AB44" s="15">
        <f t="shared" ref="AB44:AT44" si="82">AB9/AA9-1</f>
        <v>3.9640485070098208E-3</v>
      </c>
      <c r="AC44" s="15">
        <f t="shared" si="82"/>
        <v>3.7550060031747989E-3</v>
      </c>
      <c r="AD44" s="15">
        <f t="shared" si="82"/>
        <v>2.9783168897059564E-3</v>
      </c>
      <c r="AE44" s="15">
        <f t="shared" si="82"/>
        <v>2.6172981798973094E-3</v>
      </c>
      <c r="AF44" s="15">
        <f t="shared" si="82"/>
        <v>2.4348381431364974E-3</v>
      </c>
      <c r="AG44" s="15">
        <f t="shared" si="82"/>
        <v>2.30150513657712E-3</v>
      </c>
      <c r="AH44" s="15">
        <f t="shared" si="82"/>
        <v>2.3677289665420265E-3</v>
      </c>
      <c r="AI44" s="15">
        <f t="shared" si="82"/>
        <v>2.4968887972922627E-3</v>
      </c>
      <c r="AJ44" s="15">
        <f t="shared" si="82"/>
        <v>1.5418432538427673E-3</v>
      </c>
      <c r="AK44" s="15">
        <f t="shared" si="82"/>
        <v>2.0447314612330736E-3</v>
      </c>
      <c r="AL44" s="15">
        <f t="shared" si="82"/>
        <v>3.0726565085168467E-3</v>
      </c>
      <c r="AM44" s="15">
        <f t="shared" si="82"/>
        <v>1.3352602972132033E-3</v>
      </c>
      <c r="AN44" s="15">
        <f t="shared" si="82"/>
        <v>1.6315516997944535E-3</v>
      </c>
      <c r="AO44" s="15">
        <f t="shared" si="82"/>
        <v>7.2830360079567669E-4</v>
      </c>
      <c r="AP44" s="15">
        <f t="shared" si="82"/>
        <v>-1.486849210013963E-4</v>
      </c>
      <c r="AQ44" s="15">
        <f t="shared" si="82"/>
        <v>1.0409492204621618E-3</v>
      </c>
      <c r="AR44" s="15">
        <f t="shared" si="82"/>
        <v>1.0320482247989649E-3</v>
      </c>
      <c r="AS44" s="15">
        <f t="shared" si="82"/>
        <v>3.983348043081758E-4</v>
      </c>
      <c r="AT44" s="15">
        <f t="shared" si="82"/>
        <v>-4.0598357328003321E-4</v>
      </c>
      <c r="AU44" s="15">
        <f t="shared" si="75"/>
        <v>1.9801299675070716E-4</v>
      </c>
      <c r="AV44" s="15">
        <f t="shared" si="75"/>
        <v>-1.7423365118465206E-3</v>
      </c>
      <c r="AW44" s="15">
        <f t="shared" si="75"/>
        <v>-1.8897598423420758E-3</v>
      </c>
      <c r="AX44" s="15">
        <f t="shared" si="75"/>
        <v>-1.4010916004358887E-3</v>
      </c>
      <c r="AY44" s="15">
        <f t="shared" si="75"/>
        <v>-1.3871172348183247E-3</v>
      </c>
      <c r="AZ44" s="15">
        <f t="shared" si="75"/>
        <v>-1.119209287539058E-3</v>
      </c>
      <c r="BA44" s="15">
        <f t="shared" si="75"/>
        <v>-1.2744271999601819E-3</v>
      </c>
      <c r="BB44" s="15">
        <f t="shared" si="76"/>
        <v>-1.7848975991795468E-3</v>
      </c>
      <c r="BC44" s="15">
        <f t="shared" si="77"/>
        <v>-2.0759045669506149E-3</v>
      </c>
      <c r="BD44" s="15">
        <f t="shared" si="77"/>
        <v>-2.1846334456314676E-3</v>
      </c>
      <c r="BE44" s="15">
        <f t="shared" si="78"/>
        <v>-1</v>
      </c>
      <c r="BF44" s="220"/>
    </row>
  </sheetData>
  <phoneticPr fontId="9"/>
  <pageMargins left="0.28000000000000003" right="0.32" top="0.71" bottom="0.24" header="0.51181102362204722" footer="0.26"/>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BG44"/>
  <sheetViews>
    <sheetView topLeftCell="T1" zoomScale="85" zoomScaleNormal="85" workbookViewId="0">
      <pane xSplit="4" ySplit="4" topLeftCell="X5" activePane="bottomRight" state="frozen"/>
      <selection activeCell="T1" sqref="T1"/>
      <selection pane="topRight" activeCell="X1" sqref="X1"/>
      <selection pane="bottomLeft" activeCell="T5" sqref="T5"/>
      <selection pane="bottomRight" activeCell="U1" sqref="U1"/>
    </sheetView>
  </sheetViews>
  <sheetFormatPr defaultColWidth="9" defaultRowHeight="14.25"/>
  <cols>
    <col min="1" max="1" width="1.125" style="192" customWidth="1"/>
    <col min="2" max="19" width="1.625" style="37" hidden="1" customWidth="1"/>
    <col min="20" max="20" width="1.5" style="37" customWidth="1"/>
    <col min="21" max="21" width="39.25" style="37" customWidth="1"/>
    <col min="22" max="22" width="14.25" style="202" bestFit="1" customWidth="1"/>
    <col min="23" max="23" width="1" style="192" customWidth="1"/>
    <col min="24" max="24" width="41.5" style="37" customWidth="1"/>
    <col min="25" max="25" width="16.875" style="202" customWidth="1"/>
    <col min="26" max="26" width="8.25" style="37" hidden="1" customWidth="1"/>
    <col min="27" max="56" width="10.125" style="37" bestFit="1" customWidth="1"/>
    <col min="57" max="57" width="8.25" style="37" hidden="1" customWidth="1"/>
    <col min="58" max="58" width="32.125" style="37" customWidth="1"/>
    <col min="59" max="59" width="39.875" style="37" customWidth="1"/>
    <col min="60" max="16384" width="9" style="37"/>
  </cols>
  <sheetData>
    <row r="1" spans="1:59" ht="53.25" customHeight="1">
      <c r="U1" s="1515" t="s">
        <v>924</v>
      </c>
      <c r="X1" s="1515" t="s">
        <v>925</v>
      </c>
      <c r="Y1" s="603"/>
      <c r="Z1" s="603"/>
    </row>
    <row r="2" spans="1:59" ht="14.25" customHeight="1">
      <c r="U2" s="1388"/>
      <c r="V2" s="192"/>
      <c r="Y2" s="37"/>
    </row>
    <row r="3" spans="1:59" s="1" customFormat="1" ht="18.75" customHeight="1">
      <c r="A3" s="193"/>
      <c r="U3" s="1" t="s">
        <v>926</v>
      </c>
      <c r="V3" s="193"/>
      <c r="W3" s="193"/>
      <c r="X3" s="1" t="s">
        <v>927</v>
      </c>
    </row>
    <row r="4" spans="1:59" s="1" customFormat="1">
      <c r="A4" s="193"/>
      <c r="U4" s="10"/>
      <c r="V4" s="10" t="s">
        <v>140</v>
      </c>
      <c r="W4" s="193"/>
      <c r="X4" s="10"/>
      <c r="Y4" s="189" t="s">
        <v>592</v>
      </c>
      <c r="Z4" s="18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BA4+1</f>
        <v>2017</v>
      </c>
      <c r="BC4" s="10">
        <f t="shared" ref="BC4:BD4" si="1">BB4+1</f>
        <v>2018</v>
      </c>
      <c r="BD4" s="10">
        <f t="shared" si="1"/>
        <v>2019</v>
      </c>
      <c r="BE4" s="10">
        <f t="shared" ref="BE4" si="2">BD4+1</f>
        <v>2020</v>
      </c>
      <c r="BF4" s="1804"/>
      <c r="BG4" s="1419"/>
    </row>
    <row r="5" spans="1:59" s="1" customFormat="1" ht="15.75" customHeight="1">
      <c r="A5" s="193"/>
      <c r="U5" s="40" t="s">
        <v>141</v>
      </c>
      <c r="V5" s="200" t="s">
        <v>928</v>
      </c>
      <c r="W5" s="193"/>
      <c r="X5" s="1134" t="s">
        <v>929</v>
      </c>
      <c r="Y5" s="1135" t="s">
        <v>928</v>
      </c>
      <c r="Z5" s="187"/>
      <c r="AA5" s="187">
        <f>'1.Total'!AA5</f>
        <v>1163.5434033167937</v>
      </c>
      <c r="AB5" s="187">
        <f>'1.Total'!AB5</f>
        <v>1175.0338010044143</v>
      </c>
      <c r="AC5" s="187">
        <f>'1.Total'!AC5</f>
        <v>1184.5047630996601</v>
      </c>
      <c r="AD5" s="187">
        <f>'1.Total'!AD5</f>
        <v>1177.2190014844155</v>
      </c>
      <c r="AE5" s="187">
        <f>'1.Total'!AE5</f>
        <v>1232.1215147655037</v>
      </c>
      <c r="AF5" s="187">
        <f>'1.Total'!AF5</f>
        <v>1244.3758442817145</v>
      </c>
      <c r="AG5" s="187">
        <f>'1.Total'!AG5</f>
        <v>1256.3167093227889</v>
      </c>
      <c r="AH5" s="187">
        <f>'1.Total'!AH5</f>
        <v>1249.404812050321</v>
      </c>
      <c r="AI5" s="187">
        <f>'1.Total'!AI5</f>
        <v>1209.226199694951</v>
      </c>
      <c r="AJ5" s="187">
        <f>'1.Total'!AJ5</f>
        <v>1245.8399086532545</v>
      </c>
      <c r="AK5" s="187">
        <f>'1.Total'!AK5</f>
        <v>1268.6728183295631</v>
      </c>
      <c r="AL5" s="187">
        <f>'1.Total'!AL5</f>
        <v>1253.6155222944374</v>
      </c>
      <c r="AM5" s="187">
        <f>'1.Total'!AM5</f>
        <v>1282.7144138681604</v>
      </c>
      <c r="AN5" s="187">
        <f>'1.Total'!AN5</f>
        <v>1290.9148035475491</v>
      </c>
      <c r="AO5" s="187">
        <f>'1.Total'!AO5</f>
        <v>1286.2163144663054</v>
      </c>
      <c r="AP5" s="187">
        <f>'1.Total'!AP5</f>
        <v>1293.6231220281356</v>
      </c>
      <c r="AQ5" s="187">
        <f>'1.Total'!AQ5</f>
        <v>1270.5471283935399</v>
      </c>
      <c r="AR5" s="187">
        <f>'1.Total'!AR5</f>
        <v>1306.1652256506695</v>
      </c>
      <c r="AS5" s="187">
        <f>'1.Total'!AS5</f>
        <v>1235.0640518249784</v>
      </c>
      <c r="AT5" s="187">
        <f>'1.Total'!AT5</f>
        <v>1165.7464560153753</v>
      </c>
      <c r="AU5" s="187">
        <f>'1.Total'!AU5</f>
        <v>1217.2781670357033</v>
      </c>
      <c r="AV5" s="187">
        <f>'1.Total'!AV5</f>
        <v>1267.2395174864139</v>
      </c>
      <c r="AW5" s="187">
        <f>'1.Total'!AW5</f>
        <v>1308.305433227978</v>
      </c>
      <c r="AX5" s="187">
        <f>'1.Total'!AX5</f>
        <v>1317.6452818915986</v>
      </c>
      <c r="AY5" s="187">
        <f>'1.Total'!AY5</f>
        <v>1265.9581971917871</v>
      </c>
      <c r="AZ5" s="187">
        <f>'1.Total'!AZ5</f>
        <v>1225.6072768714223</v>
      </c>
      <c r="BA5" s="187">
        <f>'1.Total'!BA5</f>
        <v>1205.8878814591887</v>
      </c>
      <c r="BB5" s="187">
        <f>'1.Total'!BB5</f>
        <v>1190.2647134345873</v>
      </c>
      <c r="BC5" s="187">
        <f>'1.Total'!BC5</f>
        <v>1145.5642234894406</v>
      </c>
      <c r="BD5" s="187">
        <f>'1.Total'!BD5</f>
        <v>1107.9395213316791</v>
      </c>
      <c r="BE5" s="187"/>
      <c r="BF5" s="1791"/>
      <c r="BG5" s="1801"/>
    </row>
    <row r="6" spans="1:59" s="1" customFormat="1" ht="15.75" customHeight="1">
      <c r="A6" s="193"/>
      <c r="U6" s="40" t="s">
        <v>142</v>
      </c>
      <c r="V6" s="200" t="s">
        <v>928</v>
      </c>
      <c r="W6" s="193"/>
      <c r="X6" s="1134" t="s">
        <v>930</v>
      </c>
      <c r="Y6" s="1135" t="s">
        <v>928</v>
      </c>
      <c r="Z6" s="187"/>
      <c r="AA6" s="187">
        <f>'2.CO2-Sector'!AA5/1000</f>
        <v>1067.5716801085</v>
      </c>
      <c r="AB6" s="187">
        <f>'2.CO2-Sector'!AB5/1000</f>
        <v>1077.8360749574358</v>
      </c>
      <c r="AC6" s="187">
        <f>'2.CO2-Sector'!AC5/1000</f>
        <v>1085.8221219052446</v>
      </c>
      <c r="AD6" s="187">
        <f>'2.CO2-Sector'!AD5/1000</f>
        <v>1081.0016257430209</v>
      </c>
      <c r="AE6" s="187">
        <f>'2.CO2-Sector'!AE5/1000</f>
        <v>1130.8456022770429</v>
      </c>
      <c r="AF6" s="187">
        <f>'2.CO2-Sector'!AF5/1000</f>
        <v>1142.0420610701253</v>
      </c>
      <c r="AG6" s="187">
        <f>'2.CO2-Sector'!AG5/1000</f>
        <v>1152.7946075477319</v>
      </c>
      <c r="AH6" s="187">
        <f>'2.CO2-Sector'!AH5/1000</f>
        <v>1146.9570057227174</v>
      </c>
      <c r="AI6" s="187">
        <f>'2.CO2-Sector'!AI5/1000</f>
        <v>1113.1485420953049</v>
      </c>
      <c r="AJ6" s="187">
        <f>'2.CO2-Sector'!AJ5/1000</f>
        <v>1149.4786834938734</v>
      </c>
      <c r="AK6" s="187">
        <f>'2.CO2-Sector'!AK5/1000</f>
        <v>1170.3001609849173</v>
      </c>
      <c r="AL6" s="187">
        <f>'2.CO2-Sector'!AL5/1000</f>
        <v>1157.3601408356458</v>
      </c>
      <c r="AM6" s="187">
        <f>'2.CO2-Sector'!AM5/1000</f>
        <v>1188.9908054189971</v>
      </c>
      <c r="AN6" s="187">
        <f>'2.CO2-Sector'!AN5/1000</f>
        <v>1197.2982133972207</v>
      </c>
      <c r="AO6" s="187">
        <f>'2.CO2-Sector'!AO5/1000</f>
        <v>1193.4424110291959</v>
      </c>
      <c r="AP6" s="187">
        <f>'2.CO2-Sector'!AP5/1000</f>
        <v>1200.5210723981916</v>
      </c>
      <c r="AQ6" s="187">
        <f>'2.CO2-Sector'!AQ5/1000</f>
        <v>1178.7176815800869</v>
      </c>
      <c r="AR6" s="187">
        <f>'2.CO2-Sector'!AR5/1000</f>
        <v>1214.4893158623697</v>
      </c>
      <c r="AS6" s="187">
        <f>'2.CO2-Sector'!AS5/1000</f>
        <v>1147.0211880210277</v>
      </c>
      <c r="AT6" s="187">
        <f>'2.CO2-Sector'!AT5/1000</f>
        <v>1087.1315649887183</v>
      </c>
      <c r="AU6" s="187">
        <f>'2.CO2-Sector'!AU5/1000</f>
        <v>1137.0296587623225</v>
      </c>
      <c r="AV6" s="187">
        <f>'2.CO2-Sector'!AV5/1000</f>
        <v>1187.9850775239859</v>
      </c>
      <c r="AW6" s="187">
        <f>'2.CO2-Sector'!AW5/1000</f>
        <v>1227.3154456416423</v>
      </c>
      <c r="AX6" s="187">
        <f>'2.CO2-Sector'!AX5/1000</f>
        <v>1235.3901217601001</v>
      </c>
      <c r="AY6" s="187">
        <f>'2.CO2-Sector'!AY5/1000</f>
        <v>1185.1361197476986</v>
      </c>
      <c r="AZ6" s="187">
        <f>'2.CO2-Sector'!AZ5/1000</f>
        <v>1145.9126108645391</v>
      </c>
      <c r="BA6" s="187">
        <f>'2.CO2-Sector'!BA5/1000</f>
        <v>1126.4728901469723</v>
      </c>
      <c r="BB6" s="187">
        <f>'2.CO2-Sector'!BB5/1000</f>
        <v>1110.0698192388679</v>
      </c>
      <c r="BC6" s="187">
        <f>'2.CO2-Sector'!BC5/1000</f>
        <v>1065.3305373976523</v>
      </c>
      <c r="BD6" s="187">
        <f>'2.CO2-Sector'!BD5/1000</f>
        <v>1028.7776569710745</v>
      </c>
      <c r="BE6" s="187"/>
      <c r="BF6" s="1791"/>
      <c r="BG6" s="1801"/>
    </row>
    <row r="7" spans="1:59" s="1" customFormat="1" ht="15.75" customHeight="1">
      <c r="A7" s="193"/>
      <c r="U7" s="40" t="s">
        <v>143</v>
      </c>
      <c r="V7" s="200" t="s">
        <v>931</v>
      </c>
      <c r="W7" s="193"/>
      <c r="X7" s="1134" t="s">
        <v>932</v>
      </c>
      <c r="Y7" s="1136" t="s">
        <v>933</v>
      </c>
      <c r="Z7" s="188"/>
      <c r="AA7" s="1975"/>
      <c r="AB7" s="1975"/>
      <c r="AC7" s="1975"/>
      <c r="AD7" s="1975"/>
      <c r="AE7" s="188">
        <f t="shared" ref="AE7:AR7" si="3">AE5/AE9*10^3</f>
        <v>2.7506819986411002</v>
      </c>
      <c r="AF7" s="188">
        <f t="shared" si="3"/>
        <v>2.6923953161315444</v>
      </c>
      <c r="AG7" s="188">
        <f t="shared" si="3"/>
        <v>2.6404024953978813</v>
      </c>
      <c r="AH7" s="188">
        <f t="shared" si="3"/>
        <v>2.6291596802225223</v>
      </c>
      <c r="AI7" s="188">
        <f t="shared" si="3"/>
        <v>2.5700313036610485</v>
      </c>
      <c r="AJ7" s="188">
        <f t="shared" si="3"/>
        <v>2.6321364066663184</v>
      </c>
      <c r="AK7" s="188">
        <f t="shared" si="3"/>
        <v>2.6124547558723594</v>
      </c>
      <c r="AL7" s="188">
        <f t="shared" si="3"/>
        <v>2.6002605668905168</v>
      </c>
      <c r="AM7" s="188">
        <f t="shared" si="3"/>
        <v>2.6363703913223353</v>
      </c>
      <c r="AN7" s="188">
        <f t="shared" si="3"/>
        <v>2.6030433693378541</v>
      </c>
      <c r="AO7" s="188">
        <f t="shared" si="3"/>
        <v>2.5506753680432022</v>
      </c>
      <c r="AP7" s="188">
        <f t="shared" si="3"/>
        <v>2.5112185987358249</v>
      </c>
      <c r="AQ7" s="188">
        <f t="shared" si="3"/>
        <v>2.4349891189318025</v>
      </c>
      <c r="AR7" s="188">
        <f t="shared" si="3"/>
        <v>2.4772227239377727</v>
      </c>
      <c r="AS7" s="188">
        <f t="shared" ref="AS7:AX7" si="4">AS5/AS9*10^3</f>
        <v>2.4299756716467993</v>
      </c>
      <c r="AT7" s="188">
        <f t="shared" si="4"/>
        <v>2.3508758836917893</v>
      </c>
      <c r="AU7" s="188">
        <f t="shared" si="4"/>
        <v>2.3772006627997713</v>
      </c>
      <c r="AV7" s="188">
        <f t="shared" si="4"/>
        <v>2.4621896395923248</v>
      </c>
      <c r="AW7" s="188">
        <f t="shared" si="4"/>
        <v>2.5260626356437257</v>
      </c>
      <c r="AX7" s="188">
        <f t="shared" si="4"/>
        <v>2.4764025923367945</v>
      </c>
      <c r="AY7" s="188">
        <f>AY5/AY9*10^3</f>
        <v>2.3877371825426641</v>
      </c>
      <c r="AZ7" s="188">
        <f>AZ5/AZ9*10^3</f>
        <v>2.272128561505006</v>
      </c>
      <c r="BA7" s="188">
        <f>BA5/BA9*10^3</f>
        <v>2.218898049928355</v>
      </c>
      <c r="BB7" s="188">
        <f t="shared" ref="BB7:BC7" si="5">BB5/BB9*10^3</f>
        <v>2.1517116737200972</v>
      </c>
      <c r="BC7" s="188">
        <f t="shared" si="5"/>
        <v>2.0650132167667161</v>
      </c>
      <c r="BD7" s="188">
        <f t="shared" ref="BD7" si="6">BD5/BD9*10^3</f>
        <v>2.0037917160603795</v>
      </c>
      <c r="BE7" s="188"/>
      <c r="BF7" s="1792"/>
      <c r="BG7" s="1802"/>
    </row>
    <row r="8" spans="1:59" s="1" customFormat="1" ht="15.75" customHeight="1">
      <c r="A8" s="193"/>
      <c r="U8" s="40" t="s">
        <v>144</v>
      </c>
      <c r="V8" s="200" t="s">
        <v>931</v>
      </c>
      <c r="W8" s="193"/>
      <c r="X8" s="1134" t="s">
        <v>934</v>
      </c>
      <c r="Y8" s="1136" t="s">
        <v>933</v>
      </c>
      <c r="Z8" s="188"/>
      <c r="AA8" s="1975"/>
      <c r="AB8" s="1975"/>
      <c r="AC8" s="1975"/>
      <c r="AD8" s="1975"/>
      <c r="AE8" s="188">
        <f t="shared" ref="AE8:AQ8" si="7">AE6/AE9*10^3</f>
        <v>2.5245859309728238</v>
      </c>
      <c r="AF8" s="188">
        <f t="shared" si="7"/>
        <v>2.4709807010319214</v>
      </c>
      <c r="AG8" s="188">
        <f t="shared" si="7"/>
        <v>2.4228299567001859</v>
      </c>
      <c r="AH8" s="188">
        <f t="shared" si="7"/>
        <v>2.4135757164615979</v>
      </c>
      <c r="AI8" s="188">
        <f t="shared" si="7"/>
        <v>2.365832463381365</v>
      </c>
      <c r="AJ8" s="188">
        <f t="shared" si="7"/>
        <v>2.4285501455654388</v>
      </c>
      <c r="AK8" s="188">
        <f t="shared" si="7"/>
        <v>2.4098854938728778</v>
      </c>
      <c r="AL8" s="188">
        <f t="shared" si="7"/>
        <v>2.4006067908266986</v>
      </c>
      <c r="AM8" s="188">
        <f t="shared" si="7"/>
        <v>2.4437397140555728</v>
      </c>
      <c r="AN8" s="188">
        <f t="shared" si="7"/>
        <v>2.4142717760606249</v>
      </c>
      <c r="AO8" s="188">
        <f t="shared" si="7"/>
        <v>2.3666968975225249</v>
      </c>
      <c r="AP8" s="188">
        <f t="shared" si="7"/>
        <v>2.3304862087298455</v>
      </c>
      <c r="AQ8" s="188">
        <f t="shared" si="7"/>
        <v>2.2589990286854018</v>
      </c>
      <c r="AR8" s="188">
        <f t="shared" ref="AR8:AW8" si="8">AR6/AR9*10^3</f>
        <v>2.3033537198444245</v>
      </c>
      <c r="AS8" s="188">
        <f t="shared" si="8"/>
        <v>2.2567522531612694</v>
      </c>
      <c r="AT8" s="188">
        <f t="shared" si="8"/>
        <v>2.1923389647417322</v>
      </c>
      <c r="AU8" s="188">
        <f t="shared" si="8"/>
        <v>2.2204847927363773</v>
      </c>
      <c r="AV8" s="188">
        <f t="shared" si="8"/>
        <v>2.3082018115026171</v>
      </c>
      <c r="AW8" s="188">
        <f t="shared" si="8"/>
        <v>2.369688003002846</v>
      </c>
      <c r="AX8" s="188">
        <f t="shared" ref="AX8:BA8" si="9">AX6/AX9*10^3</f>
        <v>2.3218109927749642</v>
      </c>
      <c r="AY8" s="188">
        <f t="shared" si="9"/>
        <v>2.2352978050721637</v>
      </c>
      <c r="AZ8" s="188">
        <f t="shared" si="9"/>
        <v>2.1243842307956857</v>
      </c>
      <c r="BA8" s="188">
        <f t="shared" si="9"/>
        <v>2.0727702282070468</v>
      </c>
      <c r="BB8" s="188">
        <f t="shared" ref="BB8:BC8" si="10">BB6/BB9*10^3</f>
        <v>2.0067386369947164</v>
      </c>
      <c r="BC8" s="188">
        <f t="shared" si="10"/>
        <v>1.9203826331537128</v>
      </c>
      <c r="BD8" s="188">
        <f t="shared" ref="BD8" si="11">BD6/BD9*10^3</f>
        <v>1.8606215474910535</v>
      </c>
      <c r="BE8" s="188"/>
      <c r="BF8" s="1792"/>
      <c r="BG8" s="1802"/>
    </row>
    <row r="9" spans="1:59" s="1" customFormat="1" ht="63.75" customHeight="1">
      <c r="A9" s="193"/>
      <c r="U9" s="40" t="s">
        <v>1370</v>
      </c>
      <c r="V9" s="200" t="s">
        <v>145</v>
      </c>
      <c r="W9" s="193"/>
      <c r="X9" s="1134" t="s">
        <v>1371</v>
      </c>
      <c r="Y9" s="1137" t="s">
        <v>594</v>
      </c>
      <c r="Z9" s="190"/>
      <c r="AA9" s="1976"/>
      <c r="AB9" s="1976"/>
      <c r="AC9" s="1976"/>
      <c r="AD9" s="1976"/>
      <c r="AE9" s="190">
        <v>447933.1</v>
      </c>
      <c r="AF9" s="190">
        <v>462181.7</v>
      </c>
      <c r="AG9" s="190">
        <v>475805</v>
      </c>
      <c r="AH9" s="190">
        <v>475210.7</v>
      </c>
      <c r="AI9" s="190">
        <v>470510.3</v>
      </c>
      <c r="AJ9" s="190">
        <v>473318.9</v>
      </c>
      <c r="AK9" s="190">
        <v>485624.8</v>
      </c>
      <c r="AL9" s="190">
        <v>482111.5</v>
      </c>
      <c r="AM9" s="190">
        <v>486545.6</v>
      </c>
      <c r="AN9" s="190">
        <v>495925.2</v>
      </c>
      <c r="AO9" s="190">
        <v>504265</v>
      </c>
      <c r="AP9" s="190">
        <v>515137.6</v>
      </c>
      <c r="AQ9" s="190">
        <v>521787.6</v>
      </c>
      <c r="AR9" s="190">
        <v>527270</v>
      </c>
      <c r="AS9" s="190">
        <v>508261.9</v>
      </c>
      <c r="AT9" s="190">
        <v>495877.5</v>
      </c>
      <c r="AU9" s="190">
        <v>512063.7</v>
      </c>
      <c r="AV9" s="190">
        <v>514679.9</v>
      </c>
      <c r="AW9" s="190">
        <v>517922.8</v>
      </c>
      <c r="AX9" s="190">
        <v>532080.4</v>
      </c>
      <c r="AY9" s="190">
        <v>530191.6</v>
      </c>
      <c r="AZ9" s="190">
        <v>539409.30000000005</v>
      </c>
      <c r="BA9" s="190">
        <v>543462.5</v>
      </c>
      <c r="BB9" s="190">
        <v>553171.1</v>
      </c>
      <c r="BC9" s="190">
        <v>554749.1</v>
      </c>
      <c r="BD9" s="190">
        <v>552921.5</v>
      </c>
      <c r="BE9" s="190"/>
      <c r="BF9" s="1803"/>
      <c r="BG9" s="1797"/>
    </row>
    <row r="10" spans="1:59" s="1395" customFormat="1" ht="45.75" customHeight="1">
      <c r="U10" s="2044" t="s">
        <v>1392</v>
      </c>
      <c r="V10" s="2045"/>
      <c r="X10" s="2043" t="s">
        <v>1393</v>
      </c>
      <c r="Y10" s="2043"/>
      <c r="Z10" s="1805"/>
      <c r="AA10" s="1805"/>
      <c r="AB10" s="1805"/>
      <c r="AC10" s="1805"/>
      <c r="AD10" s="1805"/>
      <c r="AE10" s="1805"/>
      <c r="AF10" s="1805"/>
      <c r="AG10" s="1805"/>
      <c r="AH10" s="1805"/>
      <c r="AI10" s="1805"/>
      <c r="AJ10" s="1805"/>
      <c r="AK10" s="1805"/>
      <c r="AL10" s="1805"/>
      <c r="AM10" s="1805"/>
      <c r="AN10" s="1805"/>
      <c r="AO10" s="1805"/>
      <c r="AP10" s="1805"/>
      <c r="AQ10" s="1805"/>
      <c r="AR10" s="1805"/>
      <c r="AS10" s="1805"/>
      <c r="AT10" s="1805"/>
      <c r="AU10" s="1805"/>
      <c r="AV10" s="1805"/>
      <c r="AW10" s="1805"/>
      <c r="AX10" s="1805"/>
      <c r="AY10" s="1805"/>
      <c r="AZ10" s="1805"/>
      <c r="BA10" s="1805"/>
      <c r="BB10" s="1805"/>
      <c r="BC10" s="1805"/>
      <c r="BD10" s="1805"/>
      <c r="BE10" s="1805"/>
      <c r="BF10" s="1806"/>
      <c r="BG10" s="1806"/>
    </row>
    <row r="11" spans="1:59" s="193" customFormat="1">
      <c r="U11" s="364"/>
      <c r="V11" s="1796"/>
      <c r="X11" s="364"/>
      <c r="Y11" s="1798"/>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800"/>
      <c r="BG11" s="1800"/>
    </row>
    <row r="12" spans="1:59" s="193" customFormat="1">
      <c r="U12" s="364"/>
      <c r="V12" s="1796"/>
      <c r="X12" s="364"/>
      <c r="Y12" s="1798"/>
      <c r="Z12" s="1799"/>
      <c r="AA12" s="1799"/>
      <c r="AB12" s="1799"/>
      <c r="AC12" s="1799"/>
      <c r="AD12" s="1799"/>
      <c r="AE12" s="1799"/>
      <c r="AF12" s="1799"/>
      <c r="AG12" s="1799"/>
      <c r="AH12" s="1799"/>
      <c r="AI12" s="1799"/>
      <c r="AJ12" s="1799"/>
      <c r="AK12" s="1799"/>
      <c r="AL12" s="1799"/>
      <c r="AM12" s="1799"/>
      <c r="AN12" s="1799"/>
      <c r="AO12" s="1799"/>
      <c r="AP12" s="1799"/>
      <c r="AQ12" s="1799"/>
      <c r="AR12" s="1799"/>
      <c r="AS12" s="1799"/>
      <c r="AT12" s="1799"/>
      <c r="AU12" s="1799"/>
      <c r="AV12" s="1799"/>
      <c r="AW12" s="1799"/>
      <c r="AX12" s="1799"/>
      <c r="AY12" s="1799"/>
      <c r="AZ12" s="1799"/>
      <c r="BA12" s="1799"/>
      <c r="BB12" s="1799"/>
      <c r="BC12" s="1799"/>
      <c r="BD12" s="1799"/>
      <c r="BE12" s="1799"/>
      <c r="BF12" s="1800"/>
      <c r="BG12" s="1800"/>
    </row>
    <row r="13" spans="1:59" s="1" customFormat="1">
      <c r="A13" s="193"/>
      <c r="V13" s="193"/>
      <c r="W13" s="193"/>
      <c r="Y13" s="24"/>
      <c r="Z13" s="24"/>
      <c r="AA13" s="24"/>
      <c r="AB13" s="24"/>
      <c r="AC13" s="24"/>
      <c r="AD13" s="24"/>
      <c r="AE13" s="24"/>
      <c r="AF13" s="24"/>
      <c r="AG13" s="24"/>
      <c r="AH13" s="24"/>
      <c r="AI13" s="24"/>
      <c r="AJ13" s="24"/>
      <c r="AK13" s="24"/>
      <c r="AL13" s="24"/>
      <c r="AM13" s="24"/>
      <c r="AN13" s="24"/>
      <c r="AO13" s="24"/>
      <c r="AP13" s="24"/>
      <c r="AQ13" s="24"/>
      <c r="AR13" s="201"/>
      <c r="AS13" s="201"/>
      <c r="AT13" s="24"/>
      <c r="AU13" s="24"/>
      <c r="AV13" s="24"/>
      <c r="AW13" s="24"/>
      <c r="AX13" s="24"/>
      <c r="AY13" s="24"/>
      <c r="AZ13" s="24"/>
      <c r="BA13" s="24"/>
      <c r="BB13" s="24"/>
      <c r="BC13" s="24"/>
      <c r="BD13" s="24"/>
      <c r="BE13" s="24"/>
    </row>
    <row r="14" spans="1:59" s="1" customFormat="1" ht="16.5">
      <c r="A14" s="193"/>
      <c r="U14" s="1" t="s">
        <v>1368</v>
      </c>
      <c r="V14" s="193"/>
      <c r="W14" s="193"/>
      <c r="X14" s="1" t="s">
        <v>1369</v>
      </c>
      <c r="AE14" s="191"/>
      <c r="AF14" s="191"/>
      <c r="AG14" s="191"/>
      <c r="AH14" s="191"/>
      <c r="AI14" s="191"/>
      <c r="AJ14" s="191"/>
      <c r="AK14" s="191"/>
      <c r="AL14" s="191"/>
      <c r="AM14" s="191"/>
      <c r="AN14" s="191"/>
      <c r="AO14" s="191"/>
      <c r="AP14" s="191"/>
      <c r="AQ14" s="191"/>
      <c r="AR14" s="191"/>
      <c r="AS14" s="191"/>
    </row>
    <row r="15" spans="1:59" s="1" customFormat="1">
      <c r="A15" s="193"/>
      <c r="U15" s="979"/>
      <c r="V15" s="39"/>
      <c r="W15" s="193"/>
      <c r="X15" s="979"/>
      <c r="Y15" s="978"/>
      <c r="Z15" s="189"/>
      <c r="AA15" s="10">
        <v>1990</v>
      </c>
      <c r="AB15" s="10">
        <f t="shared" ref="AB15:BA15" si="12">AA15+1</f>
        <v>1991</v>
      </c>
      <c r="AC15" s="10">
        <f t="shared" si="12"/>
        <v>1992</v>
      </c>
      <c r="AD15" s="10">
        <f t="shared" si="12"/>
        <v>1993</v>
      </c>
      <c r="AE15" s="10">
        <f t="shared" si="12"/>
        <v>1994</v>
      </c>
      <c r="AF15" s="10">
        <f t="shared" si="12"/>
        <v>1995</v>
      </c>
      <c r="AG15" s="10">
        <f t="shared" si="12"/>
        <v>1996</v>
      </c>
      <c r="AH15" s="10">
        <f t="shared" si="12"/>
        <v>1997</v>
      </c>
      <c r="AI15" s="10">
        <f t="shared" si="12"/>
        <v>1998</v>
      </c>
      <c r="AJ15" s="10">
        <f t="shared" si="12"/>
        <v>1999</v>
      </c>
      <c r="AK15" s="10">
        <f t="shared" si="12"/>
        <v>2000</v>
      </c>
      <c r="AL15" s="10">
        <f t="shared" si="12"/>
        <v>2001</v>
      </c>
      <c r="AM15" s="10">
        <f t="shared" si="12"/>
        <v>2002</v>
      </c>
      <c r="AN15" s="10">
        <f t="shared" si="12"/>
        <v>2003</v>
      </c>
      <c r="AO15" s="10">
        <f t="shared" si="12"/>
        <v>2004</v>
      </c>
      <c r="AP15" s="10">
        <f t="shared" si="12"/>
        <v>2005</v>
      </c>
      <c r="AQ15" s="10">
        <f>AP15+1</f>
        <v>2006</v>
      </c>
      <c r="AR15" s="10">
        <f>AQ15+1</f>
        <v>2007</v>
      </c>
      <c r="AS15" s="10">
        <f>AR15+1</f>
        <v>2008</v>
      </c>
      <c r="AT15" s="10">
        <f t="shared" si="12"/>
        <v>2009</v>
      </c>
      <c r="AU15" s="10">
        <f>AT15+1</f>
        <v>2010</v>
      </c>
      <c r="AV15" s="10">
        <f>AU15+1</f>
        <v>2011</v>
      </c>
      <c r="AW15" s="10">
        <f>AV15+1</f>
        <v>2012</v>
      </c>
      <c r="AX15" s="10">
        <f>AW15+1</f>
        <v>2013</v>
      </c>
      <c r="AY15" s="10">
        <f t="shared" si="12"/>
        <v>2014</v>
      </c>
      <c r="AZ15" s="10">
        <f t="shared" si="12"/>
        <v>2015</v>
      </c>
      <c r="BA15" s="10">
        <f t="shared" si="12"/>
        <v>2016</v>
      </c>
      <c r="BB15" s="10">
        <f>BA15+1</f>
        <v>2017</v>
      </c>
      <c r="BC15" s="10">
        <f t="shared" ref="BC15:BD15" si="13">BB15+1</f>
        <v>2018</v>
      </c>
      <c r="BD15" s="10">
        <f t="shared" si="13"/>
        <v>2019</v>
      </c>
      <c r="BE15" s="10">
        <f t="shared" ref="BE15" si="14">BD15+1</f>
        <v>2020</v>
      </c>
    </row>
    <row r="16" spans="1:59" s="1" customFormat="1" ht="15.75" customHeight="1">
      <c r="A16" s="193"/>
      <c r="U16" s="1833" t="s">
        <v>147</v>
      </c>
      <c r="V16" s="1771"/>
      <c r="W16" s="193"/>
      <c r="X16" s="1769" t="s">
        <v>935</v>
      </c>
      <c r="Y16" s="1771"/>
      <c r="Z16" s="70"/>
      <c r="AA16" s="230"/>
      <c r="AB16" s="230"/>
      <c r="AC16" s="230"/>
      <c r="AD16" s="230"/>
      <c r="AE16" s="230"/>
      <c r="AF16" s="15">
        <f t="shared" ref="AF16:BE16" si="15">AF5/$AE5-1</f>
        <v>9.9457150689743479E-3</v>
      </c>
      <c r="AG16" s="15">
        <f t="shared" si="15"/>
        <v>1.9637019780382792E-2</v>
      </c>
      <c r="AH16" s="15">
        <f t="shared" si="15"/>
        <v>1.4027266854524933E-2</v>
      </c>
      <c r="AI16" s="15">
        <f t="shared" si="15"/>
        <v>-1.8582026850582301E-2</v>
      </c>
      <c r="AJ16" s="15">
        <f t="shared" si="15"/>
        <v>1.1133961807623827E-2</v>
      </c>
      <c r="AK16" s="15">
        <f t="shared" si="15"/>
        <v>2.9665339924703771E-2</v>
      </c>
      <c r="AL16" s="15">
        <f t="shared" si="15"/>
        <v>1.7444714073533873E-2</v>
      </c>
      <c r="AM16" s="15">
        <f t="shared" si="15"/>
        <v>4.1061614862139217E-2</v>
      </c>
      <c r="AN16" s="15">
        <f t="shared" si="15"/>
        <v>4.7717118869752939E-2</v>
      </c>
      <c r="AO16" s="15">
        <f t="shared" si="15"/>
        <v>4.3903786316966453E-2</v>
      </c>
      <c r="AP16" s="15">
        <f t="shared" si="15"/>
        <v>4.99152125221487E-2</v>
      </c>
      <c r="AQ16" s="15">
        <f t="shared" si="15"/>
        <v>3.1186545456394654E-2</v>
      </c>
      <c r="AR16" s="15">
        <f t="shared" si="15"/>
        <v>6.0094487433131061E-2</v>
      </c>
      <c r="AS16" s="15">
        <f t="shared" si="15"/>
        <v>2.3881873859128433E-3</v>
      </c>
      <c r="AT16" s="15">
        <f t="shared" si="15"/>
        <v>-5.3870546009222808E-2</v>
      </c>
      <c r="AU16" s="15">
        <f t="shared" si="15"/>
        <v>-1.204698363913026E-2</v>
      </c>
      <c r="AV16" s="15">
        <f t="shared" si="15"/>
        <v>2.850206111983522E-2</v>
      </c>
      <c r="AW16" s="15">
        <f t="shared" si="15"/>
        <v>6.1831497583234363E-2</v>
      </c>
      <c r="AX16" s="15">
        <f t="shared" si="15"/>
        <v>6.9411795915577112E-2</v>
      </c>
      <c r="AY16" s="15">
        <f t="shared" si="15"/>
        <v>2.7462130983666233E-2</v>
      </c>
      <c r="AZ16" s="15">
        <f t="shared" si="15"/>
        <v>-5.2870092892755016E-3</v>
      </c>
      <c r="BA16" s="15">
        <f t="shared" si="15"/>
        <v>-2.1291433508737745E-2</v>
      </c>
      <c r="BB16" s="15">
        <f t="shared" si="15"/>
        <v>-3.397132574126227E-2</v>
      </c>
      <c r="BC16" s="15">
        <f t="shared" si="15"/>
        <v>-7.0250612653685041E-2</v>
      </c>
      <c r="BD16" s="15">
        <f t="shared" si="15"/>
        <v>-0.10078713174443577</v>
      </c>
      <c r="BE16" s="15">
        <f t="shared" si="15"/>
        <v>-1</v>
      </c>
      <c r="BF16" s="220"/>
      <c r="BG16" s="220"/>
    </row>
    <row r="17" spans="1:59" s="1" customFormat="1" ht="15.75" customHeight="1">
      <c r="A17" s="193"/>
      <c r="U17" s="1769" t="s">
        <v>142</v>
      </c>
      <c r="V17" s="1771"/>
      <c r="W17" s="193"/>
      <c r="X17" s="1769" t="s">
        <v>936</v>
      </c>
      <c r="Y17" s="1771"/>
      <c r="Z17" s="70"/>
      <c r="AA17" s="230"/>
      <c r="AB17" s="230"/>
      <c r="AC17" s="230"/>
      <c r="AD17" s="230"/>
      <c r="AE17" s="230"/>
      <c r="AF17" s="15">
        <f t="shared" ref="AF17:BE17" si="16">AF6/$AE6-1</f>
        <v>9.9009615198906165E-3</v>
      </c>
      <c r="AG17" s="15">
        <f t="shared" si="16"/>
        <v>1.9409374035229021E-2</v>
      </c>
      <c r="AH17" s="15">
        <f t="shared" si="16"/>
        <v>1.4247217669001833E-2</v>
      </c>
      <c r="AI17" s="15">
        <f t="shared" si="16"/>
        <v>-1.5649404433375813E-2</v>
      </c>
      <c r="AJ17" s="15">
        <f t="shared" si="16"/>
        <v>1.6477122234292096E-2</v>
      </c>
      <c r="AK17" s="15">
        <f t="shared" si="16"/>
        <v>3.4889430200223392E-2</v>
      </c>
      <c r="AL17" s="15">
        <f t="shared" si="16"/>
        <v>2.3446647805159149E-2</v>
      </c>
      <c r="AM17" s="15">
        <f t="shared" si="16"/>
        <v>5.1417455243115917E-2</v>
      </c>
      <c r="AN17" s="15">
        <f t="shared" si="16"/>
        <v>5.8763646413241943E-2</v>
      </c>
      <c r="AO17" s="15">
        <f t="shared" si="16"/>
        <v>5.5353983449296429E-2</v>
      </c>
      <c r="AP17" s="15">
        <f t="shared" si="16"/>
        <v>6.1613601344738811E-2</v>
      </c>
      <c r="AQ17" s="15">
        <f t="shared" si="16"/>
        <v>4.2332993298687338E-2</v>
      </c>
      <c r="AR17" s="15">
        <f t="shared" si="16"/>
        <v>7.3965635465092605E-2</v>
      </c>
      <c r="AS17" s="15">
        <f t="shared" si="16"/>
        <v>1.4303973691381033E-2</v>
      </c>
      <c r="AT17" s="15">
        <f t="shared" si="16"/>
        <v>-3.8656061623534632E-2</v>
      </c>
      <c r="AU17" s="15">
        <f t="shared" si="16"/>
        <v>5.4685241493865888E-3</v>
      </c>
      <c r="AV17" s="15">
        <f t="shared" si="16"/>
        <v>5.052809608304476E-2</v>
      </c>
      <c r="AW17" s="15">
        <f t="shared" si="16"/>
        <v>8.5307705287397395E-2</v>
      </c>
      <c r="AX17" s="15">
        <f t="shared" si="16"/>
        <v>9.2448093066417769E-2</v>
      </c>
      <c r="AY17" s="15">
        <f t="shared" si="16"/>
        <v>4.8008779767403809E-2</v>
      </c>
      <c r="AZ17" s="15">
        <f t="shared" si="16"/>
        <v>1.3323665544754837E-2</v>
      </c>
      <c r="BA17" s="15">
        <f t="shared" si="16"/>
        <v>-3.8667631737399066E-3</v>
      </c>
      <c r="BB17" s="15">
        <f t="shared" si="16"/>
        <v>-1.8371900634658989E-2</v>
      </c>
      <c r="BC17" s="15">
        <f t="shared" si="16"/>
        <v>-5.7934579882055526E-2</v>
      </c>
      <c r="BD17" s="15">
        <f t="shared" si="16"/>
        <v>-9.0258073339496425E-2</v>
      </c>
      <c r="BE17" s="15">
        <f t="shared" si="16"/>
        <v>-1</v>
      </c>
      <c r="BF17" s="220"/>
      <c r="BG17" s="220"/>
    </row>
    <row r="18" spans="1:59" s="1" customFormat="1" ht="15.75" customHeight="1">
      <c r="A18" s="193"/>
      <c r="U18" s="1769" t="s">
        <v>143</v>
      </c>
      <c r="V18" s="1771"/>
      <c r="W18" s="193"/>
      <c r="X18" s="1769" t="s">
        <v>937</v>
      </c>
      <c r="Y18" s="1771"/>
      <c r="Z18" s="70"/>
      <c r="AA18" s="230"/>
      <c r="AB18" s="230"/>
      <c r="AC18" s="230"/>
      <c r="AD18" s="230"/>
      <c r="AE18" s="230"/>
      <c r="AF18" s="15">
        <f t="shared" ref="AF18:BE18" si="17">AF7/$AE7-1</f>
        <v>-2.1189902190929644E-2</v>
      </c>
      <c r="AG18" s="15">
        <f t="shared" si="17"/>
        <v>-4.009169482248387E-2</v>
      </c>
      <c r="AH18" s="15">
        <f t="shared" si="17"/>
        <v>-4.4178977605776604E-2</v>
      </c>
      <c r="AI18" s="15">
        <f t="shared" si="17"/>
        <v>-6.5674874474511147E-2</v>
      </c>
      <c r="AJ18" s="15">
        <f t="shared" si="17"/>
        <v>-4.3096800005724356E-2</v>
      </c>
      <c r="AK18" s="15">
        <f t="shared" si="17"/>
        <v>-5.0251989447354539E-2</v>
      </c>
      <c r="AL18" s="15">
        <f t="shared" si="17"/>
        <v>-5.4685140566919421E-2</v>
      </c>
      <c r="AM18" s="15">
        <f t="shared" si="17"/>
        <v>-4.1557550954722244E-2</v>
      </c>
      <c r="AN18" s="15">
        <f t="shared" si="17"/>
        <v>-5.3673463299713675E-2</v>
      </c>
      <c r="AO18" s="15">
        <f t="shared" si="17"/>
        <v>-7.2711651400164001E-2</v>
      </c>
      <c r="AP18" s="15">
        <f t="shared" si="17"/>
        <v>-8.7056010118063742E-2</v>
      </c>
      <c r="AQ18" s="15">
        <f t="shared" si="17"/>
        <v>-0.11476894816094962</v>
      </c>
      <c r="AR18" s="15">
        <f t="shared" si="17"/>
        <v>-9.9415081364702562E-2</v>
      </c>
      <c r="AS18" s="15">
        <f t="shared" si="17"/>
        <v>-0.11659156789215808</v>
      </c>
      <c r="AT18" s="15">
        <f t="shared" si="17"/>
        <v>-0.1453479955686714</v>
      </c>
      <c r="AU18" s="15">
        <f t="shared" si="17"/>
        <v>-0.13577772204341954</v>
      </c>
      <c r="AV18" s="15">
        <f t="shared" si="17"/>
        <v>-0.10488030211827359</v>
      </c>
      <c r="AW18" s="15">
        <f t="shared" si="17"/>
        <v>-8.1659516842856328E-2</v>
      </c>
      <c r="AX18" s="15">
        <f t="shared" si="17"/>
        <v>-9.9713237095311658E-2</v>
      </c>
      <c r="AY18" s="15">
        <f t="shared" si="17"/>
        <v>-0.13194721028375478</v>
      </c>
      <c r="AZ18" s="15">
        <f t="shared" si="17"/>
        <v>-0.17397628565298007</v>
      </c>
      <c r="BA18" s="15">
        <f t="shared" si="17"/>
        <v>-0.19332803609267035</v>
      </c>
      <c r="BB18" s="15">
        <f t="shared" si="17"/>
        <v>-0.21775338814770595</v>
      </c>
      <c r="BC18" s="15">
        <f t="shared" si="17"/>
        <v>-0.24927228309674476</v>
      </c>
      <c r="BD18" s="15">
        <f t="shared" si="17"/>
        <v>-0.27152912730359291</v>
      </c>
      <c r="BE18" s="15">
        <f t="shared" si="17"/>
        <v>-1</v>
      </c>
      <c r="BF18" s="220"/>
      <c r="BG18" s="220"/>
    </row>
    <row r="19" spans="1:59" s="1" customFormat="1" ht="15.75" customHeight="1">
      <c r="A19" s="193"/>
      <c r="U19" s="1769" t="s">
        <v>148</v>
      </c>
      <c r="V19" s="1771"/>
      <c r="W19" s="193"/>
      <c r="X19" s="1769" t="s">
        <v>938</v>
      </c>
      <c r="Y19" s="1771"/>
      <c r="Z19" s="70"/>
      <c r="AA19" s="230"/>
      <c r="AB19" s="230"/>
      <c r="AC19" s="230"/>
      <c r="AD19" s="230"/>
      <c r="AE19" s="230"/>
      <c r="AF19" s="15">
        <f t="shared" ref="AF19:BE19" si="18">AF8/$AE8-1</f>
        <v>-2.1233276032813109E-2</v>
      </c>
      <c r="AG19" s="15">
        <f t="shared" si="18"/>
        <v>-4.0306005442020121E-2</v>
      </c>
      <c r="AH19" s="15">
        <f t="shared" si="18"/>
        <v>-4.397165220216892E-2</v>
      </c>
      <c r="AI19" s="15">
        <f t="shared" si="18"/>
        <v>-6.2882972468393916E-2</v>
      </c>
      <c r="AJ19" s="15">
        <f t="shared" si="18"/>
        <v>-3.804021254700507E-2</v>
      </c>
      <c r="AK19" s="15">
        <f t="shared" si="18"/>
        <v>-4.5433366197896619E-2</v>
      </c>
      <c r="AL19" s="15">
        <f t="shared" si="18"/>
        <v>-4.9108702787688863E-2</v>
      </c>
      <c r="AM19" s="15">
        <f t="shared" si="18"/>
        <v>-3.2023555199841347E-2</v>
      </c>
      <c r="AN19" s="15">
        <f t="shared" si="18"/>
        <v>-4.3695939820788898E-2</v>
      </c>
      <c r="AO19" s="15">
        <f t="shared" si="18"/>
        <v>-6.2540566163045153E-2</v>
      </c>
      <c r="AP19" s="15">
        <f t="shared" si="18"/>
        <v>-7.6883785123600057E-2</v>
      </c>
      <c r="AQ19" s="15">
        <f t="shared" si="18"/>
        <v>-0.10520018313857937</v>
      </c>
      <c r="AR19" s="15">
        <f t="shared" si="18"/>
        <v>-8.7631087702033428E-2</v>
      </c>
      <c r="AS19" s="15">
        <f t="shared" si="18"/>
        <v>-0.10609014116954518</v>
      </c>
      <c r="AT19" s="15">
        <f t="shared" si="18"/>
        <v>-0.13160453845318842</v>
      </c>
      <c r="AU19" s="15">
        <f t="shared" si="18"/>
        <v>-0.12045584763251227</v>
      </c>
      <c r="AV19" s="15">
        <f t="shared" si="18"/>
        <v>-8.5710736487715988E-2</v>
      </c>
      <c r="AW19" s="15">
        <f t="shared" si="18"/>
        <v>-6.1355775642102817E-2</v>
      </c>
      <c r="AX19" s="15">
        <f t="shared" si="18"/>
        <v>-8.0320077724477468E-2</v>
      </c>
      <c r="AY19" s="15">
        <f t="shared" si="18"/>
        <v>-0.11458834589527556</v>
      </c>
      <c r="AZ19" s="15">
        <f t="shared" si="18"/>
        <v>-0.15852171845975727</v>
      </c>
      <c r="BA19" s="15">
        <f t="shared" si="18"/>
        <v>-0.17896626025784523</v>
      </c>
      <c r="BB19" s="15">
        <f t="shared" si="18"/>
        <v>-0.20512167465757847</v>
      </c>
      <c r="BC19" s="15">
        <f t="shared" si="18"/>
        <v>-0.23932768158392115</v>
      </c>
      <c r="BD19" s="15">
        <f t="shared" si="18"/>
        <v>-0.26299932014035998</v>
      </c>
      <c r="BE19" s="15">
        <f t="shared" si="18"/>
        <v>-1</v>
      </c>
      <c r="BF19" s="220"/>
      <c r="BG19" s="220"/>
    </row>
    <row r="20" spans="1:59" s="1" customFormat="1" ht="15.75" customHeight="1">
      <c r="A20" s="193"/>
      <c r="U20" s="1769" t="s">
        <v>939</v>
      </c>
      <c r="V20" s="1771"/>
      <c r="W20" s="193"/>
      <c r="X20" s="1769" t="s">
        <v>595</v>
      </c>
      <c r="Y20" s="1771"/>
      <c r="Z20" s="70"/>
      <c r="AA20" s="230"/>
      <c r="AB20" s="230"/>
      <c r="AC20" s="230"/>
      <c r="AD20" s="230"/>
      <c r="AE20" s="230"/>
      <c r="AF20" s="15">
        <f t="shared" ref="AF20:BE20" si="19">AF9/$AE9-1</f>
        <v>3.1809660862302858E-2</v>
      </c>
      <c r="AG20" s="15">
        <f t="shared" si="19"/>
        <v>6.2223354335725567E-2</v>
      </c>
      <c r="AH20" s="15">
        <f t="shared" si="19"/>
        <v>6.0896593710087599E-2</v>
      </c>
      <c r="AI20" s="15">
        <f t="shared" si="19"/>
        <v>5.040306242159831E-2</v>
      </c>
      <c r="AJ20" s="15">
        <f t="shared" si="19"/>
        <v>5.6673195171332624E-2</v>
      </c>
      <c r="AK20" s="15">
        <f t="shared" si="19"/>
        <v>8.4145824454589402E-2</v>
      </c>
      <c r="AL20" s="15">
        <f t="shared" si="19"/>
        <v>7.630246570302579E-2</v>
      </c>
      <c r="AM20" s="15">
        <f t="shared" si="19"/>
        <v>8.6201488570503138E-2</v>
      </c>
      <c r="AN20" s="15">
        <f t="shared" si="19"/>
        <v>0.10714122265132908</v>
      </c>
      <c r="AO20" s="15">
        <f t="shared" si="19"/>
        <v>0.12575962794444084</v>
      </c>
      <c r="AP20" s="15">
        <f t="shared" si="19"/>
        <v>0.1500324490420557</v>
      </c>
      <c r="AQ20" s="15">
        <f t="shared" si="19"/>
        <v>0.16487841599560293</v>
      </c>
      <c r="AR20" s="15">
        <f t="shared" si="19"/>
        <v>0.17711774369878008</v>
      </c>
      <c r="AS20" s="15">
        <f t="shared" si="19"/>
        <v>0.13468261220258126</v>
      </c>
      <c r="AT20" s="15">
        <f t="shared" si="19"/>
        <v>0.10703473353498549</v>
      </c>
      <c r="AU20" s="15">
        <f t="shared" si="19"/>
        <v>0.1431700403475431</v>
      </c>
      <c r="AV20" s="15">
        <f t="shared" si="19"/>
        <v>0.14901064466992953</v>
      </c>
      <c r="AW20" s="15">
        <f t="shared" si="19"/>
        <v>0.1562503418479233</v>
      </c>
      <c r="AX20" s="15">
        <f t="shared" si="19"/>
        <v>0.18785684737296715</v>
      </c>
      <c r="AY20" s="15">
        <f t="shared" si="19"/>
        <v>0.18364014626291292</v>
      </c>
      <c r="AZ20" s="15">
        <f t="shared" si="19"/>
        <v>0.20421844244151655</v>
      </c>
      <c r="BA20" s="15">
        <f t="shared" si="19"/>
        <v>0.21326711511160945</v>
      </c>
      <c r="BB20" s="15">
        <f t="shared" si="19"/>
        <v>0.23494133387329486</v>
      </c>
      <c r="BC20" s="15">
        <f t="shared" si="19"/>
        <v>0.2384641813699413</v>
      </c>
      <c r="BD20" s="15">
        <f t="shared" si="19"/>
        <v>0.23438410780538432</v>
      </c>
      <c r="BE20" s="15">
        <f t="shared" si="19"/>
        <v>-1</v>
      </c>
      <c r="BF20" s="220"/>
      <c r="BG20" s="220"/>
    </row>
    <row r="21" spans="1:59" s="1" customFormat="1">
      <c r="A21" s="193"/>
      <c r="V21" s="202"/>
      <c r="W21" s="193"/>
    </row>
    <row r="22" spans="1:59" s="1" customFormat="1">
      <c r="A22" s="193"/>
      <c r="U22" s="1" t="s">
        <v>149</v>
      </c>
      <c r="V22" s="193"/>
      <c r="W22" s="193"/>
      <c r="X22" s="1" t="s">
        <v>940</v>
      </c>
    </row>
    <row r="23" spans="1:59" s="1" customFormat="1">
      <c r="A23" s="193"/>
      <c r="U23" s="979"/>
      <c r="V23" s="39"/>
      <c r="W23" s="193"/>
      <c r="X23" s="979"/>
      <c r="Y23" s="978"/>
      <c r="Z23" s="189"/>
      <c r="AA23" s="10">
        <v>1990</v>
      </c>
      <c r="AB23" s="10">
        <f t="shared" ref="AB23:BA23" si="20">AA23+1</f>
        <v>1991</v>
      </c>
      <c r="AC23" s="10">
        <f t="shared" si="20"/>
        <v>1992</v>
      </c>
      <c r="AD23" s="10">
        <f t="shared" si="20"/>
        <v>1993</v>
      </c>
      <c r="AE23" s="10">
        <f t="shared" si="20"/>
        <v>1994</v>
      </c>
      <c r="AF23" s="10">
        <f t="shared" si="20"/>
        <v>1995</v>
      </c>
      <c r="AG23" s="10">
        <f t="shared" si="20"/>
        <v>1996</v>
      </c>
      <c r="AH23" s="10">
        <f t="shared" si="20"/>
        <v>1997</v>
      </c>
      <c r="AI23" s="10">
        <f t="shared" si="20"/>
        <v>1998</v>
      </c>
      <c r="AJ23" s="10">
        <f t="shared" si="20"/>
        <v>1999</v>
      </c>
      <c r="AK23" s="10">
        <f t="shared" si="20"/>
        <v>2000</v>
      </c>
      <c r="AL23" s="10">
        <f t="shared" si="20"/>
        <v>2001</v>
      </c>
      <c r="AM23" s="10">
        <f t="shared" si="20"/>
        <v>2002</v>
      </c>
      <c r="AN23" s="10">
        <f t="shared" si="20"/>
        <v>2003</v>
      </c>
      <c r="AO23" s="10">
        <f t="shared" si="20"/>
        <v>2004</v>
      </c>
      <c r="AP23" s="10">
        <f t="shared" si="20"/>
        <v>2005</v>
      </c>
      <c r="AQ23" s="10">
        <f t="shared" si="20"/>
        <v>2006</v>
      </c>
      <c r="AR23" s="10">
        <f t="shared" si="20"/>
        <v>2007</v>
      </c>
      <c r="AS23" s="10">
        <f t="shared" si="20"/>
        <v>2008</v>
      </c>
      <c r="AT23" s="10">
        <f t="shared" si="20"/>
        <v>2009</v>
      </c>
      <c r="AU23" s="10">
        <f t="shared" si="20"/>
        <v>2010</v>
      </c>
      <c r="AV23" s="10">
        <f t="shared" si="20"/>
        <v>2011</v>
      </c>
      <c r="AW23" s="10">
        <f t="shared" si="20"/>
        <v>2012</v>
      </c>
      <c r="AX23" s="10">
        <f t="shared" si="20"/>
        <v>2013</v>
      </c>
      <c r="AY23" s="10">
        <f t="shared" si="20"/>
        <v>2014</v>
      </c>
      <c r="AZ23" s="10">
        <f t="shared" si="20"/>
        <v>2015</v>
      </c>
      <c r="BA23" s="10">
        <f t="shared" si="20"/>
        <v>2016</v>
      </c>
      <c r="BB23" s="10">
        <f t="shared" ref="BB23" si="21">BA23+1</f>
        <v>2017</v>
      </c>
      <c r="BC23" s="10">
        <f t="shared" ref="BC23:BD23" si="22">BB23+1</f>
        <v>2018</v>
      </c>
      <c r="BD23" s="10">
        <f t="shared" si="22"/>
        <v>2019</v>
      </c>
      <c r="BE23" s="10">
        <f t="shared" ref="BE23" si="23">BD23+1</f>
        <v>2020</v>
      </c>
    </row>
    <row r="24" spans="1:59" s="1" customFormat="1" ht="15.75" customHeight="1">
      <c r="A24" s="193"/>
      <c r="U24" s="1769" t="s">
        <v>147</v>
      </c>
      <c r="V24" s="1771"/>
      <c r="W24" s="193"/>
      <c r="X24" s="1769" t="s">
        <v>935</v>
      </c>
      <c r="Y24" s="1771"/>
      <c r="Z24" s="70"/>
      <c r="AA24" s="230"/>
      <c r="AB24" s="230"/>
      <c r="AC24" s="230"/>
      <c r="AD24" s="230"/>
      <c r="AE24" s="230"/>
      <c r="AF24" s="230"/>
      <c r="AG24" s="230"/>
      <c r="AH24" s="230"/>
      <c r="AI24" s="230"/>
      <c r="AJ24" s="230"/>
      <c r="AK24" s="230"/>
      <c r="AL24" s="230"/>
      <c r="AM24" s="230"/>
      <c r="AN24" s="230"/>
      <c r="AO24" s="230"/>
      <c r="AP24" s="230"/>
      <c r="AQ24" s="15">
        <f>AQ5/$AP5-1</f>
        <v>-1.7838266216529397E-2</v>
      </c>
      <c r="AR24" s="15">
        <f t="shared" ref="AR24:AU24" si="24">AR5/$AP5-1</f>
        <v>9.6953304319966627E-3</v>
      </c>
      <c r="AS24" s="15">
        <f t="shared" si="24"/>
        <v>-4.5267488811848611E-2</v>
      </c>
      <c r="AT24" s="15">
        <f t="shared" si="24"/>
        <v>-9.8851561815218592E-2</v>
      </c>
      <c r="AU24" s="15">
        <f t="shared" si="24"/>
        <v>-5.9016380963212156E-2</v>
      </c>
      <c r="AV24" s="15">
        <f t="shared" ref="AV24:AW28" si="25">AV5/$AP5-1</f>
        <v>-2.0395124431880629E-2</v>
      </c>
      <c r="AW24" s="15">
        <f t="shared" si="25"/>
        <v>1.1349759408152416E-2</v>
      </c>
      <c r="AX24" s="15">
        <f t="shared" ref="AX24:BA24" si="26">AX5/$AP5-1</f>
        <v>1.8569674161204919E-2</v>
      </c>
      <c r="AY24" s="15">
        <f t="shared" si="26"/>
        <v>-2.1385614067392034E-2</v>
      </c>
      <c r="AZ24" s="15">
        <f t="shared" si="26"/>
        <v>-5.2577790237761435E-2</v>
      </c>
      <c r="BA24" s="15">
        <f t="shared" si="26"/>
        <v>-6.7821329933710595E-2</v>
      </c>
      <c r="BB24" s="15">
        <f t="shared" ref="BB24" si="27">BB5/$AP5-1</f>
        <v>-7.9898392996797685E-2</v>
      </c>
      <c r="BC24" s="15">
        <f t="shared" ref="BC24:BE24" si="28">BC5/$AP5-1</f>
        <v>-0.11445288509266061</v>
      </c>
      <c r="BD24" s="15">
        <f t="shared" ref="BD24" si="29">BD5/$AP5-1</f>
        <v>-0.14353763281947429</v>
      </c>
      <c r="BE24" s="15">
        <f t="shared" si="28"/>
        <v>-1</v>
      </c>
      <c r="BF24" s="220"/>
      <c r="BG24" s="220"/>
    </row>
    <row r="25" spans="1:59" s="1" customFormat="1" ht="15.75" customHeight="1">
      <c r="A25" s="193"/>
      <c r="U25" s="1769" t="s">
        <v>142</v>
      </c>
      <c r="V25" s="1771"/>
      <c r="W25" s="193"/>
      <c r="X25" s="1769" t="s">
        <v>936</v>
      </c>
      <c r="Y25" s="1771"/>
      <c r="Z25" s="70"/>
      <c r="AA25" s="230"/>
      <c r="AB25" s="230"/>
      <c r="AC25" s="230"/>
      <c r="AD25" s="230"/>
      <c r="AE25" s="230"/>
      <c r="AF25" s="230"/>
      <c r="AG25" s="230"/>
      <c r="AH25" s="230"/>
      <c r="AI25" s="230"/>
      <c r="AJ25" s="230"/>
      <c r="AK25" s="230"/>
      <c r="AL25" s="230"/>
      <c r="AM25" s="230"/>
      <c r="AN25" s="230"/>
      <c r="AO25" s="230"/>
      <c r="AP25" s="230"/>
      <c r="AQ25" s="15">
        <f>AQ6/$AP6-1</f>
        <v>-1.816160608872075E-2</v>
      </c>
      <c r="AR25" s="15">
        <f t="shared" ref="AR25:AU25" si="30">AR6/$AP6-1</f>
        <v>1.1635150590297183E-2</v>
      </c>
      <c r="AS25" s="15">
        <f t="shared" si="30"/>
        <v>-4.4563886138450859E-2</v>
      </c>
      <c r="AT25" s="15">
        <f t="shared" si="30"/>
        <v>-9.4450243328893402E-2</v>
      </c>
      <c r="AU25" s="15">
        <f t="shared" si="30"/>
        <v>-5.2886546596834894E-2</v>
      </c>
      <c r="AV25" s="15">
        <f t="shared" si="25"/>
        <v>-1.0442128141210816E-2</v>
      </c>
      <c r="AW25" s="15">
        <f t="shared" si="25"/>
        <v>2.2318952877624643E-2</v>
      </c>
      <c r="AX25" s="15">
        <f t="shared" ref="AX25:BA25" si="31">AX6/$AP6-1</f>
        <v>2.9044929042564283E-2</v>
      </c>
      <c r="AY25" s="15">
        <f t="shared" si="31"/>
        <v>-1.2815229156919017E-2</v>
      </c>
      <c r="AZ25" s="15">
        <f t="shared" si="31"/>
        <v>-4.5487299464527675E-2</v>
      </c>
      <c r="BA25" s="15">
        <f t="shared" si="31"/>
        <v>-6.1680035406041389E-2</v>
      </c>
      <c r="BB25" s="15">
        <f t="shared" ref="BB25" si="32">BB6/$AP6-1</f>
        <v>-7.5343328192179038E-2</v>
      </c>
      <c r="BC25" s="15">
        <f t="shared" ref="BC25:BE25" si="33">BC6/$AP6-1</f>
        <v>-0.11260988091652502</v>
      </c>
      <c r="BD25" s="15">
        <f t="shared" ref="BD25" si="34">BD6/$AP6-1</f>
        <v>-0.14305739347335067</v>
      </c>
      <c r="BE25" s="15">
        <f t="shared" si="33"/>
        <v>-1</v>
      </c>
      <c r="BF25" s="220"/>
      <c r="BG25" s="220"/>
    </row>
    <row r="26" spans="1:59" s="1" customFormat="1" ht="15.75" customHeight="1">
      <c r="A26" s="193"/>
      <c r="U26" s="1769" t="s">
        <v>143</v>
      </c>
      <c r="V26" s="1771"/>
      <c r="W26" s="193"/>
      <c r="X26" s="1769" t="s">
        <v>937</v>
      </c>
      <c r="Y26" s="1771"/>
      <c r="Z26" s="70"/>
      <c r="AA26" s="230"/>
      <c r="AB26" s="230"/>
      <c r="AC26" s="230"/>
      <c r="AD26" s="230"/>
      <c r="AE26" s="230"/>
      <c r="AF26" s="230"/>
      <c r="AG26" s="230"/>
      <c r="AH26" s="230"/>
      <c r="AI26" s="230"/>
      <c r="AJ26" s="230"/>
      <c r="AK26" s="230"/>
      <c r="AL26" s="230"/>
      <c r="AM26" s="230"/>
      <c r="AN26" s="230"/>
      <c r="AO26" s="230"/>
      <c r="AP26" s="230"/>
      <c r="AQ26" s="15">
        <f>AQ7/$AP7-1</f>
        <v>-3.0355573123899804E-2</v>
      </c>
      <c r="AR26" s="15">
        <f t="shared" ref="AR26:AU26" si="35">AR7/$AP7-1</f>
        <v>-1.3537600754934709E-2</v>
      </c>
      <c r="AS26" s="15">
        <f t="shared" si="35"/>
        <v>-3.2351993223498798E-2</v>
      </c>
      <c r="AT26" s="15">
        <f t="shared" si="35"/>
        <v>-6.385056049073301E-2</v>
      </c>
      <c r="AU26" s="15">
        <f t="shared" si="35"/>
        <v>-5.3367690094171638E-2</v>
      </c>
      <c r="AV26" s="15">
        <f t="shared" si="25"/>
        <v>-1.9523971018764241E-2</v>
      </c>
      <c r="AW26" s="15">
        <f t="shared" si="25"/>
        <v>5.9110891084406258E-3</v>
      </c>
      <c r="AX26" s="15">
        <f t="shared" ref="AX26:BA26" si="36">AX7/$AP7-1</f>
        <v>-1.386418785547272E-2</v>
      </c>
      <c r="AY26" s="15">
        <f t="shared" si="36"/>
        <v>-4.9171910504056782E-2</v>
      </c>
      <c r="AZ26" s="15">
        <f t="shared" si="36"/>
        <v>-9.5208771291826033E-2</v>
      </c>
      <c r="BA26" s="15">
        <f t="shared" si="36"/>
        <v>-0.11640585529058567</v>
      </c>
      <c r="BB26" s="15">
        <f t="shared" ref="BB26" si="37">BB7/$AP7-1</f>
        <v>-0.14316034661287846</v>
      </c>
      <c r="BC26" s="15">
        <f t="shared" ref="BC26:BE26" si="38">BC7/$AP7-1</f>
        <v>-0.17768480298518552</v>
      </c>
      <c r="BD26" s="15">
        <f t="shared" ref="BD26" si="39">BD7/$AP7-1</f>
        <v>-0.20206400308236394</v>
      </c>
      <c r="BE26" s="15">
        <f t="shared" si="38"/>
        <v>-1</v>
      </c>
      <c r="BF26" s="220"/>
      <c r="BG26" s="220"/>
    </row>
    <row r="27" spans="1:59" s="1" customFormat="1" ht="15.75" customHeight="1">
      <c r="A27" s="193"/>
      <c r="U27" s="1769" t="s">
        <v>148</v>
      </c>
      <c r="V27" s="1771"/>
      <c r="W27" s="193"/>
      <c r="X27" s="1769" t="s">
        <v>938</v>
      </c>
      <c r="Y27" s="1771"/>
      <c r="Z27" s="70"/>
      <c r="AA27" s="230"/>
      <c r="AB27" s="230"/>
      <c r="AC27" s="230"/>
      <c r="AD27" s="230"/>
      <c r="AE27" s="230"/>
      <c r="AF27" s="230"/>
      <c r="AG27" s="230"/>
      <c r="AH27" s="230"/>
      <c r="AI27" s="230"/>
      <c r="AJ27" s="230"/>
      <c r="AK27" s="230"/>
      <c r="AL27" s="230"/>
      <c r="AM27" s="230"/>
      <c r="AN27" s="230"/>
      <c r="AO27" s="230"/>
      <c r="AP27" s="230"/>
      <c r="AQ27" s="15">
        <f>AQ8/$AP8-1</f>
        <v>-3.0674792142797225E-2</v>
      </c>
      <c r="AR27" s="15">
        <f t="shared" ref="AR27:AU27" si="40">AR8/$AP8-1</f>
        <v>-1.1642415554224073E-2</v>
      </c>
      <c r="AS27" s="15">
        <f t="shared" si="40"/>
        <v>-3.1638872305862042E-2</v>
      </c>
      <c r="AT27" s="15">
        <f t="shared" si="40"/>
        <v>-5.9278292860358017E-2</v>
      </c>
      <c r="AU27" s="15">
        <f t="shared" si="40"/>
        <v>-4.7201058552249875E-2</v>
      </c>
      <c r="AV27" s="15">
        <f t="shared" si="25"/>
        <v>-9.5621236219946004E-3</v>
      </c>
      <c r="AW27" s="15">
        <f t="shared" si="25"/>
        <v>1.6821294254457886E-2</v>
      </c>
      <c r="AX27" s="15">
        <f t="shared" ref="AX27:BA27" si="41">AX8/$AP8-1</f>
        <v>-3.7224918655963668E-3</v>
      </c>
      <c r="AY27" s="15">
        <f t="shared" si="41"/>
        <v>-4.084486889521699E-2</v>
      </c>
      <c r="AZ27" s="15">
        <f t="shared" si="41"/>
        <v>-8.8437330013846682E-2</v>
      </c>
      <c r="BA27" s="15">
        <f t="shared" si="41"/>
        <v>-0.11058464090343545</v>
      </c>
      <c r="BB27" s="15">
        <f t="shared" ref="BB27" si="42">BB8/$AP8-1</f>
        <v>-0.13891846710887723</v>
      </c>
      <c r="BC27" s="15">
        <f t="shared" ref="BC27:BE27" si="43">BC8/$AP8-1</f>
        <v>-0.17597339732795336</v>
      </c>
      <c r="BD27" s="15">
        <f t="shared" ref="BD27" si="44">BD8/$AP8-1</f>
        <v>-0.20161658090003298</v>
      </c>
      <c r="BE27" s="15">
        <f t="shared" si="43"/>
        <v>-1</v>
      </c>
      <c r="BF27" s="220"/>
      <c r="BG27" s="220"/>
    </row>
    <row r="28" spans="1:59" s="1" customFormat="1" ht="15.75" customHeight="1">
      <c r="A28" s="193"/>
      <c r="U28" s="1769" t="s">
        <v>939</v>
      </c>
      <c r="V28" s="1771"/>
      <c r="W28" s="193"/>
      <c r="X28" s="1769" t="s">
        <v>595</v>
      </c>
      <c r="Y28" s="1771"/>
      <c r="Z28" s="70"/>
      <c r="AA28" s="230"/>
      <c r="AB28" s="230"/>
      <c r="AC28" s="230"/>
      <c r="AD28" s="230"/>
      <c r="AE28" s="230"/>
      <c r="AF28" s="230"/>
      <c r="AG28" s="230"/>
      <c r="AH28" s="230"/>
      <c r="AI28" s="230"/>
      <c r="AJ28" s="230"/>
      <c r="AK28" s="230"/>
      <c r="AL28" s="230"/>
      <c r="AM28" s="230"/>
      <c r="AN28" s="230"/>
      <c r="AO28" s="230"/>
      <c r="AP28" s="230"/>
      <c r="AQ28" s="15">
        <f>AQ9/$AP9-1</f>
        <v>1.2909172228934507E-2</v>
      </c>
      <c r="AR28" s="15">
        <f t="shared" ref="AR28:AU28" si="45">AR9/$AP9-1</f>
        <v>2.3551765586515172E-2</v>
      </c>
      <c r="AS28" s="15">
        <f t="shared" si="45"/>
        <v>-1.3347307593155611E-2</v>
      </c>
      <c r="AT28" s="15">
        <f t="shared" si="45"/>
        <v>-3.7388262864135657E-2</v>
      </c>
      <c r="AU28" s="15">
        <f t="shared" si="45"/>
        <v>-5.9671435360182379E-3</v>
      </c>
      <c r="AV28" s="15">
        <f t="shared" si="25"/>
        <v>-8.885004705537769E-4</v>
      </c>
      <c r="AW28" s="15">
        <f t="shared" si="25"/>
        <v>5.4067107506809986E-3</v>
      </c>
      <c r="AX28" s="15">
        <f t="shared" ref="AX28:BA28" si="46">AX9/$AP9-1</f>
        <v>3.2889853118856172E-2</v>
      </c>
      <c r="AY28" s="15">
        <f t="shared" si="46"/>
        <v>2.9223259960057257E-2</v>
      </c>
      <c r="AZ28" s="15">
        <f t="shared" si="46"/>
        <v>4.711692565248593E-2</v>
      </c>
      <c r="BA28" s="15">
        <f t="shared" si="46"/>
        <v>5.4985114656744161E-2</v>
      </c>
      <c r="BB28" s="15">
        <f t="shared" ref="BB28" si="47">BB9/$AP9-1</f>
        <v>7.3831729619425968E-2</v>
      </c>
      <c r="BC28" s="15">
        <f t="shared" ref="BC28:BE28" si="48">BC9/$AP9-1</f>
        <v>7.6894988834051325E-2</v>
      </c>
      <c r="BD28" s="15">
        <f t="shared" ref="BD28" si="49">BD9/$AP9-1</f>
        <v>7.334719888433705E-2</v>
      </c>
      <c r="BE28" s="15">
        <f t="shared" si="48"/>
        <v>-1</v>
      </c>
      <c r="BF28" s="220"/>
      <c r="BG28" s="220"/>
    </row>
    <row r="29" spans="1:59" s="1" customFormat="1">
      <c r="A29" s="193"/>
      <c r="V29" s="202"/>
      <c r="W29" s="193"/>
      <c r="X29" s="364"/>
      <c r="Y29" s="1138"/>
      <c r="BG29" s="220"/>
    </row>
    <row r="30" spans="1:59" s="1" customFormat="1">
      <c r="A30" s="193"/>
      <c r="U30" s="1" t="s">
        <v>150</v>
      </c>
      <c r="V30" s="193"/>
      <c r="W30" s="193"/>
      <c r="X30" s="1" t="s">
        <v>941</v>
      </c>
      <c r="Y30" s="193"/>
    </row>
    <row r="31" spans="1:59" s="1" customFormat="1">
      <c r="A31" s="193"/>
      <c r="U31" s="979"/>
      <c r="V31" s="39"/>
      <c r="W31" s="193"/>
      <c r="X31" s="979"/>
      <c r="Y31" s="39"/>
      <c r="Z31" s="189"/>
      <c r="AA31" s="10">
        <v>1990</v>
      </c>
      <c r="AB31" s="10">
        <f t="shared" ref="AB31:BA31" si="50">AA31+1</f>
        <v>1991</v>
      </c>
      <c r="AC31" s="10">
        <f t="shared" si="50"/>
        <v>1992</v>
      </c>
      <c r="AD31" s="10">
        <f t="shared" si="50"/>
        <v>1993</v>
      </c>
      <c r="AE31" s="10">
        <f t="shared" si="50"/>
        <v>1994</v>
      </c>
      <c r="AF31" s="10">
        <f t="shared" si="50"/>
        <v>1995</v>
      </c>
      <c r="AG31" s="10">
        <f t="shared" si="50"/>
        <v>1996</v>
      </c>
      <c r="AH31" s="10">
        <f t="shared" si="50"/>
        <v>1997</v>
      </c>
      <c r="AI31" s="10">
        <f t="shared" si="50"/>
        <v>1998</v>
      </c>
      <c r="AJ31" s="10">
        <f t="shared" si="50"/>
        <v>1999</v>
      </c>
      <c r="AK31" s="10">
        <f t="shared" si="50"/>
        <v>2000</v>
      </c>
      <c r="AL31" s="10">
        <f t="shared" si="50"/>
        <v>2001</v>
      </c>
      <c r="AM31" s="10">
        <f t="shared" si="50"/>
        <v>2002</v>
      </c>
      <c r="AN31" s="10">
        <f t="shared" si="50"/>
        <v>2003</v>
      </c>
      <c r="AO31" s="10">
        <f t="shared" si="50"/>
        <v>2004</v>
      </c>
      <c r="AP31" s="10">
        <f t="shared" si="50"/>
        <v>2005</v>
      </c>
      <c r="AQ31" s="10">
        <f t="shared" si="50"/>
        <v>2006</v>
      </c>
      <c r="AR31" s="10">
        <f t="shared" si="50"/>
        <v>2007</v>
      </c>
      <c r="AS31" s="10">
        <f t="shared" si="50"/>
        <v>2008</v>
      </c>
      <c r="AT31" s="10">
        <f t="shared" si="50"/>
        <v>2009</v>
      </c>
      <c r="AU31" s="10">
        <f t="shared" si="50"/>
        <v>2010</v>
      </c>
      <c r="AV31" s="10">
        <f t="shared" si="50"/>
        <v>2011</v>
      </c>
      <c r="AW31" s="10">
        <f t="shared" si="50"/>
        <v>2012</v>
      </c>
      <c r="AX31" s="10">
        <f t="shared" si="50"/>
        <v>2013</v>
      </c>
      <c r="AY31" s="10">
        <f t="shared" si="50"/>
        <v>2014</v>
      </c>
      <c r="AZ31" s="10">
        <f t="shared" si="50"/>
        <v>2015</v>
      </c>
      <c r="BA31" s="10">
        <f t="shared" si="50"/>
        <v>2016</v>
      </c>
      <c r="BB31" s="10">
        <f t="shared" ref="BB31" si="51">BA31+1</f>
        <v>2017</v>
      </c>
      <c r="BC31" s="10">
        <f t="shared" ref="BC31:BD31" si="52">BB31+1</f>
        <v>2018</v>
      </c>
      <c r="BD31" s="10">
        <f t="shared" si="52"/>
        <v>2019</v>
      </c>
      <c r="BE31" s="10">
        <f t="shared" ref="BE31" si="53">BD31+1</f>
        <v>2020</v>
      </c>
    </row>
    <row r="32" spans="1:59" s="1" customFormat="1" ht="15.75" customHeight="1">
      <c r="A32" s="193"/>
      <c r="U32" s="1769" t="s">
        <v>147</v>
      </c>
      <c r="V32" s="1771"/>
      <c r="W32" s="193"/>
      <c r="X32" s="1769" t="s">
        <v>935</v>
      </c>
      <c r="Y32" s="1771"/>
      <c r="Z32" s="7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15">
        <f t="shared" ref="AY32:BA36" si="54">AY5/$AX5-1</f>
        <v>-3.9226858252480512E-2</v>
      </c>
      <c r="AZ32" s="15">
        <f t="shared" si="54"/>
        <v>-6.9850365864815633E-2</v>
      </c>
      <c r="BA32" s="15">
        <f t="shared" si="54"/>
        <v>-8.4815998636576961E-2</v>
      </c>
      <c r="BB32" s="15">
        <f t="shared" ref="BB32" si="55">BB5/$AX5-1</f>
        <v>-9.6672883216448846E-2</v>
      </c>
      <c r="BC32" s="15">
        <f t="shared" ref="BC32:BE32" si="56">BC5/$AX5-1</f>
        <v>-0.13059740794208297</v>
      </c>
      <c r="BD32" s="15">
        <f t="shared" ref="BD32" si="57">BD5/$AX5-1</f>
        <v>-0.15915190790868083</v>
      </c>
      <c r="BE32" s="15">
        <f t="shared" si="56"/>
        <v>-1</v>
      </c>
      <c r="BF32" s="220"/>
      <c r="BG32" s="220"/>
    </row>
    <row r="33" spans="1:59" s="1" customFormat="1" ht="15.75" customHeight="1">
      <c r="A33" s="193"/>
      <c r="U33" s="1769" t="s">
        <v>142</v>
      </c>
      <c r="V33" s="1771"/>
      <c r="W33" s="193"/>
      <c r="X33" s="1769" t="s">
        <v>936</v>
      </c>
      <c r="Y33" s="1771"/>
      <c r="Z33" s="7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15">
        <f t="shared" si="54"/>
        <v>-4.0678649705247039E-2</v>
      </c>
      <c r="AZ33" s="15">
        <f t="shared" si="54"/>
        <v>-7.2428546512966707E-2</v>
      </c>
      <c r="BA33" s="15">
        <f t="shared" si="54"/>
        <v>-8.8164240343730382E-2</v>
      </c>
      <c r="BB33" s="15">
        <f t="shared" ref="BB33" si="58">BB6/$AX6-1</f>
        <v>-0.10144188488627726</v>
      </c>
      <c r="BC33" s="15">
        <f t="shared" ref="BC33:BE33" si="59">BC6/$AX6-1</f>
        <v>-0.13765658423766447</v>
      </c>
      <c r="BD33" s="15">
        <f t="shared" ref="BD33" si="60">BD6/$AX6-1</f>
        <v>-0.16724471173094546</v>
      </c>
      <c r="BE33" s="15">
        <f t="shared" si="59"/>
        <v>-1</v>
      </c>
      <c r="BF33" s="220"/>
      <c r="BG33" s="220"/>
    </row>
    <row r="34" spans="1:59" s="1" customFormat="1" ht="15.75" customHeight="1">
      <c r="A34" s="193"/>
      <c r="U34" s="1769" t="s">
        <v>143</v>
      </c>
      <c r="V34" s="1771"/>
      <c r="W34" s="193"/>
      <c r="X34" s="1769" t="s">
        <v>937</v>
      </c>
      <c r="Y34" s="1771"/>
      <c r="Z34" s="7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15">
        <f t="shared" si="54"/>
        <v>-3.5804117661847323E-2</v>
      </c>
      <c r="AZ34" s="15">
        <f t="shared" si="54"/>
        <v>-8.2488215552637745E-2</v>
      </c>
      <c r="BA34" s="15">
        <f t="shared" si="54"/>
        <v>-0.10398331160098317</v>
      </c>
      <c r="BB34" s="15">
        <f t="shared" ref="BB34" si="61">BB7/$AX7-1</f>
        <v>-0.1311139471511823</v>
      </c>
      <c r="BC34" s="15">
        <f t="shared" ref="BC34:BE34" si="62">BC7/$AX7-1</f>
        <v>-0.16612378651319426</v>
      </c>
      <c r="BD34" s="15">
        <f t="shared" ref="BD34" si="63">BD7/$AX7-1</f>
        <v>-0.19084573636730351</v>
      </c>
      <c r="BE34" s="15">
        <f t="shared" si="62"/>
        <v>-1</v>
      </c>
      <c r="BF34" s="220"/>
      <c r="BG34" s="220"/>
    </row>
    <row r="35" spans="1:59" s="1" customFormat="1" ht="15.75" customHeight="1">
      <c r="A35" s="193"/>
      <c r="U35" s="1769" t="s">
        <v>148</v>
      </c>
      <c r="V35" s="1771"/>
      <c r="W35" s="193"/>
      <c r="X35" s="1769" t="s">
        <v>938</v>
      </c>
      <c r="Y35" s="1771"/>
      <c r="Z35" s="7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15">
        <f t="shared" si="54"/>
        <v>-3.7261081100922189E-2</v>
      </c>
      <c r="AZ35" s="15">
        <f t="shared" si="54"/>
        <v>-8.5031366719183099E-2</v>
      </c>
      <c r="BA35" s="15">
        <f t="shared" si="54"/>
        <v>-0.10726142883416656</v>
      </c>
      <c r="BB35" s="15">
        <f t="shared" ref="BB35" si="64">BB8/$AX8-1</f>
        <v>-0.13570112156445691</v>
      </c>
      <c r="BC35" s="15">
        <f t="shared" ref="BC35:BE35" si="65">BC8/$AX8-1</f>
        <v>-0.17289450384653204</v>
      </c>
      <c r="BD35" s="15">
        <f t="shared" ref="BD35" si="66">BD8/$AX8-1</f>
        <v>-0.19863350062474716</v>
      </c>
      <c r="BE35" s="15">
        <f t="shared" si="65"/>
        <v>-1</v>
      </c>
      <c r="BF35" s="220"/>
      <c r="BG35" s="220"/>
    </row>
    <row r="36" spans="1:59" s="1" customFormat="1" ht="15.75" customHeight="1">
      <c r="A36" s="193"/>
      <c r="U36" s="1769" t="s">
        <v>939</v>
      </c>
      <c r="V36" s="1771"/>
      <c r="W36" s="193"/>
      <c r="X36" s="1769" t="s">
        <v>595</v>
      </c>
      <c r="Y36" s="1771"/>
      <c r="Z36" s="7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15">
        <f t="shared" si="54"/>
        <v>-3.5498394603523664E-3</v>
      </c>
      <c r="AZ36" s="1561">
        <f t="shared" si="54"/>
        <v>1.3774046177983612E-2</v>
      </c>
      <c r="BA36" s="15">
        <f t="shared" si="54"/>
        <v>2.1391691932271861E-2</v>
      </c>
      <c r="BB36" s="15">
        <f t="shared" ref="BB36" si="67">BB9/$AX9-1</f>
        <v>3.9638182500238539E-2</v>
      </c>
      <c r="BC36" s="15">
        <f t="shared" ref="BC36:BE36" si="68">BC9/$AX9-1</f>
        <v>4.2603899711396886E-2</v>
      </c>
      <c r="BD36" s="15">
        <f t="shared" ref="BD36" si="69">BD9/$AX9-1</f>
        <v>3.9169080462275963E-2</v>
      </c>
      <c r="BE36" s="15">
        <f t="shared" si="68"/>
        <v>-1</v>
      </c>
      <c r="BF36" s="220"/>
      <c r="BG36" s="220"/>
    </row>
    <row r="37" spans="1:59" s="1" customFormat="1">
      <c r="A37" s="193"/>
      <c r="V37" s="202"/>
      <c r="W37" s="193"/>
    </row>
    <row r="38" spans="1:59" s="1" customFormat="1">
      <c r="A38" s="193"/>
      <c r="U38" s="196" t="s">
        <v>90</v>
      </c>
      <c r="V38" s="193"/>
      <c r="W38" s="193"/>
      <c r="X38" s="1" t="s">
        <v>942</v>
      </c>
    </row>
    <row r="39" spans="1:59" s="1" customFormat="1">
      <c r="A39" s="193"/>
      <c r="U39" s="979"/>
      <c r="V39" s="39"/>
      <c r="W39" s="193"/>
      <c r="X39" s="979"/>
      <c r="Y39" s="978"/>
      <c r="Z39" s="189"/>
      <c r="AA39" s="10">
        <v>1990</v>
      </c>
      <c r="AB39" s="10">
        <f t="shared" ref="AB39:BA39" si="70">AA39+1</f>
        <v>1991</v>
      </c>
      <c r="AC39" s="10">
        <f t="shared" si="70"/>
        <v>1992</v>
      </c>
      <c r="AD39" s="10">
        <f t="shared" si="70"/>
        <v>1993</v>
      </c>
      <c r="AE39" s="10">
        <f t="shared" si="70"/>
        <v>1994</v>
      </c>
      <c r="AF39" s="10">
        <f t="shared" si="70"/>
        <v>1995</v>
      </c>
      <c r="AG39" s="10">
        <f t="shared" si="70"/>
        <v>1996</v>
      </c>
      <c r="AH39" s="10">
        <f t="shared" si="70"/>
        <v>1997</v>
      </c>
      <c r="AI39" s="10">
        <f t="shared" si="70"/>
        <v>1998</v>
      </c>
      <c r="AJ39" s="10">
        <f t="shared" si="70"/>
        <v>1999</v>
      </c>
      <c r="AK39" s="10">
        <f t="shared" si="70"/>
        <v>2000</v>
      </c>
      <c r="AL39" s="10">
        <f t="shared" si="70"/>
        <v>2001</v>
      </c>
      <c r="AM39" s="10">
        <f t="shared" si="70"/>
        <v>2002</v>
      </c>
      <c r="AN39" s="10">
        <f t="shared" si="70"/>
        <v>2003</v>
      </c>
      <c r="AO39" s="10">
        <f t="shared" si="70"/>
        <v>2004</v>
      </c>
      <c r="AP39" s="10">
        <f t="shared" si="70"/>
        <v>2005</v>
      </c>
      <c r="AQ39" s="10">
        <f>AP39+1</f>
        <v>2006</v>
      </c>
      <c r="AR39" s="10">
        <f>AQ39+1</f>
        <v>2007</v>
      </c>
      <c r="AS39" s="10">
        <f>AR39+1</f>
        <v>2008</v>
      </c>
      <c r="AT39" s="10">
        <f t="shared" si="70"/>
        <v>2009</v>
      </c>
      <c r="AU39" s="10">
        <f>AT39+1</f>
        <v>2010</v>
      </c>
      <c r="AV39" s="10">
        <f>AU39+1</f>
        <v>2011</v>
      </c>
      <c r="AW39" s="10">
        <f>AV39+1</f>
        <v>2012</v>
      </c>
      <c r="AX39" s="10">
        <f>AW39+1</f>
        <v>2013</v>
      </c>
      <c r="AY39" s="10">
        <f t="shared" si="70"/>
        <v>2014</v>
      </c>
      <c r="AZ39" s="10">
        <f t="shared" si="70"/>
        <v>2015</v>
      </c>
      <c r="BA39" s="10">
        <f t="shared" si="70"/>
        <v>2016</v>
      </c>
      <c r="BB39" s="10">
        <f>BA39+1</f>
        <v>2017</v>
      </c>
      <c r="BC39" s="10">
        <f t="shared" ref="BC39:BD39" si="71">BB39+1</f>
        <v>2018</v>
      </c>
      <c r="BD39" s="10">
        <f t="shared" si="71"/>
        <v>2019</v>
      </c>
      <c r="BE39" s="10">
        <f t="shared" ref="BE39" si="72">BD39+1</f>
        <v>2020</v>
      </c>
    </row>
    <row r="40" spans="1:59" s="1" customFormat="1" ht="15.75" customHeight="1">
      <c r="A40" s="193"/>
      <c r="U40" s="1769" t="s">
        <v>147</v>
      </c>
      <c r="V40" s="1771"/>
      <c r="W40" s="193"/>
      <c r="X40" s="1769" t="s">
        <v>935</v>
      </c>
      <c r="Y40" s="1771"/>
      <c r="Z40" s="70"/>
      <c r="AA40" s="230"/>
      <c r="AB40" s="219">
        <f>AB5/AA5-1</f>
        <v>9.8753494324888003E-3</v>
      </c>
      <c r="AC40" s="219">
        <f t="shared" ref="AC40:AT44" si="73">AC5/AB5-1</f>
        <v>8.0601614073996242E-3</v>
      </c>
      <c r="AD40" s="219">
        <f t="shared" si="73"/>
        <v>-6.1508926280540166E-3</v>
      </c>
      <c r="AE40" s="219">
        <f t="shared" si="73"/>
        <v>4.6637467804935939E-2</v>
      </c>
      <c r="AF40" s="219">
        <f t="shared" si="73"/>
        <v>9.9457150689743479E-3</v>
      </c>
      <c r="AG40" s="219">
        <f t="shared" si="73"/>
        <v>9.5958669528553031E-3</v>
      </c>
      <c r="AH40" s="219">
        <f t="shared" si="73"/>
        <v>-5.5017156272590961E-3</v>
      </c>
      <c r="AI40" s="219">
        <f t="shared" si="73"/>
        <v>-3.2158202023758298E-2</v>
      </c>
      <c r="AJ40" s="219">
        <f t="shared" si="73"/>
        <v>3.0278626916568685E-2</v>
      </c>
      <c r="AK40" s="219">
        <f t="shared" si="73"/>
        <v>1.8327322409338098E-2</v>
      </c>
      <c r="AL40" s="219">
        <f t="shared" si="73"/>
        <v>-1.18685415322064E-2</v>
      </c>
      <c r="AM40" s="219">
        <f t="shared" si="73"/>
        <v>2.3211974529850021E-2</v>
      </c>
      <c r="AN40" s="219">
        <f t="shared" si="73"/>
        <v>6.3929972180321037E-3</v>
      </c>
      <c r="AO40" s="219">
        <f t="shared" si="73"/>
        <v>-3.6396585338798193E-3</v>
      </c>
      <c r="AP40" s="219">
        <f t="shared" si="73"/>
        <v>5.7586017830162373E-3</v>
      </c>
      <c r="AQ40" s="219">
        <f t="shared" si="73"/>
        <v>-1.7838266216529397E-2</v>
      </c>
      <c r="AR40" s="219">
        <f t="shared" si="73"/>
        <v>2.8033668693710379E-2</v>
      </c>
      <c r="AS40" s="219">
        <f t="shared" si="73"/>
        <v>-5.443505341391397E-2</v>
      </c>
      <c r="AT40" s="219">
        <f t="shared" si="73"/>
        <v>-5.6124697101479604E-2</v>
      </c>
      <c r="AU40" s="219">
        <f t="shared" ref="AU40:BB44" si="74">AU5/AT5-1</f>
        <v>4.420490472385219E-2</v>
      </c>
      <c r="AV40" s="219">
        <f t="shared" si="74"/>
        <v>4.1043495072597747E-2</v>
      </c>
      <c r="AW40" s="219">
        <f t="shared" si="74"/>
        <v>3.2405804250027481E-2</v>
      </c>
      <c r="AX40" s="219">
        <f t="shared" si="74"/>
        <v>7.1388900683355683E-3</v>
      </c>
      <c r="AY40" s="219">
        <f t="shared" si="74"/>
        <v>-3.9226858252480512E-2</v>
      </c>
      <c r="AZ40" s="219">
        <f t="shared" si="74"/>
        <v>-3.1873817326569909E-2</v>
      </c>
      <c r="BA40" s="219">
        <f t="shared" si="74"/>
        <v>-1.6089489499907961E-2</v>
      </c>
      <c r="BB40" s="219">
        <f t="shared" si="74"/>
        <v>-1.2955738476861156E-2</v>
      </c>
      <c r="BC40" s="219">
        <f t="shared" ref="BC40:BD44" si="75">BC5/BB5-1</f>
        <v>-3.7555082865693423E-2</v>
      </c>
      <c r="BD40" s="219">
        <f t="shared" si="75"/>
        <v>-3.2843817383852114E-2</v>
      </c>
      <c r="BE40" s="219">
        <f t="shared" ref="BE40:BE44" si="76">BE5/BD5-1</f>
        <v>-1</v>
      </c>
      <c r="BF40" s="220"/>
      <c r="BG40" s="220"/>
    </row>
    <row r="41" spans="1:59" s="1" customFormat="1" ht="15.75" customHeight="1">
      <c r="A41" s="193"/>
      <c r="U41" s="1769" t="s">
        <v>142</v>
      </c>
      <c r="V41" s="1771"/>
      <c r="W41" s="193"/>
      <c r="X41" s="1769" t="s">
        <v>936</v>
      </c>
      <c r="Y41" s="1771"/>
      <c r="Z41" s="70"/>
      <c r="AA41" s="230"/>
      <c r="AB41" s="219">
        <f>AB6/AA6-1</f>
        <v>9.6147125670218436E-3</v>
      </c>
      <c r="AC41" s="219">
        <f t="shared" ref="AC41:AQ41" si="77">AC6/AB6-1</f>
        <v>7.4093335093874391E-3</v>
      </c>
      <c r="AD41" s="219">
        <f t="shared" si="77"/>
        <v>-4.4394897331483385E-3</v>
      </c>
      <c r="AE41" s="219">
        <f t="shared" si="77"/>
        <v>4.6109067134623372E-2</v>
      </c>
      <c r="AF41" s="219">
        <f t="shared" si="77"/>
        <v>9.9009615198906165E-3</v>
      </c>
      <c r="AG41" s="219">
        <f t="shared" si="77"/>
        <v>9.4151930512358373E-3</v>
      </c>
      <c r="AH41" s="219">
        <f t="shared" si="77"/>
        <v>-5.0638698227712942E-3</v>
      </c>
      <c r="AI41" s="219">
        <f t="shared" si="77"/>
        <v>-2.9476661687165118E-2</v>
      </c>
      <c r="AJ41" s="219">
        <f t="shared" si="77"/>
        <v>3.2637280672517699E-2</v>
      </c>
      <c r="AK41" s="219">
        <f t="shared" si="77"/>
        <v>1.8113843945114727E-2</v>
      </c>
      <c r="AL41" s="219">
        <f t="shared" si="77"/>
        <v>-1.1057009629376835E-2</v>
      </c>
      <c r="AM41" s="219">
        <f t="shared" si="77"/>
        <v>2.7330010311667596E-2</v>
      </c>
      <c r="AN41" s="219">
        <f t="shared" si="77"/>
        <v>6.9869404711637717E-3</v>
      </c>
      <c r="AO41" s="219">
        <f t="shared" si="77"/>
        <v>-3.2204193782969792E-3</v>
      </c>
      <c r="AP41" s="219">
        <f t="shared" si="77"/>
        <v>5.931296980548284E-3</v>
      </c>
      <c r="AQ41" s="219">
        <f t="shared" si="77"/>
        <v>-1.816160608872075E-2</v>
      </c>
      <c r="AR41" s="219">
        <f t="shared" si="73"/>
        <v>3.0347923715143166E-2</v>
      </c>
      <c r="AS41" s="219">
        <f t="shared" si="73"/>
        <v>-5.5552673012553511E-2</v>
      </c>
      <c r="AT41" s="219">
        <f t="shared" si="73"/>
        <v>-5.2213179370851681E-2</v>
      </c>
      <c r="AU41" s="219">
        <f t="shared" si="74"/>
        <v>4.589885472980626E-2</v>
      </c>
      <c r="AV41" s="219">
        <f t="shared" si="74"/>
        <v>4.4814502743164342E-2</v>
      </c>
      <c r="AW41" s="219">
        <f t="shared" si="74"/>
        <v>3.3106786323974235E-2</v>
      </c>
      <c r="AX41" s="219">
        <f t="shared" si="74"/>
        <v>6.5791367224554698E-3</v>
      </c>
      <c r="AY41" s="219">
        <f t="shared" si="74"/>
        <v>-4.0678649705247039E-2</v>
      </c>
      <c r="AZ41" s="219">
        <f t="shared" si="74"/>
        <v>-3.3096205768759823E-2</v>
      </c>
      <c r="BA41" s="219">
        <f t="shared" si="74"/>
        <v>-1.6964400717171979E-2</v>
      </c>
      <c r="BB41" s="219">
        <f t="shared" si="74"/>
        <v>-1.4561443112904637E-2</v>
      </c>
      <c r="BC41" s="219">
        <f t="shared" si="75"/>
        <v>-4.0303124241222621E-2</v>
      </c>
      <c r="BD41" s="219">
        <f t="shared" si="75"/>
        <v>-3.4311304466938197E-2</v>
      </c>
      <c r="BE41" s="219">
        <f t="shared" si="76"/>
        <v>-1</v>
      </c>
      <c r="BF41" s="220"/>
      <c r="BG41" s="220"/>
    </row>
    <row r="42" spans="1:59" s="1" customFormat="1" ht="15.75" customHeight="1">
      <c r="A42" s="193"/>
      <c r="U42" s="1769" t="s">
        <v>143</v>
      </c>
      <c r="V42" s="1771"/>
      <c r="W42" s="193"/>
      <c r="X42" s="1769" t="s">
        <v>937</v>
      </c>
      <c r="Y42" s="1771"/>
      <c r="Z42" s="70"/>
      <c r="AA42" s="230"/>
      <c r="AB42" s="1977"/>
      <c r="AC42" s="1977"/>
      <c r="AD42" s="1977"/>
      <c r="AE42" s="1977"/>
      <c r="AF42" s="219">
        <f t="shared" si="73"/>
        <v>-2.1189902190929644E-2</v>
      </c>
      <c r="AG42" s="219">
        <f t="shared" si="73"/>
        <v>-1.9310990634305081E-2</v>
      </c>
      <c r="AH42" s="219">
        <f t="shared" si="73"/>
        <v>-4.2579929366658442E-3</v>
      </c>
      <c r="AI42" s="219">
        <f t="shared" si="73"/>
        <v>-2.2489458136095153E-2</v>
      </c>
      <c r="AJ42" s="219">
        <f t="shared" si="73"/>
        <v>2.4165115388594893E-2</v>
      </c>
      <c r="AK42" s="219">
        <f t="shared" si="73"/>
        <v>-7.4774433209889857E-3</v>
      </c>
      <c r="AL42" s="219">
        <f t="shared" si="73"/>
        <v>-4.6677129831367292E-3</v>
      </c>
      <c r="AM42" s="219">
        <f t="shared" si="73"/>
        <v>1.3887002284159511E-2</v>
      </c>
      <c r="AN42" s="219">
        <f t="shared" si="73"/>
        <v>-1.2641251811269627E-2</v>
      </c>
      <c r="AO42" s="219">
        <f t="shared" si="73"/>
        <v>-2.0117990315302703E-2</v>
      </c>
      <c r="AP42" s="219">
        <f t="shared" si="73"/>
        <v>-1.5469145859062117E-2</v>
      </c>
      <c r="AQ42" s="219">
        <f t="shared" si="73"/>
        <v>-3.0355573123899804E-2</v>
      </c>
      <c r="AR42" s="219">
        <f t="shared" si="73"/>
        <v>1.7344473812062722E-2</v>
      </c>
      <c r="AS42" s="219">
        <f t="shared" si="73"/>
        <v>-1.907258957154645E-2</v>
      </c>
      <c r="AT42" s="219">
        <f t="shared" si="73"/>
        <v>-3.2551678964507391E-2</v>
      </c>
      <c r="AU42" s="219">
        <f t="shared" si="74"/>
        <v>1.1197860036167295E-2</v>
      </c>
      <c r="AV42" s="219">
        <f t="shared" si="74"/>
        <v>3.5751704987519561E-2</v>
      </c>
      <c r="AW42" s="219">
        <f t="shared" si="74"/>
        <v>2.5941542042219101E-2</v>
      </c>
      <c r="AX42" s="219">
        <f t="shared" si="74"/>
        <v>-1.9659070446713667E-2</v>
      </c>
      <c r="AY42" s="219">
        <f t="shared" si="74"/>
        <v>-3.5804117661847323E-2</v>
      </c>
      <c r="AZ42" s="219">
        <f t="shared" si="74"/>
        <v>-4.8417649095931159E-2</v>
      </c>
      <c r="BA42" s="219">
        <f t="shared" si="74"/>
        <v>-2.3427596694349129E-2</v>
      </c>
      <c r="BB42" s="219">
        <f t="shared" si="74"/>
        <v>-3.0279163213662419E-2</v>
      </c>
      <c r="BC42" s="219">
        <f t="shared" si="75"/>
        <v>-4.0292785512237361E-2</v>
      </c>
      <c r="BD42" s="219">
        <f t="shared" si="75"/>
        <v>-2.9647026086444983E-2</v>
      </c>
      <c r="BE42" s="219">
        <f t="shared" si="76"/>
        <v>-1</v>
      </c>
      <c r="BF42" s="220"/>
      <c r="BG42" s="220"/>
    </row>
    <row r="43" spans="1:59" s="1" customFormat="1" ht="15.75" customHeight="1">
      <c r="A43" s="193"/>
      <c r="U43" s="1769" t="s">
        <v>148</v>
      </c>
      <c r="V43" s="1771"/>
      <c r="W43" s="193"/>
      <c r="X43" s="1769" t="s">
        <v>938</v>
      </c>
      <c r="Y43" s="1771"/>
      <c r="Z43" s="70"/>
      <c r="AA43" s="230"/>
      <c r="AB43" s="1977"/>
      <c r="AC43" s="1977"/>
      <c r="AD43" s="1977"/>
      <c r="AE43" s="1977"/>
      <c r="AF43" s="219">
        <f t="shared" si="73"/>
        <v>-2.1233276032813109E-2</v>
      </c>
      <c r="AG43" s="219">
        <f t="shared" si="73"/>
        <v>-1.9486491461316091E-2</v>
      </c>
      <c r="AH43" s="219">
        <f t="shared" si="73"/>
        <v>-3.8195995608342193E-3</v>
      </c>
      <c r="AI43" s="219">
        <f t="shared" si="73"/>
        <v>-1.9781129199553993E-2</v>
      </c>
      <c r="AJ43" s="219">
        <f t="shared" si="73"/>
        <v>2.6509773263671654E-2</v>
      </c>
      <c r="AK43" s="219">
        <f t="shared" si="73"/>
        <v>-7.6855121672668725E-3</v>
      </c>
      <c r="AL43" s="219">
        <f t="shared" si="73"/>
        <v>-3.8502671889474316E-3</v>
      </c>
      <c r="AM43" s="219">
        <f t="shared" si="73"/>
        <v>1.7967508628941475E-2</v>
      </c>
      <c r="AN43" s="219">
        <f t="shared" si="73"/>
        <v>-1.2058542006523121E-2</v>
      </c>
      <c r="AO43" s="219">
        <f t="shared" si="73"/>
        <v>-1.9705684757549635E-2</v>
      </c>
      <c r="AP43" s="219">
        <f t="shared" si="73"/>
        <v>-1.5300095601842867E-2</v>
      </c>
      <c r="AQ43" s="219">
        <f t="shared" si="73"/>
        <v>-3.0674792142797225E-2</v>
      </c>
      <c r="AR43" s="219">
        <f t="shared" si="73"/>
        <v>1.9634665883337954E-2</v>
      </c>
      <c r="AS43" s="219">
        <f t="shared" si="73"/>
        <v>-2.0232006175023187E-2</v>
      </c>
      <c r="AT43" s="219">
        <f t="shared" si="73"/>
        <v>-2.8542472187324419E-2</v>
      </c>
      <c r="AU43" s="219">
        <f t="shared" si="74"/>
        <v>1.2838264724251092E-2</v>
      </c>
      <c r="AV43" s="219">
        <f t="shared" si="74"/>
        <v>3.9503544024790616E-2</v>
      </c>
      <c r="AW43" s="219">
        <f t="shared" si="74"/>
        <v>2.663813501654011E-2</v>
      </c>
      <c r="AX43" s="219">
        <f t="shared" si="74"/>
        <v>-2.0203929870604265E-2</v>
      </c>
      <c r="AY43" s="219">
        <f t="shared" si="74"/>
        <v>-3.7261081100922189E-2</v>
      </c>
      <c r="AZ43" s="219">
        <f t="shared" si="74"/>
        <v>-4.9619148743760944E-2</v>
      </c>
      <c r="BA43" s="219">
        <f t="shared" si="74"/>
        <v>-2.4295982732514876E-2</v>
      </c>
      <c r="BB43" s="219">
        <f t="shared" si="74"/>
        <v>-3.1856686435258186E-2</v>
      </c>
      <c r="BC43" s="219">
        <f t="shared" si="75"/>
        <v>-4.3033010003898697E-2</v>
      </c>
      <c r="BD43" s="219">
        <f t="shared" si="75"/>
        <v>-3.1119363730402916E-2</v>
      </c>
      <c r="BE43" s="219">
        <f t="shared" si="76"/>
        <v>-1</v>
      </c>
      <c r="BF43" s="220"/>
      <c r="BG43" s="220"/>
    </row>
    <row r="44" spans="1:59" s="1" customFormat="1" ht="15.75" customHeight="1">
      <c r="A44" s="193"/>
      <c r="U44" s="1769" t="s">
        <v>939</v>
      </c>
      <c r="V44" s="1771"/>
      <c r="W44" s="193"/>
      <c r="X44" s="1769" t="s">
        <v>595</v>
      </c>
      <c r="Y44" s="1771"/>
      <c r="Z44" s="70"/>
      <c r="AA44" s="230"/>
      <c r="AB44" s="1977"/>
      <c r="AC44" s="1977"/>
      <c r="AD44" s="1977"/>
      <c r="AE44" s="1977"/>
      <c r="AF44" s="219">
        <f t="shared" si="73"/>
        <v>3.1809660862302858E-2</v>
      </c>
      <c r="AG44" s="219">
        <f t="shared" si="73"/>
        <v>2.9476069692936813E-2</v>
      </c>
      <c r="AH44" s="219">
        <f t="shared" si="73"/>
        <v>-1.2490410987694434E-3</v>
      </c>
      <c r="AI44" s="219">
        <f t="shared" si="73"/>
        <v>-9.8911914230888076E-3</v>
      </c>
      <c r="AJ44" s="219">
        <f t="shared" si="73"/>
        <v>5.9692635846655406E-3</v>
      </c>
      <c r="AK44" s="219">
        <f t="shared" si="73"/>
        <v>2.5999173073375959E-2</v>
      </c>
      <c r="AL44" s="219">
        <f t="shared" si="73"/>
        <v>-7.2345975740941704E-3</v>
      </c>
      <c r="AM44" s="219">
        <f t="shared" si="73"/>
        <v>9.1972500137416091E-3</v>
      </c>
      <c r="AN44" s="219">
        <f t="shared" si="73"/>
        <v>1.927794640420144E-2</v>
      </c>
      <c r="AO44" s="219">
        <f t="shared" si="73"/>
        <v>1.6816648962383773E-2</v>
      </c>
      <c r="AP44" s="219">
        <f t="shared" si="73"/>
        <v>2.1561282262302583E-2</v>
      </c>
      <c r="AQ44" s="219">
        <f t="shared" si="73"/>
        <v>1.2909172228934507E-2</v>
      </c>
      <c r="AR44" s="219">
        <f t="shared" si="73"/>
        <v>1.0506957237006009E-2</v>
      </c>
      <c r="AS44" s="219">
        <f t="shared" si="73"/>
        <v>-3.6050031293265228E-2</v>
      </c>
      <c r="AT44" s="219">
        <f t="shared" si="73"/>
        <v>-2.4366178145558415E-2</v>
      </c>
      <c r="AU44" s="219">
        <f t="shared" si="74"/>
        <v>3.2641529409985326E-2</v>
      </c>
      <c r="AV44" s="219">
        <f t="shared" si="74"/>
        <v>5.1091299773837751E-3</v>
      </c>
      <c r="AW44" s="219">
        <f t="shared" si="74"/>
        <v>6.3008094934344783E-3</v>
      </c>
      <c r="AX44" s="219">
        <f t="shared" si="74"/>
        <v>2.7335348048010299E-2</v>
      </c>
      <c r="AY44" s="219">
        <f t="shared" si="74"/>
        <v>-3.5498394603523664E-3</v>
      </c>
      <c r="AZ44" s="219">
        <f t="shared" si="74"/>
        <v>1.7385601733411304E-2</v>
      </c>
      <c r="BA44" s="219">
        <f t="shared" si="74"/>
        <v>7.5141455662701695E-3</v>
      </c>
      <c r="BB44" s="219">
        <f t="shared" si="74"/>
        <v>1.7864342065919914E-2</v>
      </c>
      <c r="BC44" s="219">
        <f t="shared" si="75"/>
        <v>2.8526436033986524E-3</v>
      </c>
      <c r="BD44" s="219">
        <f t="shared" si="75"/>
        <v>-3.2944623073746238E-3</v>
      </c>
      <c r="BE44" s="219">
        <f t="shared" si="76"/>
        <v>-1</v>
      </c>
      <c r="BF44" s="220"/>
      <c r="BG44" s="220"/>
    </row>
  </sheetData>
  <mergeCells count="2">
    <mergeCell ref="X10:Y10"/>
    <mergeCell ref="U10:V10"/>
  </mergeCells>
  <phoneticPr fontId="9"/>
  <pageMargins left="0.28000000000000003" right="0.32" top="0.72" bottom="0.45" header="0.51181102362204722" footer="0.51181102362204722"/>
  <pageSetup paperSize="9" scale="4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0.Contents</vt:lpstr>
      <vt:lpstr>Notes</vt:lpstr>
      <vt:lpstr>1.Total</vt:lpstr>
      <vt:lpstr>2.CO2-Sector</vt:lpstr>
      <vt:lpstr>3.Allocated_CO2-Sector</vt:lpstr>
      <vt:lpstr>4.Allocated_CO2-Sector (detail)</vt:lpstr>
      <vt:lpstr>5.CO2-Share</vt:lpstr>
      <vt:lpstr>6.CO2-capita</vt:lpstr>
      <vt:lpstr>7.CO2-GDP</vt:lpstr>
      <vt:lpstr>8.CO2-fuel</vt:lpstr>
      <vt:lpstr>9.CH4</vt:lpstr>
      <vt:lpstr>10.CH4_detail</vt:lpstr>
      <vt:lpstr>11.N2O</vt:lpstr>
      <vt:lpstr>12.N2O_detail</vt:lpstr>
      <vt:lpstr>13.F-gas</vt:lpstr>
      <vt:lpstr>14.Household (per household)</vt:lpstr>
      <vt:lpstr>15.Household (per capita)</vt:lpstr>
      <vt:lpstr>16.KP-LULUCF</vt:lpstr>
      <vt:lpstr>17.【Annex】GHG-bunker</vt:lpstr>
      <vt:lpstr>18.【Annex】CRF-CO2</vt:lpstr>
      <vt:lpstr>リンク切公表時非表示（グラフの添え物）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dc:creator>
  <cp:lastModifiedBy>Hiroshi ITO</cp:lastModifiedBy>
  <cp:lastPrinted>2020-03-31T08:18:33Z</cp:lastPrinted>
  <dcterms:created xsi:type="dcterms:W3CDTF">2003-03-19T00:52:35Z</dcterms:created>
  <dcterms:modified xsi:type="dcterms:W3CDTF">2021-09-24T08:10:42Z</dcterms:modified>
</cp:coreProperties>
</file>