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3.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theme/themeOverride6.xml" ContentType="application/vnd.openxmlformats-officedocument.themeOverride+xml"/>
  <Override PartName="/xl/drawings/drawing15.xml" ContentType="application/vnd.openxmlformats-officedocument.drawingml.chartshapes+xml"/>
  <Override PartName="/xl/charts/chart11.xml" ContentType="application/vnd.openxmlformats-officedocument.drawingml.chart+xml"/>
  <Override PartName="/xl/theme/themeOverride7.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theme/themeOverride9.xml" ContentType="application/vnd.openxmlformats-officedocument.themeOverride+xml"/>
  <Override PartName="/xl/drawings/drawing19.xml" ContentType="application/vnd.openxmlformats-officedocument.drawingml.chartshapes+xml"/>
  <Override PartName="/xl/charts/chart14.xml" ContentType="application/vnd.openxmlformats-officedocument.drawingml.chart+xml"/>
  <Override PartName="/xl/theme/themeOverride10.xml" ContentType="application/vnd.openxmlformats-officedocument.themeOverride+xml"/>
  <Override PartName="/xl/drawings/drawing20.xml" ContentType="application/vnd.openxmlformats-officedocument.drawingml.chartshapes+xml"/>
  <Override PartName="/xl/charts/chart15.xml" ContentType="application/vnd.openxmlformats-officedocument.drawingml.chart+xml"/>
  <Override PartName="/xl/theme/themeOverride11.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drawings/drawing23.xml" ContentType="application/vnd.openxmlformats-officedocument.drawingml.chartshapes+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20.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21.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charts/chart22.xml" ContentType="application/vnd.openxmlformats-officedocument.drawingml.chart+xml"/>
  <Override PartName="/xl/theme/themeOverride15.xml" ContentType="application/vnd.openxmlformats-officedocument.themeOverride+xml"/>
  <Override PartName="/xl/drawings/drawing29.xml" ContentType="application/vnd.openxmlformats-officedocument.drawingml.chartshapes+xml"/>
  <Override PartName="/xl/charts/chart23.xml" ContentType="application/vnd.openxmlformats-officedocument.drawingml.chart+xml"/>
  <Override PartName="/xl/theme/themeOverride16.xml" ContentType="application/vnd.openxmlformats-officedocument.themeOverride+xml"/>
  <Override PartName="/xl/drawings/drawing30.xml" ContentType="application/vnd.openxmlformats-officedocument.drawingml.chartshapes+xml"/>
  <Override PartName="/xl/charts/chart24.xml" ContentType="application/vnd.openxmlformats-officedocument.drawingml.chart+xml"/>
  <Override PartName="/xl/theme/themeOverride17.xml" ContentType="application/vnd.openxmlformats-officedocument.themeOverride+xml"/>
  <Override PartName="/xl/drawings/drawing31.xml" ContentType="application/vnd.openxmlformats-officedocument.drawingml.chartshapes+xml"/>
  <Override PartName="/xl/charts/chart25.xml" ContentType="application/vnd.openxmlformats-officedocument.drawingml.chart+xml"/>
  <Override PartName="/xl/theme/themeOverride18.xml" ContentType="application/vnd.openxmlformats-officedocument.themeOverride+xml"/>
  <Override PartName="/xl/drawings/drawing32.xml" ContentType="application/vnd.openxmlformats-officedocument.drawingml.chartshapes+xml"/>
  <Override PartName="/xl/charts/chart26.xml" ContentType="application/vnd.openxmlformats-officedocument.drawingml.chart+xml"/>
  <Override PartName="/xl/theme/themeOverride19.xml" ContentType="application/vnd.openxmlformats-officedocument.themeOverride+xml"/>
  <Override PartName="/xl/drawings/drawing33.xml" ContentType="application/vnd.openxmlformats-officedocument.drawingml.chartshapes+xml"/>
  <Override PartName="/xl/charts/chart27.xml" ContentType="application/vnd.openxmlformats-officedocument.drawingml.chart+xml"/>
  <Override PartName="/xl/theme/themeOverride20.xml" ContentType="application/vnd.openxmlformats-officedocument.themeOverride+xml"/>
  <Override PartName="/xl/drawings/drawing34.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JNGI 2021\01. 2021速報ファイル作成\xx. 7gas\"/>
    </mc:Choice>
  </mc:AlternateContent>
  <xr:revisionPtr revIDLastSave="0" documentId="8_{5376A579-9B18-4A44-8233-30A3C2FB6E43}" xr6:coauthVersionLast="45" xr6:coauthVersionMax="45" xr10:uidLastSave="{00000000-0000-0000-0000-000000000000}"/>
  <bookViews>
    <workbookView xWindow="19080" yWindow="-120" windowWidth="19440" windowHeight="15000" xr2:uid="{AFC0C8B0-4B73-4DAD-8515-83984B966F05}"/>
  </bookViews>
  <sheets>
    <sheet name="0.Contents" sheetId="61" r:id="rId1"/>
    <sheet name="Notes" sheetId="99" r:id="rId2"/>
    <sheet name="1.Total" sheetId="64" r:id="rId3"/>
    <sheet name="2.CO2-Sector" sheetId="65" r:id="rId4"/>
    <sheet name="3.Allocated_CO2-Sector" sheetId="66" r:id="rId5"/>
    <sheet name="4.CO2-Share" sheetId="112" r:id="rId6"/>
    <sheet name="5.CH4" sheetId="74" r:id="rId7"/>
    <sheet name="6.N2O" sheetId="76" r:id="rId8"/>
    <sheet name="7.F-gas" sheetId="100" r:id="rId9"/>
    <sheet name="リンク切公表時非表示（グラフの添え物）" sheetId="113" state="hidden" r:id="rId10"/>
  </sheets>
  <externalReferences>
    <externalReference r:id="rId11"/>
  </externalReferences>
  <definedNames>
    <definedName name="_1__123Graph_Aグラフ_2A" localSheetId="5" hidden="1">#REF!</definedName>
    <definedName name="_1__123Graph_Aグラフ_2A" localSheetId="9" hidden="1">#REF!</definedName>
    <definedName name="_1__123Graph_Aグラフ_2A" hidden="1">#REF!</definedName>
    <definedName name="_2__123Graph_Bグラフ_2A" localSheetId="5" hidden="1">#REF!</definedName>
    <definedName name="_2__123Graph_Bグラフ_2A" localSheetId="9" hidden="1">#REF!</definedName>
    <definedName name="_2__123Graph_Bグラフ_2A" hidden="1">#REF!</definedName>
    <definedName name="_3__123Graph_Cグラフ_2A" localSheetId="5" hidden="1">#REF!</definedName>
    <definedName name="_3__123Graph_Cグラフ_2A" localSheetId="9" hidden="1">#REF!</definedName>
    <definedName name="_3__123Graph_Cグラフ_2A" hidden="1">#REF!</definedName>
    <definedName name="_4__123Graph_Dグラフ_2A" localSheetId="5" hidden="1">#REF!</definedName>
    <definedName name="_4__123Graph_Dグラフ_2A" localSheetId="9" hidden="1">#REF!</definedName>
    <definedName name="_4__123Graph_Dグラフ_2A" hidden="1">#REF!</definedName>
    <definedName name="_5__123Graph_Eグラフ_2A" localSheetId="5" hidden="1">#REF!</definedName>
    <definedName name="_5__123Graph_Eグラフ_2A" localSheetId="9" hidden="1">#REF!</definedName>
    <definedName name="_5__123Graph_Eグラフ_2A" hidden="1">#REF!</definedName>
    <definedName name="_6__123Graph_Xグラフ_2A" localSheetId="5" hidden="1">#REF!</definedName>
    <definedName name="_6__123Graph_Xグラフ_2A" localSheetId="9" hidden="1">#REF!</definedName>
    <definedName name="_6__123Graph_Xグラフ_2A" hidden="1">#REF!</definedName>
    <definedName name="_Fill" localSheetId="5" hidden="1">#REF!</definedName>
    <definedName name="_Fill" localSheetId="9" hidden="1">#REF!</definedName>
    <definedName name="_Fill" hidden="1">#REF!</definedName>
    <definedName name="_Regression_Out" localSheetId="5" hidden="1">#REF!</definedName>
    <definedName name="_Regression_Out" localSheetId="9" hidden="1">#REF!</definedName>
    <definedName name="_Regression_Out" hidden="1">#REF!</definedName>
    <definedName name="_Regression_X" localSheetId="5" hidden="1">#REF!</definedName>
    <definedName name="_Regression_X" localSheetId="9" hidden="1">#REF!</definedName>
    <definedName name="_Regression_X" hidden="1">#REF!</definedName>
    <definedName name="_Regression_Y" localSheetId="5" hidden="1">#REF!</definedName>
    <definedName name="_Regression_Y" localSheetId="9" hidden="1">#REF!</definedName>
    <definedName name="_Regression_Y" hidden="1">#REF!</definedName>
    <definedName name="CRF_CountryName">[1]Sheet1!$C$4</definedName>
    <definedName name="CRF_InventoryYear">[1]Sheet1!$C$6</definedName>
    <definedName name="CRF_Submission">[1]Sheet1!$C$30</definedName>
    <definedName name="CRF_Table1.A_a_s2_Main" localSheetId="5">#REF!</definedName>
    <definedName name="CRF_Table1.A_a_s2_Main">#REF!</definedName>
    <definedName name="CRF_Table2_II_.Fs1_Dyn1A17" localSheetId="5">#REF!</definedName>
    <definedName name="CRF_Table2_II_.Fs1_Dyn1A17">#REF!</definedName>
    <definedName name="CRF_Table2_II_.Fs1_Dyn1A19" localSheetId="5">#REF!</definedName>
    <definedName name="CRF_Table2_II_.Fs1_Dyn1A19">#REF!</definedName>
    <definedName name="CRF_Table2_II_.Fs1_Dyn1A21" localSheetId="5">#REF!</definedName>
    <definedName name="CRF_Table2_II_.Fs1_Dyn1A21">#REF!</definedName>
    <definedName name="CRF_Table2_II_.Fs1_Dyn1A23" localSheetId="5">#REF!</definedName>
    <definedName name="CRF_Table2_II_.Fs1_Dyn1A23">#REF!</definedName>
    <definedName name="CRF_Table2_II_.Fs1_Dyn1A25" localSheetId="5">#REF!</definedName>
    <definedName name="CRF_Table2_II_.Fs1_Dyn1A25">#REF!</definedName>
    <definedName name="CRF_Table2_II_.Fs1_Dyn1A27" localSheetId="5">#REF!</definedName>
    <definedName name="CRF_Table2_II_.Fs1_Dyn1A27">#REF!</definedName>
    <definedName name="CRF_Table2_II_.Fs1_Dyn2A30" localSheetId="5">#REF!</definedName>
    <definedName name="CRF_Table2_II_.Fs1_Dyn2A30">#REF!</definedName>
    <definedName name="CRF_Table2_II_.Fs1_Dyn2A32" localSheetId="5">#REF!</definedName>
    <definedName name="CRF_Table2_II_.Fs1_Dyn2A32">#REF!</definedName>
    <definedName name="CRF_Table2_II_.Fs1_Main" localSheetId="5">#REF!</definedName>
    <definedName name="CRF_Table2_II_.Fs1_Main">#REF!</definedName>
    <definedName name="CRF_Table4s1_Dyn1" localSheetId="5">#REF!</definedName>
    <definedName name="CRF_Table4s1_Dyn1">#REF!</definedName>
    <definedName name="CRF_Table4s1_DynA20" localSheetId="5">#REF!</definedName>
    <definedName name="CRF_Table4s1_DynA20">#REF!</definedName>
    <definedName name="CRF_Table4s1_Main" localSheetId="5">#REF!</definedName>
    <definedName name="CRF_Table4s1_Main">#REF!</definedName>
    <definedName name="menu" localSheetId="5">#REF!</definedName>
    <definedName name="menu">#REF!</definedName>
    <definedName name="_xlnm.Print_Area" localSheetId="0">'0.Contents'!$A$2:$D$17</definedName>
    <definedName name="_xlnm.Print_Area" localSheetId="2">'1.Total'!$A$1:$CB$117</definedName>
    <definedName name="regression" localSheetId="5" hidden="1">#REF!</definedName>
    <definedName name="regression" localSheetId="9" hidden="1">#REF!</definedName>
    <definedName name="regression" hidden="1">#REF!</definedName>
    <definedName name="regressiona1" localSheetId="5" hidden="1">#REF!</definedName>
    <definedName name="regressiona1" localSheetId="9" hidden="1">#REF!</definedName>
    <definedName name="regressiona1"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27" i="113" l="1"/>
  <c r="I19" i="112" l="1"/>
  <c r="BD50" i="65" l="1"/>
  <c r="BD36" i="65"/>
  <c r="Y172" i="100" l="1"/>
  <c r="Y173" i="100"/>
  <c r="Y174" i="100"/>
  <c r="Y175" i="100"/>
  <c r="Y176" i="100"/>
  <c r="Y177" i="100"/>
  <c r="Y178" i="100"/>
  <c r="Y179" i="100"/>
  <c r="Y180" i="100"/>
  <c r="Y181" i="100"/>
  <c r="Y139" i="100"/>
  <c r="Y140" i="100"/>
  <c r="Y141" i="100"/>
  <c r="Y142" i="100"/>
  <c r="Y143" i="100"/>
  <c r="Y144" i="100"/>
  <c r="Y145" i="100"/>
  <c r="Y146" i="100"/>
  <c r="Y147" i="100"/>
  <c r="Y148" i="100"/>
  <c r="Y106" i="100"/>
  <c r="Y107" i="100"/>
  <c r="Y108" i="100"/>
  <c r="Y109" i="100"/>
  <c r="Y110" i="100"/>
  <c r="Y111" i="100"/>
  <c r="Y112" i="100"/>
  <c r="Y113" i="100"/>
  <c r="Y114" i="100"/>
  <c r="Y115" i="100"/>
  <c r="Y74" i="100" l="1"/>
  <c r="Y75" i="100"/>
  <c r="Y76" i="100"/>
  <c r="Y77" i="100"/>
  <c r="Y78" i="100"/>
  <c r="Y79" i="100"/>
  <c r="Y80" i="100"/>
  <c r="Y81" i="100"/>
  <c r="Y82" i="100"/>
  <c r="Y73" i="100"/>
  <c r="Y7" i="100" l="1"/>
  <c r="Y8" i="100"/>
  <c r="Y9" i="100"/>
  <c r="Y10" i="100"/>
  <c r="Y11" i="100"/>
  <c r="Y12" i="100"/>
  <c r="Y13" i="100"/>
  <c r="Y14" i="100"/>
  <c r="Y15" i="100"/>
  <c r="Y6" i="100"/>
  <c r="Y42" i="100"/>
  <c r="Y43" i="100"/>
  <c r="Y44" i="100"/>
  <c r="Y45" i="100"/>
  <c r="Y46" i="100"/>
  <c r="Y47" i="100"/>
  <c r="Y48" i="100"/>
  <c r="Y49" i="100"/>
  <c r="Y41" i="100"/>
  <c r="Y40" i="100"/>
  <c r="X2" i="100" l="1"/>
  <c r="V2" i="65"/>
  <c r="Y66" i="100" l="1"/>
  <c r="W2" i="64" l="1"/>
  <c r="AA48" i="100" l="1"/>
  <c r="AA43" i="100"/>
  <c r="AA42" i="100"/>
  <c r="AA40" i="100"/>
  <c r="AM173" i="100" l="1"/>
  <c r="AM74" i="100"/>
  <c r="AE172" i="100"/>
  <c r="AI172" i="100"/>
  <c r="AM172" i="100"/>
  <c r="AQ172" i="100"/>
  <c r="AQ106" i="100"/>
  <c r="AU172" i="100"/>
  <c r="AU106" i="100"/>
  <c r="AY172" i="100"/>
  <c r="AY139" i="100"/>
  <c r="AY106" i="100"/>
  <c r="BC172" i="100"/>
  <c r="BC139" i="100"/>
  <c r="BC106" i="100"/>
  <c r="AB173" i="100"/>
  <c r="AB41" i="100"/>
  <c r="AB74" i="100"/>
  <c r="AF173" i="100"/>
  <c r="AF74" i="100"/>
  <c r="AJ173" i="100"/>
  <c r="AJ74" i="100"/>
  <c r="AN173" i="100"/>
  <c r="AN74" i="100"/>
  <c r="AR107" i="100"/>
  <c r="AR173" i="100"/>
  <c r="AR74" i="100"/>
  <c r="AV107" i="100"/>
  <c r="AV173" i="100"/>
  <c r="AV74" i="100"/>
  <c r="AZ140" i="100"/>
  <c r="AZ107" i="100"/>
  <c r="AZ173" i="100"/>
  <c r="AZ74" i="100"/>
  <c r="BD140" i="100"/>
  <c r="BD173" i="100"/>
  <c r="BD107" i="100"/>
  <c r="BD74" i="100"/>
  <c r="AC174" i="100"/>
  <c r="AC75" i="100"/>
  <c r="AG174" i="100"/>
  <c r="AG75" i="100"/>
  <c r="AK174" i="100"/>
  <c r="AK75" i="100"/>
  <c r="AO174" i="100"/>
  <c r="AO75" i="100"/>
  <c r="AS174" i="100"/>
  <c r="AS108" i="100"/>
  <c r="AS75" i="100"/>
  <c r="AW174" i="100"/>
  <c r="AW108" i="100"/>
  <c r="AW75" i="100"/>
  <c r="BA141" i="100"/>
  <c r="BA174" i="100"/>
  <c r="BA108" i="100"/>
  <c r="BA75" i="100"/>
  <c r="AD177" i="100"/>
  <c r="AD78" i="100"/>
  <c r="AH177" i="100"/>
  <c r="AH78" i="100"/>
  <c r="AL177" i="100"/>
  <c r="AL78" i="100"/>
  <c r="AP177" i="100"/>
  <c r="AP78" i="100"/>
  <c r="AT177" i="100"/>
  <c r="AT111" i="100"/>
  <c r="AT78" i="100"/>
  <c r="AX177" i="100"/>
  <c r="AX111" i="100"/>
  <c r="AX78" i="100"/>
  <c r="BB177" i="100"/>
  <c r="BB144" i="100"/>
  <c r="BB111" i="100"/>
  <c r="BB78" i="100"/>
  <c r="AE178" i="100"/>
  <c r="AE79" i="100"/>
  <c r="AI178" i="100"/>
  <c r="AI79" i="100"/>
  <c r="AM178" i="100"/>
  <c r="AM79" i="100"/>
  <c r="AQ178" i="100"/>
  <c r="AQ112" i="100"/>
  <c r="AQ79" i="100"/>
  <c r="AU178" i="100"/>
  <c r="AU112" i="100"/>
  <c r="AU79" i="100"/>
  <c r="AY178" i="100"/>
  <c r="AY145" i="100"/>
  <c r="AY112" i="100"/>
  <c r="AY79" i="100"/>
  <c r="BC178" i="100"/>
  <c r="BC145" i="100"/>
  <c r="BC112" i="100"/>
  <c r="BC79" i="100"/>
  <c r="AB175" i="100"/>
  <c r="AB43" i="100"/>
  <c r="AB76" i="100"/>
  <c r="AF175" i="100"/>
  <c r="AF43" i="100"/>
  <c r="AF76" i="100"/>
  <c r="AJ175" i="100"/>
  <c r="AJ76" i="100"/>
  <c r="AJ43" i="100"/>
  <c r="AN175" i="100"/>
  <c r="AN76" i="100"/>
  <c r="AR109" i="100"/>
  <c r="AR175" i="100"/>
  <c r="AR76" i="100"/>
  <c r="AV109" i="100"/>
  <c r="AV175" i="100"/>
  <c r="AV76" i="100"/>
  <c r="AZ142" i="100"/>
  <c r="AZ175" i="100"/>
  <c r="AZ109" i="100"/>
  <c r="AZ76" i="100"/>
  <c r="BD142" i="100"/>
  <c r="BD175" i="100"/>
  <c r="BD109" i="100"/>
  <c r="BD76" i="100"/>
  <c r="AC176" i="100"/>
  <c r="AC77" i="100"/>
  <c r="AG176" i="100"/>
  <c r="AG77" i="100"/>
  <c r="AK176" i="100"/>
  <c r="AK77" i="100"/>
  <c r="AO176" i="100"/>
  <c r="AO77" i="100"/>
  <c r="AS176" i="100"/>
  <c r="AS110" i="100"/>
  <c r="AS77" i="100"/>
  <c r="AW176" i="100"/>
  <c r="AW110" i="100"/>
  <c r="AW77" i="100"/>
  <c r="BA176" i="100"/>
  <c r="BA143" i="100"/>
  <c r="BA110" i="100"/>
  <c r="BA77" i="100"/>
  <c r="AD179" i="100"/>
  <c r="AD80" i="100"/>
  <c r="AH179" i="100"/>
  <c r="AH80" i="100"/>
  <c r="AL179" i="100"/>
  <c r="AL80" i="100"/>
  <c r="AP179" i="100"/>
  <c r="AP80" i="100"/>
  <c r="AT179" i="100"/>
  <c r="AT113" i="100"/>
  <c r="AT80" i="100"/>
  <c r="AX179" i="100"/>
  <c r="AX113" i="100"/>
  <c r="AX80" i="100"/>
  <c r="BB146" i="100"/>
  <c r="BB179" i="100"/>
  <c r="BB113" i="100"/>
  <c r="BB80" i="100"/>
  <c r="AE180" i="100"/>
  <c r="AE48" i="100"/>
  <c r="AE81" i="100"/>
  <c r="AI180" i="100"/>
  <c r="AI81" i="100"/>
  <c r="AM180" i="100"/>
  <c r="AM81" i="100"/>
  <c r="AQ180" i="100"/>
  <c r="AQ114" i="100"/>
  <c r="AQ81" i="100"/>
  <c r="AU180" i="100"/>
  <c r="AU114" i="100"/>
  <c r="AU81" i="100"/>
  <c r="AY180" i="100"/>
  <c r="AY147" i="100"/>
  <c r="AY114" i="100"/>
  <c r="AY81" i="100"/>
  <c r="BC180" i="100"/>
  <c r="BC147" i="100"/>
  <c r="BC114" i="100"/>
  <c r="BC81" i="100"/>
  <c r="AB82" i="100"/>
  <c r="AF82" i="100"/>
  <c r="AJ82" i="100"/>
  <c r="AN82" i="100"/>
  <c r="AR82" i="100"/>
  <c r="AV82" i="100"/>
  <c r="AZ82" i="100"/>
  <c r="BD82" i="100"/>
  <c r="AB172" i="100"/>
  <c r="AB40" i="100"/>
  <c r="AF172" i="100"/>
  <c r="AJ172" i="100"/>
  <c r="AN172" i="100"/>
  <c r="AR172" i="100"/>
  <c r="AR106" i="100"/>
  <c r="AV172" i="100"/>
  <c r="AV106" i="100"/>
  <c r="AZ172" i="100"/>
  <c r="AZ139" i="100"/>
  <c r="AZ106" i="100"/>
  <c r="BD172" i="100"/>
  <c r="BD139" i="100"/>
  <c r="BD106" i="100"/>
  <c r="BD5" i="100"/>
  <c r="BD40" i="100" s="1"/>
  <c r="AC173" i="100"/>
  <c r="AC74" i="100"/>
  <c r="AG173" i="100"/>
  <c r="AG74" i="100"/>
  <c r="AK173" i="100"/>
  <c r="AK74" i="100"/>
  <c r="AO173" i="100"/>
  <c r="AO74" i="100"/>
  <c r="AS173" i="100"/>
  <c r="AS107" i="100"/>
  <c r="AS74" i="100"/>
  <c r="AW173" i="100"/>
  <c r="AW107" i="100"/>
  <c r="AW74" i="100"/>
  <c r="BA173" i="100"/>
  <c r="BA140" i="100"/>
  <c r="BA107" i="100"/>
  <c r="BA74" i="100"/>
  <c r="AD174" i="100"/>
  <c r="AD75" i="100"/>
  <c r="AH174" i="100"/>
  <c r="AH75" i="100"/>
  <c r="AL174" i="100"/>
  <c r="AL75" i="100"/>
  <c r="AP174" i="100"/>
  <c r="AP75" i="100"/>
  <c r="AT174" i="100"/>
  <c r="AT108" i="100"/>
  <c r="AT75" i="100"/>
  <c r="AX108" i="100"/>
  <c r="AX174" i="100"/>
  <c r="AX75" i="100"/>
  <c r="BB141" i="100"/>
  <c r="BB174" i="100"/>
  <c r="BB108" i="100"/>
  <c r="BB75" i="100"/>
  <c r="AE177" i="100"/>
  <c r="AE78" i="100"/>
  <c r="AI177" i="100"/>
  <c r="AI78" i="100"/>
  <c r="AM177" i="100"/>
  <c r="AM78" i="100"/>
  <c r="AQ177" i="100"/>
  <c r="AQ111" i="100"/>
  <c r="AQ78" i="100"/>
  <c r="AU177" i="100"/>
  <c r="AU111" i="100"/>
  <c r="AU78" i="100"/>
  <c r="AY177" i="100"/>
  <c r="AY111" i="100"/>
  <c r="AY144" i="100"/>
  <c r="AY78" i="100"/>
  <c r="BC177" i="100"/>
  <c r="BC111" i="100"/>
  <c r="BC144" i="100"/>
  <c r="BC78" i="100"/>
  <c r="AB178" i="100"/>
  <c r="AB79" i="100"/>
  <c r="AB46" i="100"/>
  <c r="AF178" i="100"/>
  <c r="AF79" i="100"/>
  <c r="AJ178" i="100"/>
  <c r="AJ79" i="100"/>
  <c r="AN178" i="100"/>
  <c r="AN79" i="100"/>
  <c r="AR178" i="100"/>
  <c r="AR112" i="100"/>
  <c r="AR79" i="100"/>
  <c r="AV178" i="100"/>
  <c r="AV112" i="100"/>
  <c r="AV79" i="100"/>
  <c r="AZ178" i="100"/>
  <c r="AZ112" i="100"/>
  <c r="AZ145" i="100"/>
  <c r="AZ79" i="100"/>
  <c r="BD178" i="100"/>
  <c r="BD112" i="100"/>
  <c r="BD145" i="100"/>
  <c r="BD79" i="100"/>
  <c r="BD46" i="100"/>
  <c r="AC175" i="100"/>
  <c r="AC76" i="100"/>
  <c r="AC43" i="100"/>
  <c r="AG175" i="100"/>
  <c r="AG76" i="100"/>
  <c r="AG43" i="100"/>
  <c r="AK175" i="100"/>
  <c r="AK76" i="100"/>
  <c r="AK43" i="100"/>
  <c r="AO175" i="100"/>
  <c r="AO76" i="100"/>
  <c r="AS175" i="100"/>
  <c r="AS109" i="100"/>
  <c r="AS76" i="100"/>
  <c r="AW175" i="100"/>
  <c r="AW109" i="100"/>
  <c r="AW76" i="100"/>
  <c r="BA175" i="100"/>
  <c r="BA109" i="100"/>
  <c r="BA142" i="100"/>
  <c r="BA76" i="100"/>
  <c r="AD176" i="100"/>
  <c r="AD77" i="100"/>
  <c r="AH176" i="100"/>
  <c r="AH77" i="100"/>
  <c r="AL176" i="100"/>
  <c r="AL77" i="100"/>
  <c r="AP176" i="100"/>
  <c r="AP77" i="100"/>
  <c r="AT110" i="100"/>
  <c r="AT176" i="100"/>
  <c r="AT77" i="100"/>
  <c r="AX176" i="100"/>
  <c r="AX110" i="100"/>
  <c r="AX77" i="100"/>
  <c r="BB143" i="100"/>
  <c r="BB110" i="100"/>
  <c r="BB176" i="100"/>
  <c r="BB77" i="100"/>
  <c r="AE179" i="100"/>
  <c r="AE80" i="100"/>
  <c r="AI179" i="100"/>
  <c r="AI80" i="100"/>
  <c r="AM179" i="100"/>
  <c r="AM80" i="100"/>
  <c r="AQ179" i="100"/>
  <c r="AQ113" i="100"/>
  <c r="AQ80" i="100"/>
  <c r="AU179" i="100"/>
  <c r="AU113" i="100"/>
  <c r="AU80" i="100"/>
  <c r="AY146" i="100"/>
  <c r="AY179" i="100"/>
  <c r="AY113" i="100"/>
  <c r="AY80" i="100"/>
  <c r="BC146" i="100"/>
  <c r="BC179" i="100"/>
  <c r="BC113" i="100"/>
  <c r="BC80" i="100"/>
  <c r="AB180" i="100"/>
  <c r="AB81" i="100"/>
  <c r="AB48" i="100"/>
  <c r="AF180" i="100"/>
  <c r="AF81" i="100"/>
  <c r="AF48" i="100"/>
  <c r="AJ180" i="100"/>
  <c r="AJ81" i="100"/>
  <c r="AN180" i="100"/>
  <c r="AN81" i="100"/>
  <c r="AR180" i="100"/>
  <c r="AR114" i="100"/>
  <c r="AR81" i="100"/>
  <c r="AV180" i="100"/>
  <c r="AV114" i="100"/>
  <c r="AV81" i="100"/>
  <c r="AZ180" i="100"/>
  <c r="AZ147" i="100"/>
  <c r="AZ114" i="100"/>
  <c r="AZ81" i="100"/>
  <c r="BD180" i="100"/>
  <c r="BD147" i="100"/>
  <c r="BD114" i="100"/>
  <c r="BD81" i="100"/>
  <c r="BD48" i="100"/>
  <c r="AC82" i="100"/>
  <c r="AG82" i="100"/>
  <c r="AK82" i="100"/>
  <c r="AO82" i="100"/>
  <c r="AS82" i="100"/>
  <c r="AW82" i="100"/>
  <c r="BA82" i="100"/>
  <c r="AD172" i="100"/>
  <c r="AH172" i="100"/>
  <c r="AL172" i="100"/>
  <c r="AP172" i="100"/>
  <c r="AT172" i="100"/>
  <c r="AT106" i="100"/>
  <c r="AX172" i="100"/>
  <c r="AX106" i="100"/>
  <c r="BB139" i="100"/>
  <c r="BB172" i="100"/>
  <c r="BB106" i="100"/>
  <c r="AE173" i="100"/>
  <c r="AE74" i="100"/>
  <c r="AI173" i="100"/>
  <c r="AI74" i="100"/>
  <c r="AQ173" i="100"/>
  <c r="AQ107" i="100"/>
  <c r="AQ74" i="100"/>
  <c r="AU173" i="100"/>
  <c r="AU107" i="100"/>
  <c r="AU74" i="100"/>
  <c r="AY173" i="100"/>
  <c r="AY140" i="100"/>
  <c r="AY107" i="100"/>
  <c r="AY74" i="100"/>
  <c r="BC173" i="100"/>
  <c r="BC107" i="100"/>
  <c r="BC140" i="100"/>
  <c r="BC74" i="100"/>
  <c r="AB174" i="100"/>
  <c r="AB75" i="100"/>
  <c r="AB42" i="100"/>
  <c r="AF174" i="100"/>
  <c r="AF75" i="100"/>
  <c r="AJ174" i="100"/>
  <c r="AJ75" i="100"/>
  <c r="AN174" i="100"/>
  <c r="AN75" i="100"/>
  <c r="AR174" i="100"/>
  <c r="AR108" i="100"/>
  <c r="AR75" i="100"/>
  <c r="AV174" i="100"/>
  <c r="AV108" i="100"/>
  <c r="AV75" i="100"/>
  <c r="AZ174" i="100"/>
  <c r="AZ108" i="100"/>
  <c r="AZ141" i="100"/>
  <c r="AZ75" i="100"/>
  <c r="BD174" i="100"/>
  <c r="BD141" i="100"/>
  <c r="BD108" i="100"/>
  <c r="BD75" i="100"/>
  <c r="BD42" i="100"/>
  <c r="AC177" i="100"/>
  <c r="AC78" i="100"/>
  <c r="AG177" i="100"/>
  <c r="AG78" i="100"/>
  <c r="AK177" i="100"/>
  <c r="AK78" i="100"/>
  <c r="AO177" i="100"/>
  <c r="AO78" i="100"/>
  <c r="AS177" i="100"/>
  <c r="AS111" i="100"/>
  <c r="AS78" i="100"/>
  <c r="AW177" i="100"/>
  <c r="AW111" i="100"/>
  <c r="AW78" i="100"/>
  <c r="BA177" i="100"/>
  <c r="BA144" i="100"/>
  <c r="BA111" i="100"/>
  <c r="BA78" i="100"/>
  <c r="AD178" i="100"/>
  <c r="AD79" i="100"/>
  <c r="AH178" i="100"/>
  <c r="AH79" i="100"/>
  <c r="AL178" i="100"/>
  <c r="AL79" i="100"/>
  <c r="AP178" i="100"/>
  <c r="AP79" i="100"/>
  <c r="AT178" i="100"/>
  <c r="AT112" i="100"/>
  <c r="AT79" i="100"/>
  <c r="AX178" i="100"/>
  <c r="AX112" i="100"/>
  <c r="AX79" i="100"/>
  <c r="BB145" i="100"/>
  <c r="BB178" i="100"/>
  <c r="BB112" i="100"/>
  <c r="BB79" i="100"/>
  <c r="AE175" i="100"/>
  <c r="AE76" i="100"/>
  <c r="AE43" i="100"/>
  <c r="AI175" i="100"/>
  <c r="AI76" i="100"/>
  <c r="AI43" i="100"/>
  <c r="AM175" i="100"/>
  <c r="AM76" i="100"/>
  <c r="AM43" i="100"/>
  <c r="AQ175" i="100"/>
  <c r="AQ109" i="100"/>
  <c r="AQ76" i="100"/>
  <c r="AU175" i="100"/>
  <c r="AU109" i="100"/>
  <c r="AU76" i="100"/>
  <c r="AY142" i="100"/>
  <c r="AY175" i="100"/>
  <c r="AY109" i="100"/>
  <c r="AY76" i="100"/>
  <c r="BC142" i="100"/>
  <c r="BC175" i="100"/>
  <c r="BC109" i="100"/>
  <c r="BC76" i="100"/>
  <c r="AB176" i="100"/>
  <c r="AB77" i="100"/>
  <c r="AB44" i="100"/>
  <c r="AF176" i="100"/>
  <c r="AF77" i="100"/>
  <c r="AJ176" i="100"/>
  <c r="AJ77" i="100"/>
  <c r="AN176" i="100"/>
  <c r="AN77" i="100"/>
  <c r="AR176" i="100"/>
  <c r="AR110" i="100"/>
  <c r="AR77" i="100"/>
  <c r="AV176" i="100"/>
  <c r="AV110" i="100"/>
  <c r="AV77" i="100"/>
  <c r="AZ176" i="100"/>
  <c r="AZ143" i="100"/>
  <c r="AZ110" i="100"/>
  <c r="AZ77" i="100"/>
  <c r="BD176" i="100"/>
  <c r="BD143" i="100"/>
  <c r="BD110" i="100"/>
  <c r="BD77" i="100"/>
  <c r="AC179" i="100"/>
  <c r="AC80" i="100"/>
  <c r="AG179" i="100"/>
  <c r="AG80" i="100"/>
  <c r="AK179" i="100"/>
  <c r="AK80" i="100"/>
  <c r="AO179" i="100"/>
  <c r="AO80" i="100"/>
  <c r="AS179" i="100"/>
  <c r="AS113" i="100"/>
  <c r="AS80" i="100"/>
  <c r="AW179" i="100"/>
  <c r="AW113" i="100"/>
  <c r="AW80" i="100"/>
  <c r="BA179" i="100"/>
  <c r="BA146" i="100"/>
  <c r="BA113" i="100"/>
  <c r="BA80" i="100"/>
  <c r="AD180" i="100"/>
  <c r="AD81" i="100"/>
  <c r="AD48" i="100"/>
  <c r="AH180" i="100"/>
  <c r="AH81" i="100"/>
  <c r="AL180" i="100"/>
  <c r="AL81" i="100"/>
  <c r="AP180" i="100"/>
  <c r="AP81" i="100"/>
  <c r="AT114" i="100"/>
  <c r="AT180" i="100"/>
  <c r="AT81" i="100"/>
  <c r="AX114" i="100"/>
  <c r="AX180" i="100"/>
  <c r="AX81" i="100"/>
  <c r="BB114" i="100"/>
  <c r="BB147" i="100"/>
  <c r="BB180" i="100"/>
  <c r="BB81" i="100"/>
  <c r="AE82" i="100"/>
  <c r="AI82" i="100"/>
  <c r="AM82" i="100"/>
  <c r="AQ82" i="100"/>
  <c r="AU82" i="100"/>
  <c r="AY82" i="100"/>
  <c r="BC82" i="100"/>
  <c r="AC172" i="100"/>
  <c r="AG172" i="100"/>
  <c r="AK172" i="100"/>
  <c r="AO172" i="100"/>
  <c r="AS172" i="100"/>
  <c r="AS106" i="100"/>
  <c r="AW172" i="100"/>
  <c r="AW106" i="100"/>
  <c r="BA172" i="100"/>
  <c r="BA139" i="100"/>
  <c r="BA106" i="100"/>
  <c r="AD173" i="100"/>
  <c r="AD74" i="100"/>
  <c r="AH173" i="100"/>
  <c r="AH74" i="100"/>
  <c r="AL173" i="100"/>
  <c r="AL74" i="100"/>
  <c r="AP173" i="100"/>
  <c r="AP74" i="100"/>
  <c r="AT173" i="100"/>
  <c r="AT107" i="100"/>
  <c r="AT74" i="100"/>
  <c r="AX173" i="100"/>
  <c r="AX107" i="100"/>
  <c r="AX74" i="100"/>
  <c r="BB173" i="100"/>
  <c r="BB140" i="100"/>
  <c r="BB107" i="100"/>
  <c r="BB74" i="100"/>
  <c r="AE174" i="100"/>
  <c r="AE75" i="100"/>
  <c r="AI174" i="100"/>
  <c r="AI75" i="100"/>
  <c r="AM174" i="100"/>
  <c r="AM75" i="100"/>
  <c r="AQ174" i="100"/>
  <c r="AQ108" i="100"/>
  <c r="AQ75" i="100"/>
  <c r="AU174" i="100"/>
  <c r="AU108" i="100"/>
  <c r="AU75" i="100"/>
  <c r="AY174" i="100"/>
  <c r="AY141" i="100"/>
  <c r="AY108" i="100"/>
  <c r="AY75" i="100"/>
  <c r="BC174" i="100"/>
  <c r="BC141" i="100"/>
  <c r="BC108" i="100"/>
  <c r="BC75" i="100"/>
  <c r="AB177" i="100"/>
  <c r="AB78" i="100"/>
  <c r="AB45" i="100"/>
  <c r="AF177" i="100"/>
  <c r="AF78" i="100"/>
  <c r="AJ177" i="100"/>
  <c r="AJ78" i="100"/>
  <c r="AN177" i="100"/>
  <c r="AN78" i="100"/>
  <c r="AR111" i="100"/>
  <c r="AR177" i="100"/>
  <c r="AR78" i="100"/>
  <c r="AV177" i="100"/>
  <c r="AV111" i="100"/>
  <c r="AV78" i="100"/>
  <c r="AZ144" i="100"/>
  <c r="AZ177" i="100"/>
  <c r="AZ111" i="100"/>
  <c r="AZ78" i="100"/>
  <c r="BD144" i="100"/>
  <c r="BD111" i="100"/>
  <c r="BD177" i="100"/>
  <c r="BD78" i="100"/>
  <c r="AC178" i="100"/>
  <c r="AC79" i="100"/>
  <c r="AG178" i="100"/>
  <c r="AG79" i="100"/>
  <c r="AK178" i="100"/>
  <c r="AK79" i="100"/>
  <c r="AO178" i="100"/>
  <c r="AO79" i="100"/>
  <c r="AS178" i="100"/>
  <c r="AS112" i="100"/>
  <c r="AS79" i="100"/>
  <c r="AW178" i="100"/>
  <c r="AW112" i="100"/>
  <c r="AW79" i="100"/>
  <c r="BA145" i="100"/>
  <c r="BA178" i="100"/>
  <c r="BA112" i="100"/>
  <c r="BA79" i="100"/>
  <c r="AD175" i="100"/>
  <c r="AD76" i="100"/>
  <c r="AD43" i="100"/>
  <c r="AH175" i="100"/>
  <c r="AH76" i="100"/>
  <c r="AH43" i="100"/>
  <c r="AL175" i="100"/>
  <c r="AL76" i="100"/>
  <c r="AL43" i="100"/>
  <c r="AP175" i="100"/>
  <c r="AP76" i="100"/>
  <c r="AT175" i="100"/>
  <c r="AT109" i="100"/>
  <c r="AT76" i="100"/>
  <c r="AX175" i="100"/>
  <c r="AX109" i="100"/>
  <c r="AX76" i="100"/>
  <c r="BB142" i="100"/>
  <c r="BB175" i="100"/>
  <c r="BB109" i="100"/>
  <c r="BB76" i="100"/>
  <c r="AE176" i="100"/>
  <c r="AE77" i="100"/>
  <c r="AI176" i="100"/>
  <c r="AI77" i="100"/>
  <c r="AM176" i="100"/>
  <c r="AM77" i="100"/>
  <c r="AQ176" i="100"/>
  <c r="AQ110" i="100"/>
  <c r="AQ77" i="100"/>
  <c r="AU176" i="100"/>
  <c r="AU110" i="100"/>
  <c r="AU77" i="100"/>
  <c r="AY176" i="100"/>
  <c r="AY143" i="100"/>
  <c r="AY110" i="100"/>
  <c r="AY77" i="100"/>
  <c r="BC176" i="100"/>
  <c r="BC143" i="100"/>
  <c r="BC110" i="100"/>
  <c r="BC77" i="100"/>
  <c r="AB179" i="100"/>
  <c r="AB80" i="100"/>
  <c r="AF179" i="100"/>
  <c r="AF80" i="100"/>
  <c r="AJ179" i="100"/>
  <c r="AJ80" i="100"/>
  <c r="AN179" i="100"/>
  <c r="AN80" i="100"/>
  <c r="AR179" i="100"/>
  <c r="AR113" i="100"/>
  <c r="AR80" i="100"/>
  <c r="AV179" i="100"/>
  <c r="AV113" i="100"/>
  <c r="AV80" i="100"/>
  <c r="AZ146" i="100"/>
  <c r="AZ179" i="100"/>
  <c r="AZ113" i="100"/>
  <c r="AZ80" i="100"/>
  <c r="BD146" i="100"/>
  <c r="BD179" i="100"/>
  <c r="BD113" i="100"/>
  <c r="BD47" i="100"/>
  <c r="BD80" i="100"/>
  <c r="AC180" i="100"/>
  <c r="AC81" i="100"/>
  <c r="AC48" i="100"/>
  <c r="AG180" i="100"/>
  <c r="AG81" i="100"/>
  <c r="AK180" i="100"/>
  <c r="AK81" i="100"/>
  <c r="AO180" i="100"/>
  <c r="AO81" i="100"/>
  <c r="AS180" i="100"/>
  <c r="AS114" i="100"/>
  <c r="AS81" i="100"/>
  <c r="AW180" i="100"/>
  <c r="AW114" i="100"/>
  <c r="AW81" i="100"/>
  <c r="BA180" i="100"/>
  <c r="BA147" i="100"/>
  <c r="BA114" i="100"/>
  <c r="BA81" i="100"/>
  <c r="AD82" i="100"/>
  <c r="AH82" i="100"/>
  <c r="AL82" i="100"/>
  <c r="AP82" i="100"/>
  <c r="AT82" i="100"/>
  <c r="AX82" i="100"/>
  <c r="BB82" i="100"/>
  <c r="BD31" i="65"/>
  <c r="BD7" i="65"/>
  <c r="BD6" i="65" s="1"/>
  <c r="BD27" i="65"/>
  <c r="AZ87" i="113"/>
  <c r="AZ83" i="113"/>
  <c r="AZ78" i="113"/>
  <c r="AZ74" i="113"/>
  <c r="BD44" i="100" l="1"/>
  <c r="BD41" i="100"/>
  <c r="BD45" i="100"/>
  <c r="BD43" i="100"/>
  <c r="BF8" i="113"/>
  <c r="BG8" i="113"/>
  <c r="BD10" i="74"/>
  <c r="BD33" i="74"/>
  <c r="BD43" i="74"/>
  <c r="BD24" i="74"/>
  <c r="BD25" i="74"/>
  <c r="BD26" i="74"/>
  <c r="BD27" i="74"/>
  <c r="BD32" i="74"/>
  <c r="BD34" i="74"/>
  <c r="BD35" i="74"/>
  <c r="BD36" i="74"/>
  <c r="BD41" i="74"/>
  <c r="BD42" i="74"/>
  <c r="BD44" i="74"/>
  <c r="BD45" i="74"/>
  <c r="BD50" i="74"/>
  <c r="BD51" i="74"/>
  <c r="BD52" i="74"/>
  <c r="BD53" i="74"/>
  <c r="BD54" i="74"/>
  <c r="BD29" i="76"/>
  <c r="BD22" i="76"/>
  <c r="BD23" i="76"/>
  <c r="BD24" i="76"/>
  <c r="BD31" i="76"/>
  <c r="BD32" i="76"/>
  <c r="BD38" i="76"/>
  <c r="BD39" i="76"/>
  <c r="BD40" i="76"/>
  <c r="BD46" i="76"/>
  <c r="BD47" i="76"/>
  <c r="BD48" i="76"/>
  <c r="BD16" i="100"/>
  <c r="BD53" i="100" s="1"/>
  <c r="BD186" i="100"/>
  <c r="BD23" i="100"/>
  <c r="BD59" i="100" s="1"/>
  <c r="BD194" i="100"/>
  <c r="BD30" i="100"/>
  <c r="BD66" i="100" s="1"/>
  <c r="BD56" i="100"/>
  <c r="BD58" i="100"/>
  <c r="BD61" i="100"/>
  <c r="BD63" i="100"/>
  <c r="BD73" i="100"/>
  <c r="BD84" i="100"/>
  <c r="BD85" i="100"/>
  <c r="BD86" i="100"/>
  <c r="BD88" i="100"/>
  <c r="BD89" i="100"/>
  <c r="BD91" i="100"/>
  <c r="BD92" i="100"/>
  <c r="BD93" i="100"/>
  <c r="BD94" i="100"/>
  <c r="BD96" i="100"/>
  <c r="BD98" i="100"/>
  <c r="BD99" i="100"/>
  <c r="BD100" i="100"/>
  <c r="BD115" i="100"/>
  <c r="BD117" i="100"/>
  <c r="BD118" i="100"/>
  <c r="BD119" i="100"/>
  <c r="BD121" i="100"/>
  <c r="BD122" i="100"/>
  <c r="BD124" i="100"/>
  <c r="BD125" i="100"/>
  <c r="BD126" i="100"/>
  <c r="BD127" i="100"/>
  <c r="BD129" i="100"/>
  <c r="BD131" i="100"/>
  <c r="BD132" i="100"/>
  <c r="BD133" i="100"/>
  <c r="BD148" i="100"/>
  <c r="BD150" i="100"/>
  <c r="BD151" i="100"/>
  <c r="BD152" i="100"/>
  <c r="BD154" i="100"/>
  <c r="BD155" i="100"/>
  <c r="BD157" i="100"/>
  <c r="BD158" i="100"/>
  <c r="BD159" i="100"/>
  <c r="BD160" i="100"/>
  <c r="BD162" i="100"/>
  <c r="BD164" i="100"/>
  <c r="BD165" i="100"/>
  <c r="BD166" i="100"/>
  <c r="BD181" i="100"/>
  <c r="BD183" i="100"/>
  <c r="BD184" i="100"/>
  <c r="BD185" i="100"/>
  <c r="BD187" i="100"/>
  <c r="BD188" i="100"/>
  <c r="BD190" i="100"/>
  <c r="BD191" i="100"/>
  <c r="BD192" i="100"/>
  <c r="BD193" i="100"/>
  <c r="BD195" i="100"/>
  <c r="BD197" i="100"/>
  <c r="BD198" i="100"/>
  <c r="BD199" i="100"/>
  <c r="BD60" i="100" l="1"/>
  <c r="BD49" i="100"/>
  <c r="BD55" i="100"/>
  <c r="BD65" i="100"/>
  <c r="BD67" i="100"/>
  <c r="BD52" i="100"/>
  <c r="BD51" i="100"/>
  <c r="BD15" i="74"/>
  <c r="BD16" i="74"/>
  <c r="BD17" i="74"/>
  <c r="BD18" i="74"/>
  <c r="BD14" i="74"/>
  <c r="BD23" i="74"/>
  <c r="BD21" i="76"/>
  <c r="BD9" i="76"/>
  <c r="BD45" i="76"/>
  <c r="BD30" i="76"/>
  <c r="BD37" i="76"/>
  <c r="BD34" i="100"/>
  <c r="BD62" i="100"/>
  <c r="BD57" i="100" s="1"/>
  <c r="BD54" i="100"/>
  <c r="BD95" i="100"/>
  <c r="BD87" i="100"/>
  <c r="BD128" i="100"/>
  <c r="BD120" i="100"/>
  <c r="BD161" i="100"/>
  <c r="BD153" i="100"/>
  <c r="BD7" i="66"/>
  <c r="BD16" i="66"/>
  <c r="BD14" i="66" s="1"/>
  <c r="BD44" i="66" s="1"/>
  <c r="H20" i="112" s="1"/>
  <c r="BD27" i="66"/>
  <c r="BD45" i="66" s="1"/>
  <c r="H21" i="112" s="1"/>
  <c r="BD32" i="66"/>
  <c r="BD48" i="66" s="1"/>
  <c r="H24" i="112" s="1"/>
  <c r="BD33" i="66"/>
  <c r="BD34" i="66"/>
  <c r="BD35" i="66"/>
  <c r="BD50" i="66" s="1"/>
  <c r="H26" i="112" s="1"/>
  <c r="BD42" i="66"/>
  <c r="BD46" i="66"/>
  <c r="H22" i="112" s="1"/>
  <c r="BD47" i="66"/>
  <c r="H23" i="112" s="1"/>
  <c r="BD39" i="100" l="1"/>
  <c r="BD64" i="100"/>
  <c r="BD19" i="74"/>
  <c r="BD31" i="66"/>
  <c r="BD50" i="100"/>
  <c r="BD16" i="76"/>
  <c r="BD14" i="76"/>
  <c r="BD15" i="76"/>
  <c r="BD13" i="76"/>
  <c r="BD43" i="66"/>
  <c r="H19" i="112" s="1"/>
  <c r="BD6" i="66"/>
  <c r="BD5" i="66" s="1"/>
  <c r="BD36" i="66" s="1"/>
  <c r="BD49" i="66"/>
  <c r="H25" i="112" s="1"/>
  <c r="BD44" i="65"/>
  <c r="H8" i="112" s="1"/>
  <c r="BD46" i="65"/>
  <c r="H10" i="112" s="1"/>
  <c r="BD48" i="65"/>
  <c r="H12" i="112" s="1"/>
  <c r="BD49" i="65"/>
  <c r="H13" i="112" s="1"/>
  <c r="BD45" i="65"/>
  <c r="H9" i="112" s="1"/>
  <c r="BD47" i="65"/>
  <c r="H11" i="112" s="1"/>
  <c r="BD51" i="66" l="1"/>
  <c r="BD17" i="76"/>
  <c r="BD16" i="65"/>
  <c r="BD10" i="64"/>
  <c r="BD42" i="65"/>
  <c r="H6" i="112" s="1"/>
  <c r="BD5" i="64"/>
  <c r="H27" i="112" l="1"/>
  <c r="BD14" i="65"/>
  <c r="BD5" i="65" s="1"/>
  <c r="BD15" i="64"/>
  <c r="BD43" i="65" l="1"/>
  <c r="BD28" i="64"/>
  <c r="BD26" i="64"/>
  <c r="BD25" i="64"/>
  <c r="BD27" i="64"/>
  <c r="BD31" i="64"/>
  <c r="BD30" i="64"/>
  <c r="BD23" i="64"/>
  <c r="BD29" i="64"/>
  <c r="BD24" i="64"/>
  <c r="BD22" i="64"/>
  <c r="BD21" i="64"/>
  <c r="H7" i="112" l="1"/>
  <c r="BB56" i="100"/>
  <c r="BA56" i="100"/>
  <c r="AZ56" i="100"/>
  <c r="AW55" i="100"/>
  <c r="AK55" i="100"/>
  <c r="AJ55" i="100"/>
  <c r="AI55" i="100"/>
  <c r="AH55" i="100"/>
  <c r="AG55" i="100"/>
  <c r="AF55" i="100"/>
  <c r="AE55" i="100"/>
  <c r="AC55" i="100"/>
  <c r="AB55" i="100"/>
  <c r="AA55" i="100"/>
  <c r="AU49" i="100"/>
  <c r="AT49" i="100"/>
  <c r="AS49" i="100"/>
  <c r="AR49" i="100"/>
  <c r="AQ49" i="100"/>
  <c r="AP49" i="100"/>
  <c r="AO49" i="100"/>
  <c r="AN49" i="100"/>
  <c r="AM49" i="100"/>
  <c r="AL49" i="100"/>
  <c r="AK49" i="100"/>
  <c r="AJ49" i="100"/>
  <c r="AI49" i="100"/>
  <c r="AH49" i="100"/>
  <c r="AG49" i="100"/>
  <c r="AF49" i="100"/>
  <c r="AE49" i="100"/>
  <c r="AD49" i="100"/>
  <c r="AC49" i="100"/>
  <c r="AB49" i="100"/>
  <c r="AA49" i="100"/>
  <c r="BD86" i="64"/>
  <c r="BD72" i="64"/>
  <c r="BD58" i="64"/>
  <c r="BD44" i="64"/>
  <c r="BD85" i="64"/>
  <c r="BD71" i="64"/>
  <c r="BD57" i="64"/>
  <c r="BD43" i="64"/>
  <c r="BD84" i="64"/>
  <c r="BD70" i="64"/>
  <c r="BD56" i="64"/>
  <c r="BD42" i="64"/>
  <c r="BD83" i="64"/>
  <c r="BD69" i="64"/>
  <c r="BD55" i="64"/>
  <c r="BD41" i="64"/>
  <c r="BD81" i="64"/>
  <c r="BD67" i="64"/>
  <c r="BD53" i="64"/>
  <c r="BD39" i="64"/>
  <c r="BD80" i="64"/>
  <c r="BD66" i="64"/>
  <c r="BD52" i="64"/>
  <c r="AJ80" i="64"/>
  <c r="BD38" i="64"/>
  <c r="BD79" i="64"/>
  <c r="BB79" i="64"/>
  <c r="BD65" i="64"/>
  <c r="BD51" i="64"/>
  <c r="BD37" i="64"/>
  <c r="BD78" i="64"/>
  <c r="AH78" i="64"/>
  <c r="BD36" i="64"/>
  <c r="BD30" i="113" l="1"/>
  <c r="H14" i="112"/>
  <c r="AN81" i="64"/>
  <c r="AP78" i="64"/>
  <c r="BD50" i="64"/>
  <c r="AC81" i="64"/>
  <c r="AX78" i="64"/>
  <c r="BD64" i="64"/>
  <c r="AU85" i="64"/>
  <c r="AH23" i="74"/>
  <c r="AD86" i="64"/>
  <c r="AO81" i="64"/>
  <c r="AP86" i="64"/>
  <c r="AG78" i="64"/>
  <c r="AO78" i="64"/>
  <c r="AP79" i="64"/>
  <c r="AB81" i="64"/>
  <c r="AR80" i="64"/>
  <c r="AF78" i="64"/>
  <c r="AN78" i="64"/>
  <c r="AG23" i="74"/>
  <c r="AE25" i="74"/>
  <c r="AJ79" i="64"/>
  <c r="AK80" i="64"/>
  <c r="AS80" i="64"/>
  <c r="BB81" i="64"/>
  <c r="AW85" i="64"/>
  <c r="AS23" i="74"/>
  <c r="AN79" i="64"/>
  <c r="AX81" i="64"/>
  <c r="AU23" i="74"/>
  <c r="AP80" i="64"/>
  <c r="AQ81" i="64"/>
  <c r="AV23" i="74"/>
  <c r="AD25" i="74"/>
  <c r="AA5" i="100"/>
  <c r="AA23" i="100"/>
  <c r="AA30" i="100"/>
  <c r="BE173" i="100"/>
  <c r="AW181" i="100"/>
  <c r="AX183" i="100"/>
  <c r="AI184" i="100"/>
  <c r="AQ184" i="100"/>
  <c r="AY184" i="100"/>
  <c r="AB185" i="100"/>
  <c r="AJ185" i="100"/>
  <c r="AR185" i="100"/>
  <c r="AZ185" i="100"/>
  <c r="AC186" i="100"/>
  <c r="AK186" i="100"/>
  <c r="AS186" i="100"/>
  <c r="BA186" i="100"/>
  <c r="AD187" i="100"/>
  <c r="AD55" i="100"/>
  <c r="AL187" i="100"/>
  <c r="AL55" i="100"/>
  <c r="AT187" i="100"/>
  <c r="BB187" i="100"/>
  <c r="AE188" i="100"/>
  <c r="AM188" i="100"/>
  <c r="AU188" i="100"/>
  <c r="BC188" i="100"/>
  <c r="BC56" i="100"/>
  <c r="AV190" i="100"/>
  <c r="AW191" i="100"/>
  <c r="AX192" i="100"/>
  <c r="AI193" i="100"/>
  <c r="AQ193" i="100"/>
  <c r="AY193" i="100"/>
  <c r="AB194" i="100"/>
  <c r="AJ194" i="100"/>
  <c r="AR194" i="100"/>
  <c r="AZ194" i="100"/>
  <c r="AC195" i="100"/>
  <c r="AK195" i="100"/>
  <c r="AS195" i="100"/>
  <c r="BA195" i="100"/>
  <c r="AD197" i="100"/>
  <c r="AL197" i="100"/>
  <c r="AT197" i="100"/>
  <c r="BB197" i="100"/>
  <c r="AE198" i="100"/>
  <c r="AM198" i="100"/>
  <c r="BC199" i="100"/>
  <c r="AJ181" i="100"/>
  <c r="AK183" i="100"/>
  <c r="AT184" i="100"/>
  <c r="AU185" i="100"/>
  <c r="AV186" i="100"/>
  <c r="AI190" i="100"/>
  <c r="AJ191" i="100"/>
  <c r="AS192" i="100"/>
  <c r="BB193" i="100"/>
  <c r="BC194" i="100"/>
  <c r="AO197" i="100"/>
  <c r="AX198" i="100"/>
  <c r="AU181" i="100"/>
  <c r="BC181" i="100"/>
  <c r="AF183" i="100"/>
  <c r="AN183" i="100"/>
  <c r="AG184" i="100"/>
  <c r="AO184" i="100"/>
  <c r="AX185" i="100"/>
  <c r="AI186" i="100"/>
  <c r="AQ186" i="100"/>
  <c r="AY186" i="100"/>
  <c r="AB187" i="100"/>
  <c r="AJ187" i="100"/>
  <c r="AR187" i="100"/>
  <c r="AZ187" i="100"/>
  <c r="AC188" i="100"/>
  <c r="AK188" i="100"/>
  <c r="BA188" i="100"/>
  <c r="AT190" i="100"/>
  <c r="BB190" i="100"/>
  <c r="AU191" i="100"/>
  <c r="BC191" i="100"/>
  <c r="AF192" i="100"/>
  <c r="AN192" i="100"/>
  <c r="AG193" i="100"/>
  <c r="AO193" i="100"/>
  <c r="AX194" i="100"/>
  <c r="AI195" i="100"/>
  <c r="AQ195" i="100"/>
  <c r="AY195" i="100"/>
  <c r="AB197" i="100"/>
  <c r="AJ197" i="100"/>
  <c r="AR197" i="100"/>
  <c r="AZ197" i="100"/>
  <c r="AC198" i="100"/>
  <c r="AK198" i="100"/>
  <c r="AS198" i="100"/>
  <c r="BA198" i="100"/>
  <c r="AD199" i="100"/>
  <c r="AL199" i="100"/>
  <c r="AT199" i="100"/>
  <c r="BB199" i="100"/>
  <c r="AB181" i="100"/>
  <c r="AC183" i="100"/>
  <c r="AD184" i="100"/>
  <c r="AE185" i="100"/>
  <c r="AF186" i="100"/>
  <c r="AW187" i="100"/>
  <c r="AX188" i="100"/>
  <c r="AB191" i="100"/>
  <c r="AC192" i="100"/>
  <c r="AD193" i="100"/>
  <c r="AE194" i="100"/>
  <c r="AN195" i="100"/>
  <c r="AI199" i="100"/>
  <c r="AZ181" i="100"/>
  <c r="BA183" i="100"/>
  <c r="BB184" i="100"/>
  <c r="BC185" i="100"/>
  <c r="AG187" i="100"/>
  <c r="AH188" i="100"/>
  <c r="AY190" i="100"/>
  <c r="AR191" i="100"/>
  <c r="AK192" i="100"/>
  <c r="AL193" i="100"/>
  <c r="AM194" i="100"/>
  <c r="AF195" i="100"/>
  <c r="AG197" i="100"/>
  <c r="AP198" i="100"/>
  <c r="AZ199" i="100"/>
  <c r="AU198" i="100"/>
  <c r="BC198" i="100"/>
  <c r="AR181" i="100"/>
  <c r="AS183" i="100"/>
  <c r="AL184" i="100"/>
  <c r="AM185" i="100"/>
  <c r="AN186" i="100"/>
  <c r="AO187" i="100"/>
  <c r="AP188" i="100"/>
  <c r="AZ191" i="100"/>
  <c r="BA192" i="100"/>
  <c r="AT193" i="100"/>
  <c r="AU194" i="100"/>
  <c r="AV195" i="100"/>
  <c r="AW197" i="100"/>
  <c r="AH198" i="100"/>
  <c r="AY199" i="100"/>
  <c r="AE181" i="100"/>
  <c r="AM181" i="100"/>
  <c r="AV117" i="100"/>
  <c r="AV183" i="100"/>
  <c r="AW118" i="100"/>
  <c r="AW184" i="100"/>
  <c r="AH86" i="100"/>
  <c r="AH185" i="100"/>
  <c r="AP86" i="100"/>
  <c r="AP185" i="100"/>
  <c r="AS122" i="100"/>
  <c r="AS188" i="100"/>
  <c r="AD91" i="100"/>
  <c r="AD190" i="100"/>
  <c r="AL91" i="100"/>
  <c r="AL190" i="100"/>
  <c r="AE92" i="100"/>
  <c r="AE191" i="100"/>
  <c r="AM92" i="100"/>
  <c r="AM191" i="100"/>
  <c r="AV126" i="100"/>
  <c r="AV192" i="100"/>
  <c r="AW127" i="100"/>
  <c r="AW193" i="100"/>
  <c r="AH95" i="100"/>
  <c r="AH194" i="100"/>
  <c r="AP95" i="100"/>
  <c r="AP194" i="100"/>
  <c r="AG181" i="100"/>
  <c r="AO181" i="100"/>
  <c r="AH84" i="100"/>
  <c r="AH183" i="100"/>
  <c r="AP84" i="100"/>
  <c r="AP183" i="100"/>
  <c r="AI181" i="100"/>
  <c r="AQ181" i="100"/>
  <c r="AY181" i="100"/>
  <c r="AB183" i="100"/>
  <c r="AJ183" i="100"/>
  <c r="AR183" i="100"/>
  <c r="AZ183" i="100"/>
  <c r="AC184" i="100"/>
  <c r="AK184" i="100"/>
  <c r="AS184" i="100"/>
  <c r="BA184" i="100"/>
  <c r="AD185" i="100"/>
  <c r="AL185" i="100"/>
  <c r="AT185" i="100"/>
  <c r="BB185" i="100"/>
  <c r="AE186" i="100"/>
  <c r="AM186" i="100"/>
  <c r="AU186" i="100"/>
  <c r="BC186" i="100"/>
  <c r="AF187" i="100"/>
  <c r="AN187" i="100"/>
  <c r="AV187" i="100"/>
  <c r="AG188" i="100"/>
  <c r="AO188" i="100"/>
  <c r="AW188" i="100"/>
  <c r="AH190" i="100"/>
  <c r="AP190" i="100"/>
  <c r="AX190" i="100"/>
  <c r="AI191" i="100"/>
  <c r="AQ191" i="100"/>
  <c r="AY191" i="100"/>
  <c r="AB192" i="100"/>
  <c r="AJ192" i="100"/>
  <c r="AR192" i="100"/>
  <c r="AZ192" i="100"/>
  <c r="AC193" i="100"/>
  <c r="AK193" i="100"/>
  <c r="AS193" i="100"/>
  <c r="BA193" i="100"/>
  <c r="AD194" i="100"/>
  <c r="AL194" i="100"/>
  <c r="AT194" i="100"/>
  <c r="BB194" i="100"/>
  <c r="AE195" i="100"/>
  <c r="AM195" i="100"/>
  <c r="AU195" i="100"/>
  <c r="BC195" i="100"/>
  <c r="AF197" i="100"/>
  <c r="AN197" i="100"/>
  <c r="AV197" i="100"/>
  <c r="AG198" i="100"/>
  <c r="AO198" i="100"/>
  <c r="AW198" i="100"/>
  <c r="AH199" i="100"/>
  <c r="AP199" i="100"/>
  <c r="AX199" i="100"/>
  <c r="AQ124" i="100"/>
  <c r="AQ190" i="100"/>
  <c r="AQ133" i="100"/>
  <c r="AQ199" i="100"/>
  <c r="AC181" i="100"/>
  <c r="AK181" i="100"/>
  <c r="AS181" i="100"/>
  <c r="BA181" i="100"/>
  <c r="AD183" i="100"/>
  <c r="AL183" i="100"/>
  <c r="AT117" i="100"/>
  <c r="AT183" i="100"/>
  <c r="BB183" i="100"/>
  <c r="AE184" i="100"/>
  <c r="AM184" i="100"/>
  <c r="AU118" i="100"/>
  <c r="AU184" i="100"/>
  <c r="BC184" i="100"/>
  <c r="AF86" i="100"/>
  <c r="AF185" i="100"/>
  <c r="AN86" i="100"/>
  <c r="AN185" i="100"/>
  <c r="AV185" i="100"/>
  <c r="AG87" i="100"/>
  <c r="AG186" i="100"/>
  <c r="AO87" i="100"/>
  <c r="AO186" i="100"/>
  <c r="AW186" i="100"/>
  <c r="AH88" i="100"/>
  <c r="AH187" i="100"/>
  <c r="AP88" i="100"/>
  <c r="AP187" i="100"/>
  <c r="AX187" i="100"/>
  <c r="AI188" i="100"/>
  <c r="AQ122" i="100"/>
  <c r="AQ188" i="100"/>
  <c r="AY188" i="100"/>
  <c r="AB91" i="100"/>
  <c r="AB190" i="100"/>
  <c r="AJ91" i="100"/>
  <c r="AJ190" i="100"/>
  <c r="AR190" i="100"/>
  <c r="AZ190" i="100"/>
  <c r="AC92" i="100"/>
  <c r="AC191" i="100"/>
  <c r="AK92" i="100"/>
  <c r="AK191" i="100"/>
  <c r="AS191" i="100"/>
  <c r="BA191" i="100"/>
  <c r="AD192" i="100"/>
  <c r="AL192" i="100"/>
  <c r="AT126" i="100"/>
  <c r="AT192" i="100"/>
  <c r="BB192" i="100"/>
  <c r="AE193" i="100"/>
  <c r="AM193" i="100"/>
  <c r="AU127" i="100"/>
  <c r="AU193" i="100"/>
  <c r="BC193" i="100"/>
  <c r="AF95" i="100"/>
  <c r="AF194" i="100"/>
  <c r="AN95" i="100"/>
  <c r="AN194" i="100"/>
  <c r="AV194" i="100"/>
  <c r="AG96" i="100"/>
  <c r="AG195" i="100"/>
  <c r="AO96" i="100"/>
  <c r="AO195" i="100"/>
  <c r="AW195" i="100"/>
  <c r="AH98" i="100"/>
  <c r="AH197" i="100"/>
  <c r="AP98" i="100"/>
  <c r="AP197" i="100"/>
  <c r="AX197" i="100"/>
  <c r="AI198" i="100"/>
  <c r="AQ132" i="100"/>
  <c r="AQ198" i="100"/>
  <c r="AY198" i="100"/>
  <c r="AB100" i="100"/>
  <c r="AB199" i="100"/>
  <c r="AJ100" i="100"/>
  <c r="AJ199" i="100"/>
  <c r="AR199" i="100"/>
  <c r="AD181" i="100"/>
  <c r="AL181" i="100"/>
  <c r="AT181" i="100"/>
  <c r="BB181" i="100"/>
  <c r="AE183" i="100"/>
  <c r="AM183" i="100"/>
  <c r="AU117" i="100"/>
  <c r="AU183" i="100"/>
  <c r="BC183" i="100"/>
  <c r="AF184" i="100"/>
  <c r="AN184" i="100"/>
  <c r="AV118" i="100"/>
  <c r="AV184" i="100"/>
  <c r="AG86" i="100"/>
  <c r="AG185" i="100"/>
  <c r="AO86" i="100"/>
  <c r="AO185" i="100"/>
  <c r="AW185" i="100"/>
  <c r="AH186" i="100"/>
  <c r="AP186" i="100"/>
  <c r="AX186" i="100"/>
  <c r="AI187" i="100"/>
  <c r="AQ187" i="100"/>
  <c r="AY187" i="100"/>
  <c r="AB188" i="100"/>
  <c r="AJ188" i="100"/>
  <c r="AR122" i="100"/>
  <c r="AR188" i="100"/>
  <c r="AZ188" i="100"/>
  <c r="AC91" i="100"/>
  <c r="AC190" i="100"/>
  <c r="AK91" i="100"/>
  <c r="AK190" i="100"/>
  <c r="AS190" i="100"/>
  <c r="BA190" i="100"/>
  <c r="AD92" i="100"/>
  <c r="AD191" i="100"/>
  <c r="AL92" i="100"/>
  <c r="AL191" i="100"/>
  <c r="AT191" i="100"/>
  <c r="BB191" i="100"/>
  <c r="AE192" i="100"/>
  <c r="AM192" i="100"/>
  <c r="AU126" i="100"/>
  <c r="AU192" i="100"/>
  <c r="BC192" i="100"/>
  <c r="AF193" i="100"/>
  <c r="AN193" i="100"/>
  <c r="AV127" i="100"/>
  <c r="AV193" i="100"/>
  <c r="AG95" i="100"/>
  <c r="AG194" i="100"/>
  <c r="AO95" i="100"/>
  <c r="AO194" i="100"/>
  <c r="AW194" i="100"/>
  <c r="AH195" i="100"/>
  <c r="AP195" i="100"/>
  <c r="AX195" i="100"/>
  <c r="AI197" i="100"/>
  <c r="AQ197" i="100"/>
  <c r="AY197" i="100"/>
  <c r="AB198" i="100"/>
  <c r="AJ198" i="100"/>
  <c r="AR132" i="100"/>
  <c r="AR198" i="100"/>
  <c r="AZ198" i="100"/>
  <c r="AC100" i="100"/>
  <c r="AC199" i="100"/>
  <c r="AK199" i="100"/>
  <c r="AS133" i="100"/>
  <c r="AS199" i="100"/>
  <c r="BA199" i="100"/>
  <c r="AF181" i="100"/>
  <c r="AN181" i="100"/>
  <c r="AV181" i="100"/>
  <c r="AG183" i="100"/>
  <c r="AO183" i="100"/>
  <c r="AW117" i="100"/>
  <c r="AW183" i="100"/>
  <c r="AH184" i="100"/>
  <c r="AP184" i="100"/>
  <c r="AX184" i="100"/>
  <c r="AI185" i="100"/>
  <c r="AQ185" i="100"/>
  <c r="AY185" i="100"/>
  <c r="AB186" i="100"/>
  <c r="AJ186" i="100"/>
  <c r="AR186" i="100"/>
  <c r="AZ186" i="100"/>
  <c r="AC187" i="100"/>
  <c r="AK187" i="100"/>
  <c r="AS187" i="100"/>
  <c r="BA187" i="100"/>
  <c r="AD188" i="100"/>
  <c r="AL188" i="100"/>
  <c r="AT122" i="100"/>
  <c r="AT188" i="100"/>
  <c r="BB188" i="100"/>
  <c r="AE91" i="100"/>
  <c r="AE190" i="100"/>
  <c r="AM91" i="100"/>
  <c r="AM190" i="100"/>
  <c r="AU190" i="100"/>
  <c r="BC190" i="100"/>
  <c r="AF92" i="100"/>
  <c r="AF191" i="100"/>
  <c r="AN92" i="100"/>
  <c r="AN191" i="100"/>
  <c r="AV191" i="100"/>
  <c r="AG192" i="100"/>
  <c r="AO192" i="100"/>
  <c r="AW126" i="100"/>
  <c r="AW192" i="100"/>
  <c r="AH193" i="100"/>
  <c r="AP193" i="100"/>
  <c r="AX193" i="100"/>
  <c r="AI194" i="100"/>
  <c r="AQ194" i="100"/>
  <c r="AY194" i="100"/>
  <c r="AB195" i="100"/>
  <c r="AJ195" i="100"/>
  <c r="AR195" i="100"/>
  <c r="AZ195" i="100"/>
  <c r="AC197" i="100"/>
  <c r="AK197" i="100"/>
  <c r="AS197" i="100"/>
  <c r="BA197" i="100"/>
  <c r="AD198" i="100"/>
  <c r="AL198" i="100"/>
  <c r="AT132" i="100"/>
  <c r="AT198" i="100"/>
  <c r="BB198" i="100"/>
  <c r="AE100" i="100"/>
  <c r="AE199" i="100"/>
  <c r="AM100" i="100"/>
  <c r="AM199" i="100"/>
  <c r="AU133" i="100"/>
  <c r="AU199" i="100"/>
  <c r="AF91" i="100"/>
  <c r="AF190" i="100"/>
  <c r="AN91" i="100"/>
  <c r="AN190" i="100"/>
  <c r="AG92" i="100"/>
  <c r="AG191" i="100"/>
  <c r="AO92" i="100"/>
  <c r="AO191" i="100"/>
  <c r="AH93" i="100"/>
  <c r="AH192" i="100"/>
  <c r="AP93" i="100"/>
  <c r="AP192" i="100"/>
  <c r="AF100" i="100"/>
  <c r="AF199" i="100"/>
  <c r="AN100" i="100"/>
  <c r="AN199" i="100"/>
  <c r="AV199" i="100"/>
  <c r="AH181" i="100"/>
  <c r="AP181" i="100"/>
  <c r="AX181" i="100"/>
  <c r="AI183" i="100"/>
  <c r="AQ183" i="100"/>
  <c r="AY183" i="100"/>
  <c r="AB184" i="100"/>
  <c r="AJ184" i="100"/>
  <c r="AR184" i="100"/>
  <c r="AZ184" i="100"/>
  <c r="AC185" i="100"/>
  <c r="AK185" i="100"/>
  <c r="AS185" i="100"/>
  <c r="BA185" i="100"/>
  <c r="AD186" i="100"/>
  <c r="AL186" i="100"/>
  <c r="AT186" i="100"/>
  <c r="BB186" i="100"/>
  <c r="AE187" i="100"/>
  <c r="AM187" i="100"/>
  <c r="AU187" i="100"/>
  <c r="BC187" i="100"/>
  <c r="AF188" i="100"/>
  <c r="AN188" i="100"/>
  <c r="AV188" i="100"/>
  <c r="AG91" i="100"/>
  <c r="AG190" i="100"/>
  <c r="AO91" i="100"/>
  <c r="AO190" i="100"/>
  <c r="AW190" i="100"/>
  <c r="AH92" i="100"/>
  <c r="AH191" i="100"/>
  <c r="AP92" i="100"/>
  <c r="AP191" i="100"/>
  <c r="AX191" i="100"/>
  <c r="AI192" i="100"/>
  <c r="AQ192" i="100"/>
  <c r="AY192" i="100"/>
  <c r="AB193" i="100"/>
  <c r="AJ193" i="100"/>
  <c r="AR193" i="100"/>
  <c r="AZ193" i="100"/>
  <c r="AC194" i="100"/>
  <c r="AK194" i="100"/>
  <c r="AS194" i="100"/>
  <c r="BA194" i="100"/>
  <c r="AD195" i="100"/>
  <c r="AL195" i="100"/>
  <c r="AT195" i="100"/>
  <c r="BB195" i="100"/>
  <c r="AE197" i="100"/>
  <c r="AM197" i="100"/>
  <c r="AU197" i="100"/>
  <c r="BC197" i="100"/>
  <c r="AF198" i="100"/>
  <c r="AN198" i="100"/>
  <c r="AV198" i="100"/>
  <c r="AG199" i="100"/>
  <c r="AO199" i="100"/>
  <c r="AW199" i="100"/>
  <c r="AZ73" i="100"/>
  <c r="AR91" i="100"/>
  <c r="AR124" i="100"/>
  <c r="BA92" i="100"/>
  <c r="BA158" i="100"/>
  <c r="BA125" i="100"/>
  <c r="AX98" i="100"/>
  <c r="AX131" i="100"/>
  <c r="AY132" i="100"/>
  <c r="AY165" i="100"/>
  <c r="AR100" i="100"/>
  <c r="AR133" i="100"/>
  <c r="AZ100" i="100"/>
  <c r="AZ133" i="100"/>
  <c r="AZ166" i="100"/>
  <c r="AT115" i="100"/>
  <c r="BB148" i="100"/>
  <c r="BB115" i="100"/>
  <c r="BC150" i="100"/>
  <c r="BC117" i="100"/>
  <c r="AW86" i="100"/>
  <c r="AW119" i="100"/>
  <c r="AX120" i="100"/>
  <c r="AQ121" i="100"/>
  <c r="AY154" i="100"/>
  <c r="AY121" i="100"/>
  <c r="AZ122" i="100"/>
  <c r="AZ155" i="100"/>
  <c r="AS91" i="100"/>
  <c r="AS124" i="100"/>
  <c r="BA91" i="100"/>
  <c r="BA124" i="100"/>
  <c r="BA157" i="100"/>
  <c r="AT92" i="100"/>
  <c r="AT125" i="100"/>
  <c r="BB92" i="100"/>
  <c r="BB125" i="100"/>
  <c r="BB158" i="100"/>
  <c r="BC126" i="100"/>
  <c r="BC159" i="100"/>
  <c r="AW95" i="100"/>
  <c r="AW128" i="100"/>
  <c r="AX129" i="100"/>
  <c r="AQ131" i="100"/>
  <c r="AY131" i="100"/>
  <c r="AY164" i="100"/>
  <c r="AZ165" i="100"/>
  <c r="AZ132" i="100"/>
  <c r="BA133" i="100"/>
  <c r="BA166" i="100"/>
  <c r="AJ73" i="100"/>
  <c r="BB159" i="100"/>
  <c r="BB126" i="100"/>
  <c r="BA73" i="100"/>
  <c r="AD73" i="100"/>
  <c r="AL73" i="100"/>
  <c r="AT73" i="100"/>
  <c r="BB73" i="100"/>
  <c r="AU115" i="100"/>
  <c r="BC148" i="100"/>
  <c r="BC115" i="100"/>
  <c r="AX86" i="100"/>
  <c r="AX119" i="100"/>
  <c r="AQ120" i="100"/>
  <c r="AY120" i="100"/>
  <c r="AY153" i="100"/>
  <c r="AB88" i="100"/>
  <c r="AJ88" i="100"/>
  <c r="AR88" i="100"/>
  <c r="AR121" i="100"/>
  <c r="AZ88" i="100"/>
  <c r="AZ154" i="100"/>
  <c r="AZ121" i="100"/>
  <c r="BA122" i="100"/>
  <c r="BA155" i="100"/>
  <c r="AT91" i="100"/>
  <c r="AT124" i="100"/>
  <c r="BB91" i="100"/>
  <c r="BB124" i="100"/>
  <c r="BB157" i="100"/>
  <c r="AU92" i="100"/>
  <c r="AU125" i="100"/>
  <c r="BC92" i="100"/>
  <c r="BC125" i="100"/>
  <c r="BC158" i="100"/>
  <c r="AX95" i="100"/>
  <c r="AX128" i="100"/>
  <c r="AQ129" i="100"/>
  <c r="AY129" i="100"/>
  <c r="AY162" i="100"/>
  <c r="AB98" i="100"/>
  <c r="AJ98" i="100"/>
  <c r="AR98" i="100"/>
  <c r="AR131" i="100"/>
  <c r="AZ98" i="100"/>
  <c r="AZ164" i="100"/>
  <c r="AZ131" i="100"/>
  <c r="AS132" i="100"/>
  <c r="BA165" i="100"/>
  <c r="BA132" i="100"/>
  <c r="AD100" i="100"/>
  <c r="AL100" i="100"/>
  <c r="AT100" i="100"/>
  <c r="AT133" i="100"/>
  <c r="BB133" i="100"/>
  <c r="BB166" i="100"/>
  <c r="AS115" i="100"/>
  <c r="AX88" i="100"/>
  <c r="AX121" i="100"/>
  <c r="AV95" i="100"/>
  <c r="AV128" i="100"/>
  <c r="AS73" i="100"/>
  <c r="AE73" i="100"/>
  <c r="AM73" i="100"/>
  <c r="AU73" i="100"/>
  <c r="BC73" i="100"/>
  <c r="AV115" i="100"/>
  <c r="AX118" i="100"/>
  <c r="AQ119" i="100"/>
  <c r="AY119" i="100"/>
  <c r="AY152" i="100"/>
  <c r="AR120" i="100"/>
  <c r="AZ120" i="100"/>
  <c r="AZ153" i="100"/>
  <c r="AS121" i="100"/>
  <c r="BA154" i="100"/>
  <c r="BA121" i="100"/>
  <c r="BB155" i="100"/>
  <c r="BB122" i="100"/>
  <c r="AU91" i="100"/>
  <c r="AU124" i="100"/>
  <c r="BC91" i="100"/>
  <c r="BC124" i="100"/>
  <c r="BC157" i="100"/>
  <c r="AV92" i="100"/>
  <c r="AV125" i="100"/>
  <c r="AX127" i="100"/>
  <c r="AQ128" i="100"/>
  <c r="AY128" i="100"/>
  <c r="AY161" i="100"/>
  <c r="AR129" i="100"/>
  <c r="AZ162" i="100"/>
  <c r="AZ129" i="100"/>
  <c r="AS131" i="100"/>
  <c r="BA164" i="100"/>
  <c r="BA131" i="100"/>
  <c r="BB165" i="100"/>
  <c r="BB132" i="100"/>
  <c r="BC166" i="100"/>
  <c r="BC133" i="100"/>
  <c r="AV86" i="100"/>
  <c r="AV119" i="100"/>
  <c r="AW87" i="100"/>
  <c r="AW120" i="100"/>
  <c r="AK73" i="100"/>
  <c r="AF73" i="100"/>
  <c r="AN73" i="100"/>
  <c r="AV73" i="100"/>
  <c r="AW115" i="100"/>
  <c r="AX84" i="100"/>
  <c r="AX117" i="100"/>
  <c r="AQ118" i="100"/>
  <c r="AY151" i="100"/>
  <c r="AY118" i="100"/>
  <c r="AB86" i="100"/>
  <c r="AJ86" i="100"/>
  <c r="AR86" i="100"/>
  <c r="AR119" i="100"/>
  <c r="AZ86" i="100"/>
  <c r="AZ152" i="100"/>
  <c r="AZ119" i="100"/>
  <c r="AC87" i="100"/>
  <c r="AK87" i="100"/>
  <c r="AS87" i="100"/>
  <c r="AS120" i="100"/>
  <c r="BA87" i="100"/>
  <c r="BA120" i="100"/>
  <c r="BA153" i="100"/>
  <c r="AD88" i="100"/>
  <c r="AL88" i="100"/>
  <c r="AT88" i="100"/>
  <c r="AT121" i="100"/>
  <c r="BB88" i="100"/>
  <c r="BB121" i="100"/>
  <c r="BB154" i="100"/>
  <c r="AE89" i="100"/>
  <c r="AM89" i="100"/>
  <c r="AU89" i="100"/>
  <c r="AU122" i="100"/>
  <c r="BC89" i="100"/>
  <c r="BC155" i="100"/>
  <c r="BC122" i="100"/>
  <c r="AV91" i="100"/>
  <c r="AV124" i="100"/>
  <c r="AW92" i="100"/>
  <c r="AW125" i="100"/>
  <c r="AX93" i="100"/>
  <c r="AX126" i="100"/>
  <c r="AQ127" i="100"/>
  <c r="AY160" i="100"/>
  <c r="AY127" i="100"/>
  <c r="AB95" i="100"/>
  <c r="AJ95" i="100"/>
  <c r="AR95" i="100"/>
  <c r="AR128" i="100"/>
  <c r="AZ95" i="100"/>
  <c r="AZ161" i="100"/>
  <c r="AZ128" i="100"/>
  <c r="AC96" i="100"/>
  <c r="AK96" i="100"/>
  <c r="AS96" i="100"/>
  <c r="AS129" i="100"/>
  <c r="BA96" i="100"/>
  <c r="BA162" i="100"/>
  <c r="BA129" i="100"/>
  <c r="AD98" i="100"/>
  <c r="AL98" i="100"/>
  <c r="AT98" i="100"/>
  <c r="AT131" i="100"/>
  <c r="BB98" i="100"/>
  <c r="BB131" i="100"/>
  <c r="BB164" i="100"/>
  <c r="AE99" i="100"/>
  <c r="AM99" i="100"/>
  <c r="AU99" i="100"/>
  <c r="AU132" i="100"/>
  <c r="BC99" i="100"/>
  <c r="BC132" i="100"/>
  <c r="BC165" i="100"/>
  <c r="AV100" i="100"/>
  <c r="AV133" i="100"/>
  <c r="AZ91" i="100"/>
  <c r="AZ157" i="100"/>
  <c r="AZ124" i="100"/>
  <c r="BC127" i="100"/>
  <c r="BC160" i="100"/>
  <c r="AW96" i="100"/>
  <c r="AW129" i="100"/>
  <c r="AC73" i="100"/>
  <c r="AG73" i="100"/>
  <c r="AO73" i="100"/>
  <c r="AW73" i="100"/>
  <c r="BE172" i="100"/>
  <c r="AX115" i="100"/>
  <c r="AQ117" i="100"/>
  <c r="AY117" i="100"/>
  <c r="AY150" i="100"/>
  <c r="AR118" i="100"/>
  <c r="AZ151" i="100"/>
  <c r="AZ118" i="100"/>
  <c r="AC86" i="100"/>
  <c r="AK86" i="100"/>
  <c r="AS86" i="100"/>
  <c r="AS119" i="100"/>
  <c r="BA86" i="100"/>
  <c r="BA152" i="100"/>
  <c r="BA119" i="100"/>
  <c r="AD87" i="100"/>
  <c r="AL87" i="100"/>
  <c r="AT87" i="100"/>
  <c r="AT120" i="100"/>
  <c r="BB87" i="100"/>
  <c r="BB120" i="100"/>
  <c r="BB153" i="100"/>
  <c r="AE88" i="100"/>
  <c r="AM88" i="100"/>
  <c r="AU88" i="100"/>
  <c r="AU121" i="100"/>
  <c r="BC88" i="100"/>
  <c r="BC121" i="100"/>
  <c r="BC154" i="100"/>
  <c r="AF89" i="100"/>
  <c r="AN89" i="100"/>
  <c r="AV89" i="100"/>
  <c r="AV122" i="100"/>
  <c r="AW91" i="100"/>
  <c r="AW124" i="100"/>
  <c r="AX92" i="100"/>
  <c r="AX125" i="100"/>
  <c r="AQ126" i="100"/>
  <c r="AY126" i="100"/>
  <c r="AY159" i="100"/>
  <c r="AR127" i="100"/>
  <c r="AZ160" i="100"/>
  <c r="AZ127" i="100"/>
  <c r="AC95" i="100"/>
  <c r="AK95" i="100"/>
  <c r="AS95" i="100"/>
  <c r="AS128" i="100"/>
  <c r="BA95" i="100"/>
  <c r="BA161" i="100"/>
  <c r="BA128" i="100"/>
  <c r="AD96" i="100"/>
  <c r="AL96" i="100"/>
  <c r="AT96" i="100"/>
  <c r="AT129" i="100"/>
  <c r="BB96" i="100"/>
  <c r="BB129" i="100"/>
  <c r="BB162" i="100"/>
  <c r="AE98" i="100"/>
  <c r="AM98" i="100"/>
  <c r="AU98" i="100"/>
  <c r="AU131" i="100"/>
  <c r="BC98" i="100"/>
  <c r="BC131" i="100"/>
  <c r="BC164" i="100"/>
  <c r="AF99" i="100"/>
  <c r="AN99" i="100"/>
  <c r="AV99" i="100"/>
  <c r="AV132" i="100"/>
  <c r="AG100" i="100"/>
  <c r="AO100" i="100"/>
  <c r="AW100" i="100"/>
  <c r="AW133" i="100"/>
  <c r="AR73" i="100"/>
  <c r="BC118" i="100"/>
  <c r="BC151" i="100"/>
  <c r="AY122" i="100"/>
  <c r="AY155" i="100"/>
  <c r="AS92" i="100"/>
  <c r="AS125" i="100"/>
  <c r="AH73" i="100"/>
  <c r="AP73" i="100"/>
  <c r="AX73" i="100"/>
  <c r="AQ115" i="100"/>
  <c r="AY148" i="100"/>
  <c r="AY115" i="100"/>
  <c r="AR117" i="100"/>
  <c r="AZ150" i="100"/>
  <c r="AZ117" i="100"/>
  <c r="AS118" i="100"/>
  <c r="BA151" i="100"/>
  <c r="BA118" i="100"/>
  <c r="AT119" i="100"/>
  <c r="BB152" i="100"/>
  <c r="BB119" i="100"/>
  <c r="AU120" i="100"/>
  <c r="BC120" i="100"/>
  <c r="BC153" i="100"/>
  <c r="AV121" i="100"/>
  <c r="AW122" i="100"/>
  <c r="AH91" i="100"/>
  <c r="AP91" i="100"/>
  <c r="AX91" i="100"/>
  <c r="AX124" i="100"/>
  <c r="AQ125" i="100"/>
  <c r="AY125" i="100"/>
  <c r="AY158" i="100"/>
  <c r="AR126" i="100"/>
  <c r="AZ159" i="100"/>
  <c r="AZ126" i="100"/>
  <c r="AS127" i="100"/>
  <c r="BA127" i="100"/>
  <c r="BA160" i="100"/>
  <c r="AT128" i="100"/>
  <c r="BB161" i="100"/>
  <c r="BB128" i="100"/>
  <c r="AU129" i="100"/>
  <c r="BC129" i="100"/>
  <c r="BC162" i="100"/>
  <c r="AV131" i="100"/>
  <c r="AW132" i="100"/>
  <c r="AH100" i="100"/>
  <c r="AP100" i="100"/>
  <c r="AX100" i="100"/>
  <c r="AX133" i="100"/>
  <c r="AB73" i="100"/>
  <c r="BA148" i="100"/>
  <c r="BA115" i="100"/>
  <c r="BB150" i="100"/>
  <c r="BB117" i="100"/>
  <c r="AR115" i="100"/>
  <c r="AZ148" i="100"/>
  <c r="AZ115" i="100"/>
  <c r="AS117" i="100"/>
  <c r="BA150" i="100"/>
  <c r="BA117" i="100"/>
  <c r="AT118" i="100"/>
  <c r="BB118" i="100"/>
  <c r="BB151" i="100"/>
  <c r="AU119" i="100"/>
  <c r="BC119" i="100"/>
  <c r="BC152" i="100"/>
  <c r="AV120" i="100"/>
  <c r="AW121" i="100"/>
  <c r="AX122" i="100"/>
  <c r="AY157" i="100"/>
  <c r="AY124" i="100"/>
  <c r="AR125" i="100"/>
  <c r="AZ158" i="100"/>
  <c r="AZ125" i="100"/>
  <c r="AS126" i="100"/>
  <c r="BA159" i="100"/>
  <c r="BA126" i="100"/>
  <c r="AT127" i="100"/>
  <c r="BB127" i="100"/>
  <c r="BB160" i="100"/>
  <c r="AU128" i="100"/>
  <c r="BC161" i="100"/>
  <c r="BC128" i="100"/>
  <c r="AV129" i="100"/>
  <c r="AW131" i="100"/>
  <c r="AX132" i="100"/>
  <c r="AY166" i="100"/>
  <c r="AY133" i="100"/>
  <c r="AD84" i="100"/>
  <c r="AL84" i="100"/>
  <c r="AT84" i="100"/>
  <c r="BB84" i="100"/>
  <c r="AE85" i="100"/>
  <c r="AM85" i="100"/>
  <c r="AU85" i="100"/>
  <c r="BC85" i="100"/>
  <c r="AI89" i="100"/>
  <c r="AQ89" i="100"/>
  <c r="AY89" i="100"/>
  <c r="AD93" i="100"/>
  <c r="AL93" i="100"/>
  <c r="AT93" i="100"/>
  <c r="BB93" i="100"/>
  <c r="AE94" i="100"/>
  <c r="AM94" i="100"/>
  <c r="AU94" i="100"/>
  <c r="BC94" i="100"/>
  <c r="AI99" i="100"/>
  <c r="AQ99" i="100"/>
  <c r="AY99" i="100"/>
  <c r="AE84" i="100"/>
  <c r="AM84" i="100"/>
  <c r="AU84" i="100"/>
  <c r="BC84" i="100"/>
  <c r="AF85" i="100"/>
  <c r="AN85" i="100"/>
  <c r="AV85" i="100"/>
  <c r="AH87" i="100"/>
  <c r="AP87" i="100"/>
  <c r="AX87" i="100"/>
  <c r="AI88" i="100"/>
  <c r="AQ88" i="100"/>
  <c r="AY88" i="100"/>
  <c r="AB89" i="100"/>
  <c r="AJ89" i="100"/>
  <c r="AR89" i="100"/>
  <c r="AZ89" i="100"/>
  <c r="AE93" i="100"/>
  <c r="AM93" i="100"/>
  <c r="AU93" i="100"/>
  <c r="BC93" i="100"/>
  <c r="AF94" i="100"/>
  <c r="AN94" i="100"/>
  <c r="AV94" i="100"/>
  <c r="AH96" i="100"/>
  <c r="AP96" i="100"/>
  <c r="AX96" i="100"/>
  <c r="AI98" i="100"/>
  <c r="AQ98" i="100"/>
  <c r="AY98" i="100"/>
  <c r="AB99" i="100"/>
  <c r="AJ99" i="100"/>
  <c r="AR99" i="100"/>
  <c r="AZ99" i="100"/>
  <c r="AK100" i="100"/>
  <c r="AS100" i="100"/>
  <c r="BA100" i="100"/>
  <c r="AF84" i="100"/>
  <c r="AN84" i="100"/>
  <c r="AV84" i="100"/>
  <c r="AG85" i="100"/>
  <c r="AO85" i="100"/>
  <c r="AW85" i="100"/>
  <c r="AI87" i="100"/>
  <c r="AQ87" i="100"/>
  <c r="AY87" i="100"/>
  <c r="AC89" i="100"/>
  <c r="AK89" i="100"/>
  <c r="AS89" i="100"/>
  <c r="BA89" i="100"/>
  <c r="AF93" i="100"/>
  <c r="AN93" i="100"/>
  <c r="AV93" i="100"/>
  <c r="AG94" i="100"/>
  <c r="AO94" i="100"/>
  <c r="AW94" i="100"/>
  <c r="AI96" i="100"/>
  <c r="AQ96" i="100"/>
  <c r="AY96" i="100"/>
  <c r="AC99" i="100"/>
  <c r="AK99" i="100"/>
  <c r="AS99" i="100"/>
  <c r="BA99" i="100"/>
  <c r="BB100" i="100"/>
  <c r="AG84" i="100"/>
  <c r="AO84" i="100"/>
  <c r="AW84" i="100"/>
  <c r="AH85" i="100"/>
  <c r="AP85" i="100"/>
  <c r="AX85" i="100"/>
  <c r="AI86" i="100"/>
  <c r="AQ86" i="100"/>
  <c r="AY86" i="100"/>
  <c r="AB87" i="100"/>
  <c r="AJ87" i="100"/>
  <c r="AR87" i="100"/>
  <c r="AZ87" i="100"/>
  <c r="AC88" i="100"/>
  <c r="AK88" i="100"/>
  <c r="AS88" i="100"/>
  <c r="BA88" i="100"/>
  <c r="AD89" i="100"/>
  <c r="AL89" i="100"/>
  <c r="AT89" i="100"/>
  <c r="BB89" i="100"/>
  <c r="AG93" i="100"/>
  <c r="AO93" i="100"/>
  <c r="AW93" i="100"/>
  <c r="AH94" i="100"/>
  <c r="AP94" i="100"/>
  <c r="AX94" i="100"/>
  <c r="AI95" i="100"/>
  <c r="AQ95" i="100"/>
  <c r="AY95" i="100"/>
  <c r="AB96" i="100"/>
  <c r="AJ96" i="100"/>
  <c r="AR96" i="100"/>
  <c r="AZ96" i="100"/>
  <c r="AC98" i="100"/>
  <c r="AK98" i="100"/>
  <c r="AS98" i="100"/>
  <c r="BA98" i="100"/>
  <c r="AD99" i="100"/>
  <c r="AL99" i="100"/>
  <c r="AT99" i="100"/>
  <c r="BB99" i="100"/>
  <c r="AU100" i="100"/>
  <c r="BC100" i="100"/>
  <c r="AI85" i="100"/>
  <c r="AQ85" i="100"/>
  <c r="AY85" i="100"/>
  <c r="AI94" i="100"/>
  <c r="AQ94" i="100"/>
  <c r="AY94" i="100"/>
  <c r="AI84" i="100"/>
  <c r="AQ84" i="100"/>
  <c r="AY84" i="100"/>
  <c r="AB85" i="100"/>
  <c r="AJ85" i="100"/>
  <c r="AR85" i="100"/>
  <c r="AZ85" i="100"/>
  <c r="AI93" i="100"/>
  <c r="AQ93" i="100"/>
  <c r="AY93" i="100"/>
  <c r="AB94" i="100"/>
  <c r="AJ94" i="100"/>
  <c r="AR94" i="100"/>
  <c r="AZ94" i="100"/>
  <c r="AB84" i="100"/>
  <c r="AJ84" i="100"/>
  <c r="AR84" i="100"/>
  <c r="AZ84" i="100"/>
  <c r="AC85" i="100"/>
  <c r="AK85" i="100"/>
  <c r="AS85" i="100"/>
  <c r="BA85" i="100"/>
  <c r="AD86" i="100"/>
  <c r="AL86" i="100"/>
  <c r="AT86" i="100"/>
  <c r="BB86" i="100"/>
  <c r="AE87" i="100"/>
  <c r="AM87" i="100"/>
  <c r="AU87" i="100"/>
  <c r="BC87" i="100"/>
  <c r="AF88" i="100"/>
  <c r="AN88" i="100"/>
  <c r="AV88" i="100"/>
  <c r="AG89" i="100"/>
  <c r="AO89" i="100"/>
  <c r="AW89" i="100"/>
  <c r="AI92" i="100"/>
  <c r="AQ92" i="100"/>
  <c r="AY92" i="100"/>
  <c r="AB93" i="100"/>
  <c r="AJ93" i="100"/>
  <c r="AR93" i="100"/>
  <c r="AZ93" i="100"/>
  <c r="AC94" i="100"/>
  <c r="AK94" i="100"/>
  <c r="AS94" i="100"/>
  <c r="BA94" i="100"/>
  <c r="AD95" i="100"/>
  <c r="AL95" i="100"/>
  <c r="AT95" i="100"/>
  <c r="BB95" i="100"/>
  <c r="AE96" i="100"/>
  <c r="AM96" i="100"/>
  <c r="AU96" i="100"/>
  <c r="BC96" i="100"/>
  <c r="AF98" i="100"/>
  <c r="AN98" i="100"/>
  <c r="AV98" i="100"/>
  <c r="AG99" i="100"/>
  <c r="AO99" i="100"/>
  <c r="AW99" i="100"/>
  <c r="AI73" i="100"/>
  <c r="AQ73" i="100"/>
  <c r="AY73" i="100"/>
  <c r="AC84" i="100"/>
  <c r="AK84" i="100"/>
  <c r="AS84" i="100"/>
  <c r="BA84" i="100"/>
  <c r="AD85" i="100"/>
  <c r="AL85" i="100"/>
  <c r="AT85" i="100"/>
  <c r="BB85" i="100"/>
  <c r="AE86" i="100"/>
  <c r="AM86" i="100"/>
  <c r="AU86" i="100"/>
  <c r="BC86" i="100"/>
  <c r="AF87" i="100"/>
  <c r="AN87" i="100"/>
  <c r="AV87" i="100"/>
  <c r="AG88" i="100"/>
  <c r="AO88" i="100"/>
  <c r="AW88" i="100"/>
  <c r="AH89" i="100"/>
  <c r="AP89" i="100"/>
  <c r="AX89" i="100"/>
  <c r="AI91" i="100"/>
  <c r="AQ91" i="100"/>
  <c r="AY91" i="100"/>
  <c r="AB92" i="100"/>
  <c r="AJ92" i="100"/>
  <c r="AR92" i="100"/>
  <c r="AZ92" i="100"/>
  <c r="AC93" i="100"/>
  <c r="AK93" i="100"/>
  <c r="AS93" i="100"/>
  <c r="BA93" i="100"/>
  <c r="AD94" i="100"/>
  <c r="AL94" i="100"/>
  <c r="AT94" i="100"/>
  <c r="BB94" i="100"/>
  <c r="AE95" i="100"/>
  <c r="AM95" i="100"/>
  <c r="AU95" i="100"/>
  <c r="BC95" i="100"/>
  <c r="AF96" i="100"/>
  <c r="AN96" i="100"/>
  <c r="AV96" i="100"/>
  <c r="AG98" i="100"/>
  <c r="AO98" i="100"/>
  <c r="AW98" i="100"/>
  <c r="AH99" i="100"/>
  <c r="AP99" i="100"/>
  <c r="AX99" i="100"/>
  <c r="AI100" i="100"/>
  <c r="AQ100" i="100"/>
  <c r="AY100" i="100"/>
  <c r="AA46" i="100" l="1"/>
  <c r="AA41" i="100"/>
  <c r="AA44" i="100"/>
  <c r="AA45" i="100"/>
  <c r="AA47" i="100"/>
  <c r="AA59" i="100"/>
  <c r="BD90" i="100"/>
  <c r="BD72" i="100"/>
  <c r="AA67" i="100"/>
  <c r="BD97" i="100"/>
  <c r="AA61" i="100"/>
  <c r="AA63" i="100"/>
  <c r="AA60" i="100"/>
  <c r="AA62" i="100"/>
  <c r="AA65" i="100"/>
  <c r="AA58" i="100"/>
  <c r="AA66" i="100"/>
  <c r="BF27" i="113"/>
  <c r="BG27" i="113"/>
  <c r="BF30" i="113"/>
  <c r="BG30" i="113"/>
  <c r="BF67" i="113"/>
  <c r="BG67" i="113"/>
  <c r="BF64" i="113"/>
  <c r="BG64" i="113"/>
  <c r="BF61" i="113"/>
  <c r="BG61" i="113"/>
  <c r="BF51" i="113"/>
  <c r="BG51" i="113"/>
  <c r="BF49" i="113"/>
  <c r="BG49" i="113"/>
  <c r="BG40" i="113"/>
  <c r="BF43" i="113"/>
  <c r="BG43" i="113"/>
  <c r="Y199" i="100" l="1"/>
  <c r="Y198" i="100"/>
  <c r="Y197" i="100"/>
  <c r="Y195" i="100"/>
  <c r="Y194" i="100"/>
  <c r="Y193" i="100"/>
  <c r="Y192" i="100"/>
  <c r="Y191" i="100"/>
  <c r="Y190" i="100"/>
  <c r="Y188" i="100"/>
  <c r="Y187" i="100"/>
  <c r="Y186" i="100"/>
  <c r="Y185" i="100"/>
  <c r="Y184" i="100"/>
  <c r="Y183" i="100"/>
  <c r="Y166" i="100"/>
  <c r="Y165" i="100"/>
  <c r="Y164" i="100"/>
  <c r="Y162" i="100"/>
  <c r="Y161" i="100"/>
  <c r="Y160" i="100"/>
  <c r="Y159" i="100"/>
  <c r="Y158" i="100"/>
  <c r="Y157" i="100"/>
  <c r="Y155" i="100"/>
  <c r="Y154" i="100"/>
  <c r="Y153" i="100"/>
  <c r="Y152" i="100"/>
  <c r="Y151" i="100"/>
  <c r="Y150" i="100"/>
  <c r="Y133" i="100"/>
  <c r="Y132" i="100"/>
  <c r="Y131" i="100"/>
  <c r="Y129" i="100"/>
  <c r="Y128" i="100"/>
  <c r="Y127" i="100"/>
  <c r="Y126" i="100"/>
  <c r="Y125" i="100"/>
  <c r="Y124" i="100"/>
  <c r="Y122" i="100"/>
  <c r="Y121" i="100"/>
  <c r="Y120" i="100"/>
  <c r="Y119" i="100"/>
  <c r="Y118" i="100"/>
  <c r="Y117" i="100"/>
  <c r="Y100" i="100"/>
  <c r="Y99" i="100"/>
  <c r="Y98" i="100"/>
  <c r="Y96" i="100"/>
  <c r="Y95" i="100"/>
  <c r="Y94" i="100"/>
  <c r="Y93" i="100"/>
  <c r="Y92" i="100"/>
  <c r="Y91" i="100"/>
  <c r="Y89" i="100"/>
  <c r="Y88" i="100"/>
  <c r="Y87" i="100"/>
  <c r="Y86" i="100"/>
  <c r="Y85" i="100"/>
  <c r="Y84" i="100"/>
  <c r="Y67" i="100"/>
  <c r="Y65" i="100"/>
  <c r="Y63" i="100"/>
  <c r="Y62" i="100"/>
  <c r="Y61" i="100"/>
  <c r="Y60" i="100"/>
  <c r="Y59" i="100"/>
  <c r="Y58" i="100"/>
  <c r="Y56" i="100"/>
  <c r="Y55" i="100"/>
  <c r="Y54" i="100"/>
  <c r="Y53" i="100"/>
  <c r="Y52" i="100"/>
  <c r="Y51" i="100"/>
  <c r="Y33" i="100"/>
  <c r="Y32" i="100"/>
  <c r="Y31" i="100"/>
  <c r="Y29" i="100"/>
  <c r="Y28" i="100"/>
  <c r="Y27" i="100"/>
  <c r="Y26" i="100"/>
  <c r="Y25" i="100"/>
  <c r="Y24" i="100"/>
  <c r="Y22" i="100"/>
  <c r="Y21" i="100"/>
  <c r="Y20" i="100"/>
  <c r="Y19" i="100"/>
  <c r="Y18" i="100"/>
  <c r="Y17" i="100"/>
  <c r="BC27" i="65"/>
  <c r="BC7" i="65"/>
  <c r="BC6" i="65" s="1"/>
  <c r="BC31" i="65" l="1"/>
  <c r="BC16" i="65"/>
  <c r="BC14" i="65" s="1"/>
  <c r="BC5" i="65" s="1"/>
  <c r="BC36" i="65" s="1"/>
  <c r="BC30" i="100" l="1"/>
  <c r="BD196" i="100" s="1"/>
  <c r="BC35" i="66"/>
  <c r="BC34" i="66"/>
  <c r="BC33" i="66"/>
  <c r="BC32" i="66"/>
  <c r="BC27" i="66"/>
  <c r="BC67" i="100" l="1"/>
  <c r="BC66" i="100"/>
  <c r="BC65" i="100"/>
  <c r="BC31" i="66"/>
  <c r="BC7" i="66"/>
  <c r="BC6" i="66" s="1"/>
  <c r="BC16" i="66"/>
  <c r="BC14" i="66" s="1"/>
  <c r="BC10" i="74"/>
  <c r="BC14" i="74" s="1"/>
  <c r="BC9" i="76"/>
  <c r="BD49" i="76" s="1"/>
  <c r="BC16" i="100"/>
  <c r="BD182" i="100" s="1"/>
  <c r="BC23" i="100"/>
  <c r="BD189" i="100" s="1"/>
  <c r="BC5" i="100"/>
  <c r="BD171" i="100" l="1"/>
  <c r="BC43" i="100"/>
  <c r="BC48" i="100"/>
  <c r="BC45" i="100"/>
  <c r="BC47" i="100"/>
  <c r="BC41" i="100"/>
  <c r="BC40" i="100"/>
  <c r="BC46" i="100"/>
  <c r="BC42" i="100"/>
  <c r="BC44" i="100"/>
  <c r="BC43" i="113"/>
  <c r="BD55" i="74"/>
  <c r="BC63" i="100"/>
  <c r="BC60" i="100"/>
  <c r="BC62" i="100"/>
  <c r="BC61" i="100"/>
  <c r="BC58" i="100"/>
  <c r="BC59" i="100"/>
  <c r="BC55" i="100"/>
  <c r="BC54" i="100"/>
  <c r="BC53" i="100"/>
  <c r="BC52" i="100"/>
  <c r="BC51" i="100"/>
  <c r="BC49" i="100"/>
  <c r="BC5" i="66"/>
  <c r="BC36" i="66" s="1"/>
  <c r="BC34" i="100"/>
  <c r="BD200" i="100" s="1"/>
  <c r="BC27" i="74"/>
  <c r="AZ45" i="74" l="1"/>
  <c r="C3" i="112"/>
  <c r="Y2" i="74"/>
  <c r="Y2" i="76"/>
  <c r="BF70" i="113" l="1"/>
  <c r="BG70" i="113"/>
  <c r="BF69" i="113"/>
  <c r="AA7" i="65" l="1"/>
  <c r="AA6" i="65" s="1"/>
  <c r="AY7" i="65"/>
  <c r="BF83" i="113"/>
  <c r="BG83" i="113"/>
  <c r="BA31" i="65" l="1"/>
  <c r="AZ31" i="65"/>
  <c r="AW31" i="65"/>
  <c r="AV31" i="65"/>
  <c r="AS31" i="65"/>
  <c r="AR31" i="65"/>
  <c r="AO31" i="65"/>
  <c r="AN31" i="65"/>
  <c r="AK31" i="65"/>
  <c r="AJ31" i="65"/>
  <c r="AG31" i="65"/>
  <c r="AF31" i="65"/>
  <c r="AC31" i="65"/>
  <c r="AB31" i="65"/>
  <c r="BE46" i="65"/>
  <c r="BC46" i="65"/>
  <c r="BB46" i="65"/>
  <c r="BB45" i="65"/>
  <c r="BD94" i="65" l="1"/>
  <c r="AD31" i="65"/>
  <c r="AH31" i="65"/>
  <c r="AL31" i="65"/>
  <c r="AP31" i="65"/>
  <c r="AT31" i="65"/>
  <c r="AX31" i="65"/>
  <c r="BB31" i="65"/>
  <c r="AA31" i="65"/>
  <c r="AE31" i="65"/>
  <c r="AI31" i="65"/>
  <c r="AM31" i="65"/>
  <c r="AQ31" i="65"/>
  <c r="AU31" i="65"/>
  <c r="AY31" i="65"/>
  <c r="V2" i="66" l="1"/>
  <c r="BE199" i="100" l="1"/>
  <c r="BE194" i="100"/>
  <c r="BE94" i="100"/>
  <c r="BE126" i="100"/>
  <c r="BE190" i="100"/>
  <c r="BE89" i="100"/>
  <c r="BE188" i="100"/>
  <c r="BE121" i="100"/>
  <c r="BE186" i="100"/>
  <c r="BE85" i="100"/>
  <c r="BE184" i="100"/>
  <c r="BE150" i="100"/>
  <c r="BE180" i="100"/>
  <c r="BE47" i="100"/>
  <c r="BE179" i="100"/>
  <c r="BE112" i="100"/>
  <c r="BE176" i="100"/>
  <c r="BE175" i="100"/>
  <c r="BE111" i="100"/>
  <c r="BE177" i="100"/>
  <c r="BE108" i="100"/>
  <c r="BB46" i="66"/>
  <c r="BB35" i="66"/>
  <c r="BB50" i="66" s="1"/>
  <c r="BB32" i="66"/>
  <c r="BB10" i="64"/>
  <c r="BE191" i="100"/>
  <c r="BE192" i="100"/>
  <c r="BE193" i="100"/>
  <c r="BE195" i="100"/>
  <c r="BE197" i="100"/>
  <c r="BE198" i="100"/>
  <c r="BE140" i="100"/>
  <c r="BE144" i="100"/>
  <c r="BE143" i="100"/>
  <c r="BE145" i="100"/>
  <c r="BE146" i="100"/>
  <c r="BE148" i="100"/>
  <c r="BE151" i="100"/>
  <c r="BE152" i="100"/>
  <c r="BE154" i="100"/>
  <c r="BE155" i="100"/>
  <c r="BE158" i="100"/>
  <c r="BE160" i="100"/>
  <c r="BE162" i="100"/>
  <c r="BE164" i="100"/>
  <c r="BE165" i="100"/>
  <c r="BE107" i="100"/>
  <c r="BE110" i="100"/>
  <c r="BE118" i="100"/>
  <c r="BE119" i="100"/>
  <c r="BE122" i="100"/>
  <c r="BE125" i="100"/>
  <c r="BE127" i="100"/>
  <c r="BE129" i="100"/>
  <c r="BE131" i="100"/>
  <c r="BE132" i="100"/>
  <c r="BE74" i="100"/>
  <c r="BE78" i="100"/>
  <c r="BE84" i="100"/>
  <c r="BE86" i="100"/>
  <c r="BE92" i="100"/>
  <c r="BE96" i="100"/>
  <c r="BE98" i="100"/>
  <c r="BE99" i="100"/>
  <c r="BE41" i="100"/>
  <c r="BE42" i="100"/>
  <c r="BE45" i="100"/>
  <c r="BE44" i="100"/>
  <c r="BE46" i="100"/>
  <c r="BE49" i="100"/>
  <c r="BE51" i="100"/>
  <c r="BE53" i="100"/>
  <c r="BE56" i="100"/>
  <c r="BE59" i="100"/>
  <c r="BE63" i="100"/>
  <c r="BE65" i="100"/>
  <c r="BE66" i="100"/>
  <c r="BE8" i="76"/>
  <c r="BB42" i="66"/>
  <c r="BB47" i="66"/>
  <c r="BB33" i="66"/>
  <c r="BB49" i="66" s="1"/>
  <c r="BB34" i="66"/>
  <c r="BB48" i="65"/>
  <c r="BB48" i="66" l="1"/>
  <c r="BB31" i="66"/>
  <c r="BE181" i="100"/>
  <c r="BB16" i="66"/>
  <c r="BB14" i="66" s="1"/>
  <c r="BB44" i="66" s="1"/>
  <c r="BB27" i="66"/>
  <c r="BE60" i="100"/>
  <c r="BE93" i="100"/>
  <c r="BE159" i="100"/>
  <c r="BE141" i="100"/>
  <c r="BE185" i="100"/>
  <c r="BE187" i="100"/>
  <c r="BE55" i="100"/>
  <c r="BE79" i="100"/>
  <c r="BE117" i="100"/>
  <c r="BE52" i="100"/>
  <c r="BE113" i="100"/>
  <c r="BE183" i="100"/>
  <c r="BE178" i="100"/>
  <c r="BE174" i="100"/>
  <c r="BE61" i="100"/>
  <c r="BD61" i="113"/>
  <c r="BE133" i="100"/>
  <c r="BE81" i="100"/>
  <c r="BE114" i="100"/>
  <c r="BE109" i="100"/>
  <c r="BE100" i="100"/>
  <c r="BE95" i="100"/>
  <c r="BE91" i="100"/>
  <c r="BE128" i="100"/>
  <c r="BB47" i="65"/>
  <c r="BE54" i="100"/>
  <c r="BE48" i="100"/>
  <c r="BE43" i="100"/>
  <c r="BE40" i="100"/>
  <c r="BE76" i="100"/>
  <c r="BE124" i="100"/>
  <c r="BE106" i="100"/>
  <c r="BE87" i="100"/>
  <c r="BE120" i="100"/>
  <c r="BC45" i="76"/>
  <c r="BB7" i="65"/>
  <c r="BB6" i="65" s="1"/>
  <c r="BB16" i="65"/>
  <c r="BB14" i="65" s="1"/>
  <c r="BB43" i="65" s="1"/>
  <c r="BB49" i="65"/>
  <c r="BB5" i="100"/>
  <c r="BE166" i="100"/>
  <c r="BE161" i="100"/>
  <c r="BE157" i="100"/>
  <c r="BE153" i="100"/>
  <c r="BE147" i="100"/>
  <c r="BE142" i="100"/>
  <c r="BE139" i="100"/>
  <c r="AY6" i="65"/>
  <c r="BB7" i="66"/>
  <c r="BB6" i="66" s="1"/>
  <c r="BE7" i="76"/>
  <c r="BE47" i="76" s="1"/>
  <c r="BE5" i="76"/>
  <c r="BE45" i="76" s="1"/>
  <c r="BE6" i="76"/>
  <c r="BE5" i="100"/>
  <c r="BE61" i="113" s="1"/>
  <c r="BE67" i="100"/>
  <c r="BE64" i="100" s="1"/>
  <c r="BE62" i="100"/>
  <c r="BE58" i="100"/>
  <c r="AZ7" i="65"/>
  <c r="AZ6" i="65" s="1"/>
  <c r="BB27" i="65"/>
  <c r="BB44" i="65" s="1"/>
  <c r="AY7" i="66"/>
  <c r="AY6" i="66" s="1"/>
  <c r="BB5" i="64"/>
  <c r="BE48" i="76"/>
  <c r="BC48" i="76"/>
  <c r="BB40" i="100" l="1"/>
  <c r="BB48" i="100"/>
  <c r="BB45" i="100"/>
  <c r="BB42" i="100"/>
  <c r="BB44" i="100"/>
  <c r="BB46" i="100"/>
  <c r="BB47" i="100"/>
  <c r="BB41" i="100"/>
  <c r="BB43" i="100"/>
  <c r="BB49" i="100"/>
  <c r="BB5" i="65"/>
  <c r="BB61" i="113"/>
  <c r="BC61" i="113"/>
  <c r="BB45" i="66"/>
  <c r="BE50" i="100"/>
  <c r="BE171" i="100"/>
  <c r="BB15" i="64"/>
  <c r="BE57" i="100"/>
  <c r="BE39" i="100"/>
  <c r="BB43" i="66"/>
  <c r="BB42" i="65"/>
  <c r="BC171" i="100"/>
  <c r="BC13" i="76"/>
  <c r="BC47" i="76"/>
  <c r="BB5" i="66"/>
  <c r="BB36" i="66" s="1"/>
  <c r="BE9" i="76"/>
  <c r="BB9" i="76"/>
  <c r="BC46" i="76"/>
  <c r="BB10" i="74"/>
  <c r="BB43" i="113" s="1"/>
  <c r="BE46" i="76" l="1"/>
  <c r="BE14" i="76"/>
  <c r="BE49" i="113"/>
  <c r="BE51" i="113"/>
  <c r="BC39" i="100"/>
  <c r="BB51" i="66"/>
  <c r="BC15" i="76"/>
  <c r="BB36" i="65"/>
  <c r="BB39" i="100"/>
  <c r="BC14" i="76"/>
  <c r="BC16" i="76"/>
  <c r="BB50" i="65"/>
  <c r="BC49" i="76"/>
  <c r="BE16" i="76"/>
  <c r="BE15" i="76"/>
  <c r="BE13" i="76"/>
  <c r="BE17" i="76" s="1"/>
  <c r="BB13" i="76"/>
  <c r="BB16" i="76"/>
  <c r="BB15" i="76"/>
  <c r="BB14" i="76"/>
  <c r="BB15" i="74"/>
  <c r="BB14" i="74"/>
  <c r="BB17" i="74"/>
  <c r="BB18" i="74"/>
  <c r="BB16" i="74"/>
  <c r="BE49" i="76" l="1"/>
  <c r="BD49" i="113"/>
  <c r="BD51" i="113"/>
  <c r="BC17" i="76"/>
  <c r="BB19" i="74"/>
  <c r="BB17" i="76"/>
  <c r="AV27" i="66"/>
  <c r="BA32" i="66" l="1"/>
  <c r="AA32" i="66"/>
  <c r="AB32" i="66"/>
  <c r="AC32" i="66"/>
  <c r="AD32" i="66"/>
  <c r="AE32" i="66"/>
  <c r="AF32" i="66"/>
  <c r="AG32" i="66"/>
  <c r="AH32" i="66"/>
  <c r="AI32" i="66"/>
  <c r="AJ32" i="66"/>
  <c r="AK32" i="66"/>
  <c r="AL32" i="66"/>
  <c r="AM32" i="66"/>
  <c r="AN32" i="66"/>
  <c r="AO32" i="66"/>
  <c r="AP32" i="66"/>
  <c r="AQ32" i="66"/>
  <c r="AR32" i="66"/>
  <c r="AS32" i="66"/>
  <c r="AT32" i="66"/>
  <c r="AU32" i="66"/>
  <c r="AV32" i="66"/>
  <c r="AW32" i="66"/>
  <c r="AX32" i="66"/>
  <c r="AY32" i="66"/>
  <c r="AZ32" i="66"/>
  <c r="AZ33" i="66" l="1"/>
  <c r="BA35" i="66"/>
  <c r="AA35" i="66"/>
  <c r="AB35" i="66"/>
  <c r="AC35" i="66"/>
  <c r="AD35" i="66"/>
  <c r="AE35" i="66"/>
  <c r="AF35" i="66"/>
  <c r="AG35" i="66"/>
  <c r="AH35" i="66"/>
  <c r="AI35" i="66"/>
  <c r="AJ35" i="66"/>
  <c r="AK35" i="66"/>
  <c r="AL35" i="66"/>
  <c r="AM35" i="66"/>
  <c r="AN35" i="66"/>
  <c r="AO35" i="66"/>
  <c r="AP35" i="66"/>
  <c r="AQ35" i="66"/>
  <c r="AR35" i="66"/>
  <c r="AS35" i="66"/>
  <c r="AT35" i="66"/>
  <c r="AU35" i="66"/>
  <c r="AV35" i="66"/>
  <c r="AW35" i="66"/>
  <c r="AX35" i="66"/>
  <c r="AY35" i="66"/>
  <c r="AZ35" i="66"/>
  <c r="AZ31" i="66" l="1"/>
  <c r="AA33" i="66"/>
  <c r="AA31" i="66" s="1"/>
  <c r="AB33" i="66"/>
  <c r="AB31" i="66" s="1"/>
  <c r="AC33" i="66"/>
  <c r="AC31" i="66" s="1"/>
  <c r="AD33" i="66"/>
  <c r="AD31" i="66" s="1"/>
  <c r="AE33" i="66"/>
  <c r="AE31" i="66" s="1"/>
  <c r="AF33" i="66"/>
  <c r="AF31" i="66" s="1"/>
  <c r="AG33" i="66"/>
  <c r="AG31" i="66" s="1"/>
  <c r="AH33" i="66"/>
  <c r="AH31" i="66" s="1"/>
  <c r="AI33" i="66"/>
  <c r="AI31" i="66" s="1"/>
  <c r="AJ33" i="66"/>
  <c r="AJ31" i="66" s="1"/>
  <c r="AK33" i="66"/>
  <c r="AK31" i="66" s="1"/>
  <c r="AL33" i="66"/>
  <c r="AL31" i="66" s="1"/>
  <c r="AM33" i="66"/>
  <c r="AM31" i="66" s="1"/>
  <c r="AN33" i="66"/>
  <c r="AN31" i="66" s="1"/>
  <c r="AO33" i="66"/>
  <c r="AO31" i="66" s="1"/>
  <c r="AP33" i="66"/>
  <c r="AP31" i="66" s="1"/>
  <c r="AQ33" i="66"/>
  <c r="AQ31" i="66" s="1"/>
  <c r="AR33" i="66"/>
  <c r="AR31" i="66" s="1"/>
  <c r="AS33" i="66"/>
  <c r="AS31" i="66" s="1"/>
  <c r="AT33" i="66"/>
  <c r="AT31" i="66" s="1"/>
  <c r="AU33" i="66"/>
  <c r="AU31" i="66" s="1"/>
  <c r="AV33" i="66"/>
  <c r="AV31" i="66" s="1"/>
  <c r="AW33" i="66"/>
  <c r="AW31" i="66" s="1"/>
  <c r="AX33" i="66"/>
  <c r="AX31" i="66" s="1"/>
  <c r="AY33" i="66"/>
  <c r="AY31" i="66" s="1"/>
  <c r="BA33" i="66"/>
  <c r="BA31" i="66" s="1"/>
  <c r="BE79" i="64" l="1"/>
  <c r="BC85" i="64" l="1"/>
  <c r="BC81" i="64"/>
  <c r="BE8" i="74"/>
  <c r="BE6" i="74"/>
  <c r="BE5" i="74"/>
  <c r="BE7" i="74"/>
  <c r="BC10" i="64"/>
  <c r="BD82" i="64" s="1"/>
  <c r="BC5" i="64"/>
  <c r="BD77" i="64" s="1"/>
  <c r="BC86" i="64"/>
  <c r="BE84" i="64"/>
  <c r="BE80" i="64"/>
  <c r="BC78" i="64"/>
  <c r="BE85" i="64"/>
  <c r="BC83" i="64"/>
  <c r="BE81" i="64"/>
  <c r="BC79" i="64"/>
  <c r="BE10" i="64"/>
  <c r="BE5" i="64"/>
  <c r="BE86" i="64"/>
  <c r="BC84" i="64"/>
  <c r="BC80" i="64"/>
  <c r="BE78" i="64"/>
  <c r="BE83" i="64"/>
  <c r="BB23" i="64" l="1"/>
  <c r="BE82" i="64"/>
  <c r="BC77" i="64"/>
  <c r="BE53" i="74"/>
  <c r="BB29" i="64"/>
  <c r="BC82" i="64"/>
  <c r="BE9" i="74"/>
  <c r="BE10" i="74" s="1"/>
  <c r="BC50" i="74"/>
  <c r="BE50" i="74"/>
  <c r="BC51" i="74"/>
  <c r="BB31" i="64"/>
  <c r="BC15" i="64"/>
  <c r="BE15" i="64"/>
  <c r="BE8" i="113" s="1"/>
  <c r="BE77" i="64"/>
  <c r="BE52" i="74"/>
  <c r="BE51" i="74"/>
  <c r="BD87" i="64" l="1"/>
  <c r="BD8" i="113"/>
  <c r="BE43" i="113"/>
  <c r="BE26" i="64"/>
  <c r="BB25" i="64"/>
  <c r="BB27" i="64"/>
  <c r="BB30" i="64"/>
  <c r="BB24" i="64"/>
  <c r="BB21" i="64"/>
  <c r="BB26" i="64"/>
  <c r="BB28" i="64"/>
  <c r="BB22" i="64"/>
  <c r="BE17" i="74"/>
  <c r="BE15" i="74"/>
  <c r="BE16" i="74"/>
  <c r="BE21" i="64"/>
  <c r="BE14" i="74"/>
  <c r="BE19" i="74" s="1"/>
  <c r="BB30" i="100"/>
  <c r="BB23" i="100"/>
  <c r="BB16" i="100"/>
  <c r="BE30" i="100"/>
  <c r="BC31" i="64"/>
  <c r="BC87" i="64"/>
  <c r="BC27" i="64"/>
  <c r="BC24" i="64"/>
  <c r="BC28" i="64"/>
  <c r="BC29" i="64"/>
  <c r="BC30" i="64"/>
  <c r="BC22" i="64"/>
  <c r="BC23" i="64"/>
  <c r="BC25" i="64"/>
  <c r="BE18" i="74"/>
  <c r="BE54" i="74"/>
  <c r="BD67" i="113"/>
  <c r="BD64" i="113"/>
  <c r="BC53" i="74"/>
  <c r="BC16" i="74"/>
  <c r="BC54" i="74"/>
  <c r="BE87" i="64"/>
  <c r="BE31" i="64"/>
  <c r="BE29" i="64"/>
  <c r="BE30" i="64"/>
  <c r="BE27" i="64"/>
  <c r="BE28" i="64"/>
  <c r="BE22" i="64"/>
  <c r="BE23" i="64"/>
  <c r="BE24" i="64"/>
  <c r="BE25" i="64"/>
  <c r="BC26" i="64"/>
  <c r="BC52" i="74"/>
  <c r="BC21" i="64"/>
  <c r="BE23" i="100"/>
  <c r="BE67" i="113" s="1"/>
  <c r="BE16" i="100"/>
  <c r="BE64" i="113" s="1"/>
  <c r="BB53" i="100" l="1"/>
  <c r="BB52" i="100"/>
  <c r="BB51" i="100"/>
  <c r="BB55" i="100"/>
  <c r="BB54" i="100"/>
  <c r="BB58" i="100"/>
  <c r="BB63" i="100"/>
  <c r="BB62" i="100"/>
  <c r="BB59" i="100"/>
  <c r="BB61" i="100"/>
  <c r="BB60" i="100"/>
  <c r="BB67" i="100"/>
  <c r="BB66" i="100"/>
  <c r="BB65" i="100"/>
  <c r="BD43" i="113"/>
  <c r="BC67" i="113"/>
  <c r="BC64" i="113"/>
  <c r="BC70" i="113"/>
  <c r="BC69" i="113"/>
  <c r="BB70" i="113"/>
  <c r="BB69" i="113"/>
  <c r="BD70" i="113"/>
  <c r="BD69" i="113"/>
  <c r="BE69" i="113"/>
  <c r="BE70" i="113"/>
  <c r="BB64" i="113"/>
  <c r="BB67" i="113"/>
  <c r="BC18" i="74"/>
  <c r="BE182" i="100"/>
  <c r="BE189" i="100"/>
  <c r="BC182" i="100"/>
  <c r="BE196" i="100"/>
  <c r="BC189" i="100"/>
  <c r="BC196" i="100"/>
  <c r="BC17" i="74"/>
  <c r="BC55" i="74"/>
  <c r="BB34" i="100"/>
  <c r="BE55" i="74"/>
  <c r="BC15" i="74"/>
  <c r="BE34" i="100"/>
  <c r="BC50" i="100" l="1"/>
  <c r="BC19" i="74"/>
  <c r="BC57" i="100"/>
  <c r="BC64" i="100"/>
  <c r="BB50" i="100"/>
  <c r="BB57" i="100"/>
  <c r="BC200" i="100"/>
  <c r="BB64" i="100"/>
  <c r="BE200" i="100"/>
  <c r="BB87" i="113"/>
  <c r="BC87" i="113"/>
  <c r="BD87" i="113"/>
  <c r="BE87" i="113"/>
  <c r="BB78" i="113" l="1"/>
  <c r="BC78" i="113"/>
  <c r="BD78" i="113"/>
  <c r="BE78" i="113"/>
  <c r="BE83" i="113" l="1"/>
  <c r="BD83" i="113"/>
  <c r="BC83" i="113"/>
  <c r="BB83" i="113"/>
  <c r="BG74" i="113"/>
  <c r="BF74" i="113"/>
  <c r="BE74" i="113"/>
  <c r="BD74" i="113"/>
  <c r="BC74" i="113"/>
  <c r="BB74" i="113"/>
  <c r="BG69" i="113"/>
  <c r="BG66" i="113"/>
  <c r="BF66" i="113"/>
  <c r="BG63" i="113"/>
  <c r="BF63" i="113"/>
  <c r="BG60" i="113"/>
  <c r="BF60" i="113"/>
  <c r="BC51" i="113"/>
  <c r="BB51" i="113"/>
  <c r="BC49" i="113"/>
  <c r="BB49" i="113"/>
  <c r="BF40" i="113"/>
  <c r="BE40" i="113"/>
  <c r="BD40" i="113"/>
  <c r="BC40" i="113"/>
  <c r="BB40" i="113"/>
  <c r="BG5" i="113"/>
  <c r="BF5" i="113"/>
  <c r="AG170" i="100"/>
  <c r="AH170" i="100" s="1"/>
  <c r="AI170" i="100" s="1"/>
  <c r="AJ170" i="100" s="1"/>
  <c r="AK170" i="100" s="1"/>
  <c r="AL170" i="100" s="1"/>
  <c r="AM170" i="100" s="1"/>
  <c r="AN170" i="100" s="1"/>
  <c r="AO170" i="100" s="1"/>
  <c r="AP170" i="100" s="1"/>
  <c r="AQ170" i="100" s="1"/>
  <c r="AR170" i="100" s="1"/>
  <c r="AS170" i="100" s="1"/>
  <c r="AT170" i="100" s="1"/>
  <c r="AU170" i="100" s="1"/>
  <c r="AV170" i="100" s="1"/>
  <c r="AW170" i="100" s="1"/>
  <c r="AX170" i="100" s="1"/>
  <c r="AY170" i="100" s="1"/>
  <c r="AZ170" i="100" s="1"/>
  <c r="BA170" i="100" s="1"/>
  <c r="BB170" i="100" s="1"/>
  <c r="BC170" i="100" s="1"/>
  <c r="AB170" i="100"/>
  <c r="AC170" i="100" s="1"/>
  <c r="AD170" i="100" s="1"/>
  <c r="AE170" i="100" s="1"/>
  <c r="AG137" i="100"/>
  <c r="AH137" i="100" s="1"/>
  <c r="AI137" i="100" s="1"/>
  <c r="AJ137" i="100" s="1"/>
  <c r="AK137" i="100" s="1"/>
  <c r="AL137" i="100" s="1"/>
  <c r="AM137" i="100" s="1"/>
  <c r="AN137" i="100" s="1"/>
  <c r="AO137" i="100" s="1"/>
  <c r="AP137" i="100" s="1"/>
  <c r="AQ137" i="100" s="1"/>
  <c r="AR137" i="100" s="1"/>
  <c r="AS137" i="100" s="1"/>
  <c r="AT137" i="100" s="1"/>
  <c r="AU137" i="100" s="1"/>
  <c r="AV137" i="100" s="1"/>
  <c r="AW137" i="100" s="1"/>
  <c r="AX137" i="100" s="1"/>
  <c r="AY137" i="100" s="1"/>
  <c r="AZ137" i="100" s="1"/>
  <c r="BA137" i="100" s="1"/>
  <c r="BB137" i="100" s="1"/>
  <c r="BC137" i="100" s="1"/>
  <c r="AB137" i="100"/>
  <c r="AC137" i="100" s="1"/>
  <c r="AD137" i="100" s="1"/>
  <c r="AE137" i="100" s="1"/>
  <c r="AG104" i="100"/>
  <c r="AH104" i="100" s="1"/>
  <c r="AI104" i="100" s="1"/>
  <c r="AJ104" i="100" s="1"/>
  <c r="AK104" i="100" s="1"/>
  <c r="AL104" i="100" s="1"/>
  <c r="AM104" i="100" s="1"/>
  <c r="AN104" i="100" s="1"/>
  <c r="AO104" i="100" s="1"/>
  <c r="AP104" i="100" s="1"/>
  <c r="AQ104" i="100" s="1"/>
  <c r="AR104" i="100" s="1"/>
  <c r="AS104" i="100" s="1"/>
  <c r="AT104" i="100" s="1"/>
  <c r="AU104" i="100" s="1"/>
  <c r="AV104" i="100" s="1"/>
  <c r="AW104" i="100" s="1"/>
  <c r="AX104" i="100" s="1"/>
  <c r="AY104" i="100" s="1"/>
  <c r="AZ104" i="100" s="1"/>
  <c r="BA104" i="100" s="1"/>
  <c r="BB104" i="100" s="1"/>
  <c r="BC104" i="100" s="1"/>
  <c r="AB104" i="100"/>
  <c r="AC104" i="100" s="1"/>
  <c r="AD104" i="100" s="1"/>
  <c r="AE104" i="100" s="1"/>
  <c r="AG71" i="100"/>
  <c r="AH71" i="100" s="1"/>
  <c r="AI71" i="100" s="1"/>
  <c r="AJ71" i="100" s="1"/>
  <c r="AK71" i="100" s="1"/>
  <c r="AL71" i="100" s="1"/>
  <c r="AM71" i="100" s="1"/>
  <c r="AN71" i="100" s="1"/>
  <c r="AO71" i="100" s="1"/>
  <c r="AP71" i="100" s="1"/>
  <c r="AQ71" i="100" s="1"/>
  <c r="AR71" i="100" s="1"/>
  <c r="AS71" i="100" s="1"/>
  <c r="AT71" i="100" s="1"/>
  <c r="AU71" i="100" s="1"/>
  <c r="AV71" i="100" s="1"/>
  <c r="AW71" i="100" s="1"/>
  <c r="AX71" i="100" s="1"/>
  <c r="AY71" i="100" s="1"/>
  <c r="AZ71" i="100" s="1"/>
  <c r="BA71" i="100" s="1"/>
  <c r="BB71" i="100" s="1"/>
  <c r="BC71" i="100" s="1"/>
  <c r="AB71" i="100"/>
  <c r="AC71" i="100" s="1"/>
  <c r="AD71" i="100" s="1"/>
  <c r="AE71" i="100" s="1"/>
  <c r="AG38" i="100"/>
  <c r="AH38" i="100" s="1"/>
  <c r="AI38" i="100" s="1"/>
  <c r="AJ38" i="100" s="1"/>
  <c r="AK38" i="100" s="1"/>
  <c r="AL38" i="100" s="1"/>
  <c r="AM38" i="100" s="1"/>
  <c r="AN38" i="100" s="1"/>
  <c r="AO38" i="100" s="1"/>
  <c r="AP38" i="100" s="1"/>
  <c r="AQ38" i="100" s="1"/>
  <c r="AR38" i="100" s="1"/>
  <c r="AS38" i="100" s="1"/>
  <c r="AT38" i="100" s="1"/>
  <c r="AU38" i="100" s="1"/>
  <c r="AV38" i="100" s="1"/>
  <c r="AW38" i="100" s="1"/>
  <c r="AX38" i="100" s="1"/>
  <c r="AY38" i="100" s="1"/>
  <c r="AZ38" i="100" s="1"/>
  <c r="BA38" i="100" s="1"/>
  <c r="BB38" i="100" s="1"/>
  <c r="BC38" i="100" s="1"/>
  <c r="AB38" i="100"/>
  <c r="AC38" i="100" s="1"/>
  <c r="AD38" i="100" s="1"/>
  <c r="AE38" i="100" s="1"/>
  <c r="AB4" i="100"/>
  <c r="AC4" i="100" s="1"/>
  <c r="AD4" i="100" s="1"/>
  <c r="AE4" i="100" s="1"/>
  <c r="AF4" i="100" s="1"/>
  <c r="AG4" i="100" s="1"/>
  <c r="AH4" i="100" s="1"/>
  <c r="AI4" i="100" s="1"/>
  <c r="AJ4" i="100" s="1"/>
  <c r="AK4" i="100" s="1"/>
  <c r="AL4" i="100" s="1"/>
  <c r="AM4" i="100" s="1"/>
  <c r="AN4" i="100" s="1"/>
  <c r="AO4" i="100" s="1"/>
  <c r="AP4" i="100" s="1"/>
  <c r="AQ4" i="100" s="1"/>
  <c r="AR4" i="100" s="1"/>
  <c r="AS4" i="100" s="1"/>
  <c r="AT4" i="100" s="1"/>
  <c r="AU4" i="100" s="1"/>
  <c r="AV4" i="100" s="1"/>
  <c r="AW4" i="100" s="1"/>
  <c r="AX4" i="100" s="1"/>
  <c r="AY4" i="100" s="1"/>
  <c r="AZ4" i="100" s="1"/>
  <c r="BA4" i="100" s="1"/>
  <c r="BB4" i="100" s="1"/>
  <c r="BC4" i="100" s="1"/>
  <c r="BE4" i="100" s="1"/>
  <c r="AB44" i="76"/>
  <c r="AC44" i="76" s="1"/>
  <c r="AD44" i="76" s="1"/>
  <c r="AE44" i="76" s="1"/>
  <c r="AF44" i="76" s="1"/>
  <c r="AG44" i="76" s="1"/>
  <c r="AH44" i="76" s="1"/>
  <c r="AI44" i="76" s="1"/>
  <c r="AJ44" i="76" s="1"/>
  <c r="AK44" i="76" s="1"/>
  <c r="AL44" i="76" s="1"/>
  <c r="AM44" i="76" s="1"/>
  <c r="AN44" i="76" s="1"/>
  <c r="AO44" i="76" s="1"/>
  <c r="AP44" i="76" s="1"/>
  <c r="AQ44" i="76" s="1"/>
  <c r="AR44" i="76" s="1"/>
  <c r="AS44" i="76" s="1"/>
  <c r="AT44" i="76" s="1"/>
  <c r="AU44" i="76" s="1"/>
  <c r="AV44" i="76" s="1"/>
  <c r="AW44" i="76" s="1"/>
  <c r="AX44" i="76" s="1"/>
  <c r="AY44" i="76" s="1"/>
  <c r="AZ44" i="76" s="1"/>
  <c r="BA44" i="76" s="1"/>
  <c r="BB44" i="76" s="1"/>
  <c r="BC44" i="76" s="1"/>
  <c r="AB36" i="76"/>
  <c r="AC36" i="76" s="1"/>
  <c r="AD36" i="76" s="1"/>
  <c r="AE36" i="76" s="1"/>
  <c r="AF36" i="76" s="1"/>
  <c r="AG36" i="76" s="1"/>
  <c r="AH36" i="76" s="1"/>
  <c r="AI36" i="76" s="1"/>
  <c r="AJ36" i="76" s="1"/>
  <c r="AK36" i="76" s="1"/>
  <c r="AL36" i="76" s="1"/>
  <c r="AM36" i="76" s="1"/>
  <c r="AN36" i="76" s="1"/>
  <c r="AO36" i="76" s="1"/>
  <c r="AP36" i="76" s="1"/>
  <c r="AQ36" i="76" s="1"/>
  <c r="AR36" i="76" s="1"/>
  <c r="AS36" i="76" s="1"/>
  <c r="AT36" i="76" s="1"/>
  <c r="AU36" i="76" s="1"/>
  <c r="AV36" i="76" s="1"/>
  <c r="AW36" i="76" s="1"/>
  <c r="AX36" i="76" s="1"/>
  <c r="AY36" i="76" s="1"/>
  <c r="AZ36" i="76" s="1"/>
  <c r="BA36" i="76" s="1"/>
  <c r="BB36" i="76" s="1"/>
  <c r="BC36" i="76" s="1"/>
  <c r="AB28" i="76"/>
  <c r="AC28" i="76" s="1"/>
  <c r="AD28" i="76" s="1"/>
  <c r="AE28" i="76" s="1"/>
  <c r="AF28" i="76" s="1"/>
  <c r="AG28" i="76" s="1"/>
  <c r="AH28" i="76" s="1"/>
  <c r="AI28" i="76" s="1"/>
  <c r="AJ28" i="76" s="1"/>
  <c r="AK28" i="76" s="1"/>
  <c r="AL28" i="76" s="1"/>
  <c r="AM28" i="76" s="1"/>
  <c r="AN28" i="76" s="1"/>
  <c r="AO28" i="76" s="1"/>
  <c r="AP28" i="76" s="1"/>
  <c r="AQ28" i="76" s="1"/>
  <c r="AR28" i="76" s="1"/>
  <c r="AS28" i="76" s="1"/>
  <c r="AT28" i="76" s="1"/>
  <c r="AU28" i="76" s="1"/>
  <c r="AV28" i="76" s="1"/>
  <c r="AW28" i="76" s="1"/>
  <c r="AX28" i="76" s="1"/>
  <c r="AY28" i="76" s="1"/>
  <c r="AZ28" i="76" s="1"/>
  <c r="BA28" i="76" s="1"/>
  <c r="BB28" i="76" s="1"/>
  <c r="BC28" i="76" s="1"/>
  <c r="AB20" i="76"/>
  <c r="AC20" i="76" s="1"/>
  <c r="AD20" i="76" s="1"/>
  <c r="AE20" i="76" s="1"/>
  <c r="AF20" i="76" s="1"/>
  <c r="AG20" i="76" s="1"/>
  <c r="AH20" i="76" s="1"/>
  <c r="AI20" i="76" s="1"/>
  <c r="AJ20" i="76" s="1"/>
  <c r="AK20" i="76" s="1"/>
  <c r="AL20" i="76" s="1"/>
  <c r="AM20" i="76" s="1"/>
  <c r="AN20" i="76" s="1"/>
  <c r="AO20" i="76" s="1"/>
  <c r="AP20" i="76" s="1"/>
  <c r="AQ20" i="76" s="1"/>
  <c r="AR20" i="76" s="1"/>
  <c r="AS20" i="76" s="1"/>
  <c r="AT20" i="76" s="1"/>
  <c r="AU20" i="76" s="1"/>
  <c r="AV20" i="76" s="1"/>
  <c r="AW20" i="76" s="1"/>
  <c r="AX20" i="76" s="1"/>
  <c r="AY20" i="76" s="1"/>
  <c r="AZ20" i="76" s="1"/>
  <c r="BA20" i="76" s="1"/>
  <c r="BB20" i="76" s="1"/>
  <c r="BC20" i="76" s="1"/>
  <c r="AB12" i="76"/>
  <c r="AC12" i="76" s="1"/>
  <c r="AD12" i="76" s="1"/>
  <c r="AE12" i="76" s="1"/>
  <c r="AF12" i="76" s="1"/>
  <c r="AG12" i="76" s="1"/>
  <c r="AH12" i="76" s="1"/>
  <c r="AI12" i="76" s="1"/>
  <c r="AJ12" i="76" s="1"/>
  <c r="AK12" i="76" s="1"/>
  <c r="AL12" i="76" s="1"/>
  <c r="AM12" i="76" s="1"/>
  <c r="AN12" i="76" s="1"/>
  <c r="AO12" i="76" s="1"/>
  <c r="AP12" i="76" s="1"/>
  <c r="AQ12" i="76" s="1"/>
  <c r="AR12" i="76" s="1"/>
  <c r="AS12" i="76" s="1"/>
  <c r="AT12" i="76" s="1"/>
  <c r="AU12" i="76" s="1"/>
  <c r="AV12" i="76" s="1"/>
  <c r="AW12" i="76" s="1"/>
  <c r="AX12" i="76" s="1"/>
  <c r="AY12" i="76" s="1"/>
  <c r="AZ12" i="76" s="1"/>
  <c r="BA12" i="76" s="1"/>
  <c r="BB12" i="76" s="1"/>
  <c r="BC12" i="76" s="1"/>
  <c r="AB4" i="76"/>
  <c r="AC4" i="76" s="1"/>
  <c r="AD4" i="76" s="1"/>
  <c r="AE4" i="76" s="1"/>
  <c r="AF4" i="76" s="1"/>
  <c r="AG4" i="76" s="1"/>
  <c r="AH4" i="76" s="1"/>
  <c r="AI4" i="76" s="1"/>
  <c r="AJ4" i="76" s="1"/>
  <c r="AK4" i="76" s="1"/>
  <c r="AL4" i="76" s="1"/>
  <c r="AM4" i="76" s="1"/>
  <c r="AN4" i="76" s="1"/>
  <c r="AO4" i="76" s="1"/>
  <c r="AP4" i="76" s="1"/>
  <c r="AQ4" i="76" s="1"/>
  <c r="AR4" i="76" s="1"/>
  <c r="AS4" i="76" s="1"/>
  <c r="AT4" i="76" s="1"/>
  <c r="AU4" i="76" s="1"/>
  <c r="AV4" i="76" s="1"/>
  <c r="AW4" i="76" s="1"/>
  <c r="AX4" i="76" s="1"/>
  <c r="AY4" i="76" s="1"/>
  <c r="AZ4" i="76" s="1"/>
  <c r="BA4" i="76" s="1"/>
  <c r="BB4" i="76" s="1"/>
  <c r="BC4" i="76" s="1"/>
  <c r="BE4" i="76" s="1"/>
  <c r="AB49" i="74"/>
  <c r="AC49" i="74" s="1"/>
  <c r="AD49" i="74" s="1"/>
  <c r="AE49" i="74" s="1"/>
  <c r="AF49" i="74" s="1"/>
  <c r="AG49" i="74" s="1"/>
  <c r="AH49" i="74" s="1"/>
  <c r="AI49" i="74" s="1"/>
  <c r="AJ49" i="74" s="1"/>
  <c r="AK49" i="74" s="1"/>
  <c r="AL49" i="74" s="1"/>
  <c r="AM49" i="74" s="1"/>
  <c r="AN49" i="74" s="1"/>
  <c r="AO49" i="74" s="1"/>
  <c r="AP49" i="74" s="1"/>
  <c r="AQ49" i="74" s="1"/>
  <c r="AR49" i="74" s="1"/>
  <c r="AS49" i="74" s="1"/>
  <c r="AT49" i="74" s="1"/>
  <c r="AU49" i="74" s="1"/>
  <c r="AV49" i="74" s="1"/>
  <c r="AW49" i="74" s="1"/>
  <c r="AX49" i="74" s="1"/>
  <c r="AY49" i="74" s="1"/>
  <c r="AZ49" i="74" s="1"/>
  <c r="BA49" i="74" s="1"/>
  <c r="BB49" i="74" s="1"/>
  <c r="BC49" i="74" s="1"/>
  <c r="AB40" i="74"/>
  <c r="AC40" i="74" s="1"/>
  <c r="AD40" i="74" s="1"/>
  <c r="AE40" i="74" s="1"/>
  <c r="AF40" i="74" s="1"/>
  <c r="AG40" i="74" s="1"/>
  <c r="AH40" i="74" s="1"/>
  <c r="AI40" i="74" s="1"/>
  <c r="AJ40" i="74" s="1"/>
  <c r="AK40" i="74" s="1"/>
  <c r="AL40" i="74" s="1"/>
  <c r="AM40" i="74" s="1"/>
  <c r="AN40" i="74" s="1"/>
  <c r="AO40" i="74" s="1"/>
  <c r="AP40" i="74" s="1"/>
  <c r="AQ40" i="74" s="1"/>
  <c r="AR40" i="74" s="1"/>
  <c r="AS40" i="74" s="1"/>
  <c r="AT40" i="74" s="1"/>
  <c r="AU40" i="74" s="1"/>
  <c r="AV40" i="74" s="1"/>
  <c r="AW40" i="74" s="1"/>
  <c r="AX40" i="74" s="1"/>
  <c r="AY40" i="74" s="1"/>
  <c r="AZ40" i="74" s="1"/>
  <c r="BA40" i="74" s="1"/>
  <c r="BB40" i="74" s="1"/>
  <c r="BC40" i="74" s="1"/>
  <c r="AB31" i="74"/>
  <c r="AC31" i="74" s="1"/>
  <c r="AD31" i="74" s="1"/>
  <c r="AE31" i="74" s="1"/>
  <c r="AF31" i="74" s="1"/>
  <c r="AG31" i="74" s="1"/>
  <c r="AH31" i="74" s="1"/>
  <c r="AI31" i="74" s="1"/>
  <c r="AJ31" i="74" s="1"/>
  <c r="AK31" i="74" s="1"/>
  <c r="AL31" i="74" s="1"/>
  <c r="AM31" i="74" s="1"/>
  <c r="AN31" i="74" s="1"/>
  <c r="AO31" i="74" s="1"/>
  <c r="AP31" i="74" s="1"/>
  <c r="AQ31" i="74" s="1"/>
  <c r="AR31" i="74" s="1"/>
  <c r="AS31" i="74" s="1"/>
  <c r="AT31" i="74" s="1"/>
  <c r="AU31" i="74" s="1"/>
  <c r="AV31" i="74" s="1"/>
  <c r="AW31" i="74" s="1"/>
  <c r="AX31" i="74" s="1"/>
  <c r="AY31" i="74" s="1"/>
  <c r="AZ31" i="74" s="1"/>
  <c r="BA31" i="74" s="1"/>
  <c r="BB31" i="74" s="1"/>
  <c r="BC31" i="74" s="1"/>
  <c r="AB22" i="74"/>
  <c r="AC22" i="74" s="1"/>
  <c r="AD22" i="74" s="1"/>
  <c r="AE22" i="74" s="1"/>
  <c r="AF22" i="74" s="1"/>
  <c r="AG22" i="74" s="1"/>
  <c r="AH22" i="74" s="1"/>
  <c r="AI22" i="74" s="1"/>
  <c r="AJ22" i="74" s="1"/>
  <c r="AK22" i="74" s="1"/>
  <c r="AL22" i="74" s="1"/>
  <c r="AM22" i="74" s="1"/>
  <c r="AN22" i="74" s="1"/>
  <c r="AO22" i="74" s="1"/>
  <c r="AP22" i="74" s="1"/>
  <c r="AQ22" i="74" s="1"/>
  <c r="AR22" i="74" s="1"/>
  <c r="AS22" i="74" s="1"/>
  <c r="AT22" i="74" s="1"/>
  <c r="AU22" i="74" s="1"/>
  <c r="AV22" i="74" s="1"/>
  <c r="AW22" i="74" s="1"/>
  <c r="AX22" i="74" s="1"/>
  <c r="AY22" i="74" s="1"/>
  <c r="AZ22" i="74" s="1"/>
  <c r="BA22" i="74" s="1"/>
  <c r="BB22" i="74" s="1"/>
  <c r="BC22" i="74" s="1"/>
  <c r="AB13" i="74"/>
  <c r="AC13" i="74" s="1"/>
  <c r="AD13" i="74" s="1"/>
  <c r="AE13" i="74" s="1"/>
  <c r="AF13" i="74" s="1"/>
  <c r="AG13" i="74" s="1"/>
  <c r="AH13" i="74" s="1"/>
  <c r="AI13" i="74" s="1"/>
  <c r="AJ13" i="74" s="1"/>
  <c r="AK13" i="74" s="1"/>
  <c r="AL13" i="74" s="1"/>
  <c r="AM13" i="74" s="1"/>
  <c r="AN13" i="74" s="1"/>
  <c r="AO13" i="74" s="1"/>
  <c r="AP13" i="74" s="1"/>
  <c r="AQ13" i="74" s="1"/>
  <c r="AR13" i="74" s="1"/>
  <c r="AS13" i="74" s="1"/>
  <c r="AT13" i="74" s="1"/>
  <c r="AU13" i="74" s="1"/>
  <c r="AV13" i="74" s="1"/>
  <c r="AW13" i="74" s="1"/>
  <c r="AX13" i="74" s="1"/>
  <c r="AY13" i="74" s="1"/>
  <c r="AZ13" i="74" s="1"/>
  <c r="BA13" i="74" s="1"/>
  <c r="BB13" i="74" s="1"/>
  <c r="BC13" i="74" s="1"/>
  <c r="AB4" i="74"/>
  <c r="AC4" i="74" s="1"/>
  <c r="AD4" i="74" s="1"/>
  <c r="AE4" i="74" s="1"/>
  <c r="AF4" i="74" s="1"/>
  <c r="AG4" i="74" s="1"/>
  <c r="AH4" i="74" s="1"/>
  <c r="AI4" i="74" s="1"/>
  <c r="AJ4" i="74" s="1"/>
  <c r="AK4" i="74" s="1"/>
  <c r="AL4" i="74" s="1"/>
  <c r="AM4" i="74" s="1"/>
  <c r="AN4" i="74" s="1"/>
  <c r="AO4" i="74" s="1"/>
  <c r="AP4" i="74" s="1"/>
  <c r="AQ4" i="74" s="1"/>
  <c r="AR4" i="74" s="1"/>
  <c r="AS4" i="74" s="1"/>
  <c r="AT4" i="74" s="1"/>
  <c r="AU4" i="74" s="1"/>
  <c r="AV4" i="74" s="1"/>
  <c r="AW4" i="74" s="1"/>
  <c r="AX4" i="74" s="1"/>
  <c r="AY4" i="74" s="1"/>
  <c r="AZ4" i="74" s="1"/>
  <c r="BA4" i="74" s="1"/>
  <c r="BB4" i="74" s="1"/>
  <c r="BC4" i="74" s="1"/>
  <c r="BE4" i="74" s="1"/>
  <c r="AB93" i="66"/>
  <c r="AC93" i="66" s="1"/>
  <c r="AD93" i="66" s="1"/>
  <c r="AE93" i="66" s="1"/>
  <c r="AF93" i="66" s="1"/>
  <c r="AG93" i="66" s="1"/>
  <c r="AH93" i="66" s="1"/>
  <c r="AI93" i="66" s="1"/>
  <c r="AJ93" i="66" s="1"/>
  <c r="AK93" i="66" s="1"/>
  <c r="AL93" i="66" s="1"/>
  <c r="AM93" i="66" s="1"/>
  <c r="AN93" i="66" s="1"/>
  <c r="AO93" i="66" s="1"/>
  <c r="AP93" i="66" s="1"/>
  <c r="AQ93" i="66" s="1"/>
  <c r="AR93" i="66" s="1"/>
  <c r="AS93" i="66" s="1"/>
  <c r="AT93" i="66" s="1"/>
  <c r="AU93" i="66" s="1"/>
  <c r="AV93" i="66" s="1"/>
  <c r="AW93" i="66" s="1"/>
  <c r="AX93" i="66" s="1"/>
  <c r="AY93" i="66" s="1"/>
  <c r="AZ93" i="66" s="1"/>
  <c r="BA93" i="66" s="1"/>
  <c r="BB93" i="66" s="1"/>
  <c r="BC93" i="66" s="1"/>
  <c r="AB80" i="66"/>
  <c r="AC80" i="66" s="1"/>
  <c r="AD80" i="66" s="1"/>
  <c r="AE80" i="66" s="1"/>
  <c r="AF80" i="66" s="1"/>
  <c r="AG80" i="66" s="1"/>
  <c r="AH80" i="66" s="1"/>
  <c r="AI80" i="66" s="1"/>
  <c r="AJ80" i="66" s="1"/>
  <c r="AK80" i="66" s="1"/>
  <c r="AL80" i="66" s="1"/>
  <c r="AM80" i="66" s="1"/>
  <c r="AN80" i="66" s="1"/>
  <c r="AO80" i="66" s="1"/>
  <c r="AP80" i="66" s="1"/>
  <c r="AQ80" i="66" s="1"/>
  <c r="AR80" i="66" s="1"/>
  <c r="AS80" i="66" s="1"/>
  <c r="AT80" i="66" s="1"/>
  <c r="AU80" i="66" s="1"/>
  <c r="AV80" i="66" s="1"/>
  <c r="AW80" i="66" s="1"/>
  <c r="AX80" i="66" s="1"/>
  <c r="AY80" i="66" s="1"/>
  <c r="AZ80" i="66" s="1"/>
  <c r="BA80" i="66" s="1"/>
  <c r="BB80" i="66" s="1"/>
  <c r="BC80" i="66" s="1"/>
  <c r="AB67" i="66"/>
  <c r="AC67" i="66" s="1"/>
  <c r="AD67" i="66" s="1"/>
  <c r="AE67" i="66" s="1"/>
  <c r="AF67" i="66" s="1"/>
  <c r="AG67" i="66" s="1"/>
  <c r="AH67" i="66" s="1"/>
  <c r="AI67" i="66" s="1"/>
  <c r="AJ67" i="66" s="1"/>
  <c r="AK67" i="66" s="1"/>
  <c r="AL67" i="66" s="1"/>
  <c r="AM67" i="66" s="1"/>
  <c r="AN67" i="66" s="1"/>
  <c r="AO67" i="66" s="1"/>
  <c r="AP67" i="66" s="1"/>
  <c r="AQ67" i="66" s="1"/>
  <c r="AR67" i="66" s="1"/>
  <c r="AS67" i="66" s="1"/>
  <c r="AT67" i="66" s="1"/>
  <c r="AU67" i="66" s="1"/>
  <c r="AV67" i="66" s="1"/>
  <c r="AW67" i="66" s="1"/>
  <c r="AX67" i="66" s="1"/>
  <c r="AY67" i="66" s="1"/>
  <c r="AZ67" i="66" s="1"/>
  <c r="BA67" i="66" s="1"/>
  <c r="BB67" i="66" s="1"/>
  <c r="BC67" i="66" s="1"/>
  <c r="AB54" i="66"/>
  <c r="AC54" i="66" s="1"/>
  <c r="AD54" i="66" s="1"/>
  <c r="AE54" i="66" s="1"/>
  <c r="AF54" i="66" s="1"/>
  <c r="AG54" i="66" s="1"/>
  <c r="AH54" i="66" s="1"/>
  <c r="AI54" i="66" s="1"/>
  <c r="AJ54" i="66" s="1"/>
  <c r="AK54" i="66" s="1"/>
  <c r="AL54" i="66" s="1"/>
  <c r="AM54" i="66" s="1"/>
  <c r="AN54" i="66" s="1"/>
  <c r="AO54" i="66" s="1"/>
  <c r="AP54" i="66" s="1"/>
  <c r="AQ54" i="66" s="1"/>
  <c r="AR54" i="66" s="1"/>
  <c r="AS54" i="66" s="1"/>
  <c r="AT54" i="66" s="1"/>
  <c r="AU54" i="66" s="1"/>
  <c r="AV54" i="66" s="1"/>
  <c r="AW54" i="66" s="1"/>
  <c r="AX54" i="66" s="1"/>
  <c r="AY54" i="66" s="1"/>
  <c r="AZ54" i="66" s="1"/>
  <c r="BA54" i="66" s="1"/>
  <c r="BB54" i="66" s="1"/>
  <c r="BC54" i="66" s="1"/>
  <c r="AB41" i="66"/>
  <c r="AC41" i="66" s="1"/>
  <c r="AD41" i="66" s="1"/>
  <c r="AE41" i="66" s="1"/>
  <c r="AF41" i="66" s="1"/>
  <c r="AG41" i="66" s="1"/>
  <c r="AH41" i="66" s="1"/>
  <c r="AI41" i="66" s="1"/>
  <c r="AJ41" i="66" s="1"/>
  <c r="AK41" i="66" s="1"/>
  <c r="AL41" i="66" s="1"/>
  <c r="AM41" i="66" s="1"/>
  <c r="AN41" i="66" s="1"/>
  <c r="AO41" i="66" s="1"/>
  <c r="AP41" i="66" s="1"/>
  <c r="AQ41" i="66" s="1"/>
  <c r="AR41" i="66" s="1"/>
  <c r="AS41" i="66" s="1"/>
  <c r="AT41" i="66" s="1"/>
  <c r="AU41" i="66" s="1"/>
  <c r="AV41" i="66" s="1"/>
  <c r="AW41" i="66" s="1"/>
  <c r="AX41" i="66" s="1"/>
  <c r="AY41" i="66" s="1"/>
  <c r="AZ41" i="66" s="1"/>
  <c r="BA41" i="66" s="1"/>
  <c r="BB41" i="66" s="1"/>
  <c r="BC41" i="66" s="1"/>
  <c r="BE47" i="66"/>
  <c r="BC47" i="66"/>
  <c r="BD99" i="66" s="1"/>
  <c r="BA47" i="66"/>
  <c r="BB99" i="66" s="1"/>
  <c r="AZ47" i="66"/>
  <c r="AY47" i="66"/>
  <c r="AX47" i="66"/>
  <c r="AW47" i="66"/>
  <c r="AV47" i="66"/>
  <c r="AU47" i="66"/>
  <c r="AT47" i="66"/>
  <c r="AS47" i="66"/>
  <c r="AR47" i="66"/>
  <c r="AQ47" i="66"/>
  <c r="AP47" i="66"/>
  <c r="AO47" i="66"/>
  <c r="AN47" i="66"/>
  <c r="AM47" i="66"/>
  <c r="AL47" i="66"/>
  <c r="AK47" i="66"/>
  <c r="AJ47" i="66"/>
  <c r="AI47" i="66"/>
  <c r="AH47" i="66"/>
  <c r="AG47" i="66"/>
  <c r="AF47" i="66"/>
  <c r="AE47" i="66"/>
  <c r="AD47" i="66"/>
  <c r="AC47" i="66"/>
  <c r="AB47" i="66"/>
  <c r="AA47" i="66"/>
  <c r="AB4" i="66"/>
  <c r="AC4" i="66" s="1"/>
  <c r="AD4" i="66" s="1"/>
  <c r="AE4" i="66" s="1"/>
  <c r="AF4" i="66" s="1"/>
  <c r="AG4" i="66" s="1"/>
  <c r="AH4" i="66" s="1"/>
  <c r="AI4" i="66" s="1"/>
  <c r="AJ4" i="66" s="1"/>
  <c r="AK4" i="66" s="1"/>
  <c r="AL4" i="66" s="1"/>
  <c r="AM4" i="66" s="1"/>
  <c r="AN4" i="66" s="1"/>
  <c r="AO4" i="66" s="1"/>
  <c r="AP4" i="66" s="1"/>
  <c r="AQ4" i="66" s="1"/>
  <c r="AR4" i="66" s="1"/>
  <c r="AS4" i="66" s="1"/>
  <c r="AT4" i="66" s="1"/>
  <c r="AU4" i="66" s="1"/>
  <c r="AV4" i="66" s="1"/>
  <c r="AW4" i="66" s="1"/>
  <c r="AX4" i="66" s="1"/>
  <c r="AY4" i="66" s="1"/>
  <c r="AZ4" i="66" s="1"/>
  <c r="BA4" i="66" s="1"/>
  <c r="BB4" i="66" s="1"/>
  <c r="BC4" i="66" s="1"/>
  <c r="BE4" i="66" s="1"/>
  <c r="AB89" i="65"/>
  <c r="AC89" i="65" s="1"/>
  <c r="AD89" i="65" s="1"/>
  <c r="AE89" i="65" s="1"/>
  <c r="AF89" i="65" s="1"/>
  <c r="AG89" i="65" s="1"/>
  <c r="AH89" i="65" s="1"/>
  <c r="AI89" i="65" s="1"/>
  <c r="AJ89" i="65" s="1"/>
  <c r="AK89" i="65" s="1"/>
  <c r="AL89" i="65" s="1"/>
  <c r="AM89" i="65" s="1"/>
  <c r="AN89" i="65" s="1"/>
  <c r="AO89" i="65" s="1"/>
  <c r="AP89" i="65" s="1"/>
  <c r="AQ89" i="65" s="1"/>
  <c r="AR89" i="65" s="1"/>
  <c r="AS89" i="65" s="1"/>
  <c r="AT89" i="65" s="1"/>
  <c r="AU89" i="65" s="1"/>
  <c r="AV89" i="65" s="1"/>
  <c r="AW89" i="65" s="1"/>
  <c r="AX89" i="65" s="1"/>
  <c r="AY89" i="65" s="1"/>
  <c r="AZ89" i="65" s="1"/>
  <c r="BA89" i="65" s="1"/>
  <c r="BB89" i="65" s="1"/>
  <c r="BC89" i="65" s="1"/>
  <c r="AB77" i="65"/>
  <c r="AC77" i="65" s="1"/>
  <c r="AD77" i="65" s="1"/>
  <c r="AE77" i="65" s="1"/>
  <c r="AF77" i="65" s="1"/>
  <c r="AG77" i="65" s="1"/>
  <c r="AH77" i="65" s="1"/>
  <c r="AI77" i="65" s="1"/>
  <c r="AJ77" i="65" s="1"/>
  <c r="AK77" i="65" s="1"/>
  <c r="AL77" i="65" s="1"/>
  <c r="AM77" i="65" s="1"/>
  <c r="AN77" i="65" s="1"/>
  <c r="AO77" i="65" s="1"/>
  <c r="AP77" i="65" s="1"/>
  <c r="AQ77" i="65" s="1"/>
  <c r="AR77" i="65" s="1"/>
  <c r="AS77" i="65" s="1"/>
  <c r="AT77" i="65" s="1"/>
  <c r="AU77" i="65" s="1"/>
  <c r="AV77" i="65" s="1"/>
  <c r="AW77" i="65" s="1"/>
  <c r="AX77" i="65" s="1"/>
  <c r="AY77" i="65" s="1"/>
  <c r="AZ77" i="65" s="1"/>
  <c r="BA77" i="65" s="1"/>
  <c r="BB77" i="65" s="1"/>
  <c r="BC77" i="65" s="1"/>
  <c r="AB65" i="65"/>
  <c r="AC65" i="65" s="1"/>
  <c r="AD65" i="65" s="1"/>
  <c r="AE65" i="65" s="1"/>
  <c r="AF65" i="65" s="1"/>
  <c r="AG65" i="65" s="1"/>
  <c r="AH65" i="65" s="1"/>
  <c r="AI65" i="65" s="1"/>
  <c r="AJ65" i="65" s="1"/>
  <c r="AK65" i="65" s="1"/>
  <c r="AL65" i="65" s="1"/>
  <c r="AM65" i="65" s="1"/>
  <c r="AN65" i="65" s="1"/>
  <c r="AO65" i="65" s="1"/>
  <c r="AP65" i="65" s="1"/>
  <c r="AQ65" i="65" s="1"/>
  <c r="AR65" i="65" s="1"/>
  <c r="AS65" i="65" s="1"/>
  <c r="AT65" i="65" s="1"/>
  <c r="AU65" i="65" s="1"/>
  <c r="AV65" i="65" s="1"/>
  <c r="AW65" i="65" s="1"/>
  <c r="AX65" i="65" s="1"/>
  <c r="AY65" i="65" s="1"/>
  <c r="AZ65" i="65" s="1"/>
  <c r="BA65" i="65" s="1"/>
  <c r="BB65" i="65" s="1"/>
  <c r="BC65" i="65" s="1"/>
  <c r="AB53" i="65"/>
  <c r="AC53" i="65" s="1"/>
  <c r="AD53" i="65" s="1"/>
  <c r="AE53" i="65" s="1"/>
  <c r="AF53" i="65" s="1"/>
  <c r="AG53" i="65" s="1"/>
  <c r="AH53" i="65" s="1"/>
  <c r="AI53" i="65" s="1"/>
  <c r="AJ53" i="65" s="1"/>
  <c r="AK53" i="65" s="1"/>
  <c r="AL53" i="65" s="1"/>
  <c r="AM53" i="65" s="1"/>
  <c r="AN53" i="65" s="1"/>
  <c r="AO53" i="65" s="1"/>
  <c r="AP53" i="65" s="1"/>
  <c r="AQ53" i="65" s="1"/>
  <c r="AR53" i="65" s="1"/>
  <c r="AS53" i="65" s="1"/>
  <c r="AT53" i="65" s="1"/>
  <c r="AU53" i="65" s="1"/>
  <c r="AV53" i="65" s="1"/>
  <c r="AW53" i="65" s="1"/>
  <c r="AX53" i="65" s="1"/>
  <c r="AY53" i="65" s="1"/>
  <c r="AZ53" i="65" s="1"/>
  <c r="BA53" i="65" s="1"/>
  <c r="BB53" i="65" s="1"/>
  <c r="BC53" i="65" s="1"/>
  <c r="AB41" i="65"/>
  <c r="AC41" i="65" s="1"/>
  <c r="AD41" i="65" s="1"/>
  <c r="AE41" i="65" s="1"/>
  <c r="AF41" i="65" s="1"/>
  <c r="AG41" i="65" s="1"/>
  <c r="AH41" i="65" s="1"/>
  <c r="AI41" i="65" s="1"/>
  <c r="AJ41" i="65" s="1"/>
  <c r="AK41" i="65" s="1"/>
  <c r="AL41" i="65" s="1"/>
  <c r="AM41" i="65" s="1"/>
  <c r="AN41" i="65" s="1"/>
  <c r="AO41" i="65" s="1"/>
  <c r="AP41" i="65" s="1"/>
  <c r="AQ41" i="65" s="1"/>
  <c r="AR41" i="65" s="1"/>
  <c r="AS41" i="65" s="1"/>
  <c r="AT41" i="65" s="1"/>
  <c r="AU41" i="65" s="1"/>
  <c r="AV41" i="65" s="1"/>
  <c r="AW41" i="65" s="1"/>
  <c r="AX41" i="65" s="1"/>
  <c r="AY41" i="65" s="1"/>
  <c r="AZ41" i="65" s="1"/>
  <c r="BA41" i="65" s="1"/>
  <c r="BB41" i="65" s="1"/>
  <c r="BC41" i="65" s="1"/>
  <c r="BA34" i="66"/>
  <c r="BA46" i="65"/>
  <c r="AZ46" i="65"/>
  <c r="AY46" i="65"/>
  <c r="AX46" i="65"/>
  <c r="BD82" i="65" s="1"/>
  <c r="AW46" i="65"/>
  <c r="AV46" i="65"/>
  <c r="AU46" i="65"/>
  <c r="AT46" i="65"/>
  <c r="AS46" i="65"/>
  <c r="AR46" i="65"/>
  <c r="AQ46" i="65"/>
  <c r="AP46" i="65"/>
  <c r="BD70" i="65" s="1"/>
  <c r="AO46" i="65"/>
  <c r="AN46" i="65"/>
  <c r="AM46" i="65"/>
  <c r="AL46" i="65"/>
  <c r="AK46" i="65"/>
  <c r="AJ46" i="65"/>
  <c r="AI46" i="65"/>
  <c r="AH46" i="65"/>
  <c r="AG46" i="65"/>
  <c r="AF46" i="65"/>
  <c r="AE46" i="65"/>
  <c r="AD46" i="65"/>
  <c r="AC46" i="65"/>
  <c r="AB46" i="65"/>
  <c r="AA46" i="65"/>
  <c r="BD58" i="65" s="1"/>
  <c r="BA7" i="65"/>
  <c r="BA6" i="65" s="1"/>
  <c r="AB4" i="65"/>
  <c r="AC4" i="65" s="1"/>
  <c r="AD4" i="65" s="1"/>
  <c r="AE4" i="65" s="1"/>
  <c r="AF4" i="65" s="1"/>
  <c r="AG4" i="65" s="1"/>
  <c r="AH4" i="65" s="1"/>
  <c r="AI4" i="65" s="1"/>
  <c r="AJ4" i="65" s="1"/>
  <c r="AK4" i="65" s="1"/>
  <c r="AL4" i="65" s="1"/>
  <c r="AM4" i="65" s="1"/>
  <c r="AN4" i="65" s="1"/>
  <c r="AO4" i="65" s="1"/>
  <c r="AP4" i="65" s="1"/>
  <c r="AQ4" i="65" s="1"/>
  <c r="AR4" i="65" s="1"/>
  <c r="AS4" i="65" s="1"/>
  <c r="AT4" i="65" s="1"/>
  <c r="AU4" i="65" s="1"/>
  <c r="AV4" i="65" s="1"/>
  <c r="AW4" i="65" s="1"/>
  <c r="AX4" i="65" s="1"/>
  <c r="AY4" i="65" s="1"/>
  <c r="AZ4" i="65" s="1"/>
  <c r="BA4" i="65" s="1"/>
  <c r="AB76" i="64"/>
  <c r="AC76" i="64" s="1"/>
  <c r="AD76" i="64" s="1"/>
  <c r="AE76" i="64" s="1"/>
  <c r="AF76" i="64" s="1"/>
  <c r="AG76" i="64" s="1"/>
  <c r="AH76" i="64" s="1"/>
  <c r="AI76" i="64" s="1"/>
  <c r="AJ76" i="64" s="1"/>
  <c r="AK76" i="64" s="1"/>
  <c r="AL76" i="64" s="1"/>
  <c r="AM76" i="64" s="1"/>
  <c r="AN76" i="64" s="1"/>
  <c r="AO76" i="64" s="1"/>
  <c r="AP76" i="64" s="1"/>
  <c r="AQ76" i="64" s="1"/>
  <c r="AR76" i="64" s="1"/>
  <c r="AS76" i="64" s="1"/>
  <c r="AT76" i="64" s="1"/>
  <c r="AU76" i="64" s="1"/>
  <c r="AV76" i="64" s="1"/>
  <c r="AW76" i="64" s="1"/>
  <c r="AX76" i="64" s="1"/>
  <c r="AY76" i="64" s="1"/>
  <c r="AZ76" i="64" s="1"/>
  <c r="BA76" i="64" s="1"/>
  <c r="BB76" i="64" s="1"/>
  <c r="BC76" i="64" s="1"/>
  <c r="AB62" i="64"/>
  <c r="AC62" i="64" s="1"/>
  <c r="AD62" i="64" s="1"/>
  <c r="AE62" i="64" s="1"/>
  <c r="AF62" i="64" s="1"/>
  <c r="AG62" i="64" s="1"/>
  <c r="AH62" i="64" s="1"/>
  <c r="AI62" i="64" s="1"/>
  <c r="AJ62" i="64" s="1"/>
  <c r="AK62" i="64" s="1"/>
  <c r="AL62" i="64" s="1"/>
  <c r="AM62" i="64" s="1"/>
  <c r="AN62" i="64" s="1"/>
  <c r="AO62" i="64" s="1"/>
  <c r="AP62" i="64" s="1"/>
  <c r="AQ62" i="64" s="1"/>
  <c r="AR62" i="64" s="1"/>
  <c r="AS62" i="64" s="1"/>
  <c r="AT62" i="64" s="1"/>
  <c r="AU62" i="64" s="1"/>
  <c r="AV62" i="64" s="1"/>
  <c r="AW62" i="64" s="1"/>
  <c r="AX62" i="64" s="1"/>
  <c r="AY62" i="64" s="1"/>
  <c r="AZ62" i="64" s="1"/>
  <c r="BA62" i="64" s="1"/>
  <c r="BB62" i="64" s="1"/>
  <c r="BC62" i="64" s="1"/>
  <c r="AB48" i="64"/>
  <c r="AC48" i="64" s="1"/>
  <c r="AD48" i="64" s="1"/>
  <c r="AE48" i="64" s="1"/>
  <c r="AF48" i="64" s="1"/>
  <c r="AG48" i="64" s="1"/>
  <c r="AH48" i="64" s="1"/>
  <c r="AI48" i="64" s="1"/>
  <c r="AJ48" i="64" s="1"/>
  <c r="AK48" i="64" s="1"/>
  <c r="AL48" i="64" s="1"/>
  <c r="AM48" i="64" s="1"/>
  <c r="AN48" i="64" s="1"/>
  <c r="AO48" i="64" s="1"/>
  <c r="AP48" i="64" s="1"/>
  <c r="AQ48" i="64" s="1"/>
  <c r="AR48" i="64" s="1"/>
  <c r="AS48" i="64" s="1"/>
  <c r="AT48" i="64" s="1"/>
  <c r="AU48" i="64" s="1"/>
  <c r="AV48" i="64" s="1"/>
  <c r="AW48" i="64" s="1"/>
  <c r="AX48" i="64" s="1"/>
  <c r="AY48" i="64" s="1"/>
  <c r="AZ48" i="64" s="1"/>
  <c r="BA48" i="64" s="1"/>
  <c r="BB48" i="64" s="1"/>
  <c r="BC48" i="64" s="1"/>
  <c r="AB34" i="64"/>
  <c r="AC34" i="64" s="1"/>
  <c r="AD34" i="64" s="1"/>
  <c r="AE34" i="64" s="1"/>
  <c r="AF34" i="64" s="1"/>
  <c r="AG34" i="64" s="1"/>
  <c r="AH34" i="64" s="1"/>
  <c r="AI34" i="64" s="1"/>
  <c r="AJ34" i="64" s="1"/>
  <c r="AK34" i="64" s="1"/>
  <c r="AL34" i="64" s="1"/>
  <c r="AM34" i="64" s="1"/>
  <c r="AN34" i="64" s="1"/>
  <c r="AO34" i="64" s="1"/>
  <c r="AP34" i="64" s="1"/>
  <c r="AQ34" i="64" s="1"/>
  <c r="AR34" i="64" s="1"/>
  <c r="AS34" i="64" s="1"/>
  <c r="AT34" i="64" s="1"/>
  <c r="AU34" i="64" s="1"/>
  <c r="AV34" i="64" s="1"/>
  <c r="AW34" i="64" s="1"/>
  <c r="AX34" i="64" s="1"/>
  <c r="AY34" i="64" s="1"/>
  <c r="AZ34" i="64" s="1"/>
  <c r="BA34" i="64" s="1"/>
  <c r="BB34" i="64" s="1"/>
  <c r="BC34" i="64" s="1"/>
  <c r="AB20" i="64"/>
  <c r="AC20" i="64" s="1"/>
  <c r="AD20" i="64" s="1"/>
  <c r="AE20" i="64" s="1"/>
  <c r="AF20" i="64" s="1"/>
  <c r="AG20" i="64" s="1"/>
  <c r="AH20" i="64" s="1"/>
  <c r="AI20" i="64" s="1"/>
  <c r="AJ20" i="64" s="1"/>
  <c r="AK20" i="64" s="1"/>
  <c r="AL20" i="64" s="1"/>
  <c r="AM20" i="64" s="1"/>
  <c r="AN20" i="64" s="1"/>
  <c r="AO20" i="64" s="1"/>
  <c r="AP20" i="64" s="1"/>
  <c r="AQ20" i="64" s="1"/>
  <c r="AR20" i="64" s="1"/>
  <c r="AS20" i="64" s="1"/>
  <c r="AT20" i="64" s="1"/>
  <c r="AU20" i="64" s="1"/>
  <c r="AV20" i="64" s="1"/>
  <c r="AW20" i="64" s="1"/>
  <c r="AX20" i="64" s="1"/>
  <c r="AY20" i="64" s="1"/>
  <c r="AZ20" i="64" s="1"/>
  <c r="BA20" i="64" s="1"/>
  <c r="BB20" i="64" s="1"/>
  <c r="BC20" i="64" s="1"/>
  <c r="BB86" i="64"/>
  <c r="BB85" i="64"/>
  <c r="BB84" i="64"/>
  <c r="BB83" i="64"/>
  <c r="BB80" i="64"/>
  <c r="BB78" i="64"/>
  <c r="AL4" i="64"/>
  <c r="AM4" i="64" s="1"/>
  <c r="AN4" i="64" s="1"/>
  <c r="AO4" i="64" s="1"/>
  <c r="AP4" i="64" s="1"/>
  <c r="AQ4" i="64" s="1"/>
  <c r="AR4" i="64" s="1"/>
  <c r="AS4" i="64" s="1"/>
  <c r="AT4" i="64" s="1"/>
  <c r="AU4" i="64" s="1"/>
  <c r="AV4" i="64" s="1"/>
  <c r="AW4" i="64" s="1"/>
  <c r="AX4" i="64" s="1"/>
  <c r="AY4" i="64" s="1"/>
  <c r="AZ4" i="64" s="1"/>
  <c r="BA4" i="64" s="1"/>
  <c r="BB4" i="64" s="1"/>
  <c r="BD71" i="100" l="1"/>
  <c r="BE71" i="100" s="1"/>
  <c r="BD137" i="100"/>
  <c r="BE137" i="100" s="1"/>
  <c r="BD38" i="100"/>
  <c r="BE38" i="100" s="1"/>
  <c r="BD104" i="100"/>
  <c r="BE104" i="100" s="1"/>
  <c r="BD170" i="100"/>
  <c r="BE170" i="100" s="1"/>
  <c r="BE44" i="76"/>
  <c r="BD44" i="76"/>
  <c r="BD12" i="76"/>
  <c r="BE12" i="76" s="1"/>
  <c r="BE20" i="76"/>
  <c r="BD20" i="76"/>
  <c r="BD28" i="76"/>
  <c r="BE28" i="76" s="1"/>
  <c r="BE36" i="76"/>
  <c r="BD36" i="76"/>
  <c r="BE31" i="74"/>
  <c r="BD31" i="74"/>
  <c r="BD40" i="74"/>
  <c r="BE40" i="74" s="1"/>
  <c r="BE13" i="74"/>
  <c r="BD13" i="74"/>
  <c r="BD49" i="74"/>
  <c r="BE49" i="74" s="1"/>
  <c r="BE22" i="74"/>
  <c r="BD22" i="74"/>
  <c r="BD67" i="66"/>
  <c r="BE67" i="66" s="1"/>
  <c r="BD80" i="66"/>
  <c r="BE80" i="66" s="1"/>
  <c r="BD93" i="66"/>
  <c r="BE93" i="66" s="1"/>
  <c r="BD41" i="66"/>
  <c r="BE41" i="66" s="1"/>
  <c r="BD54" i="66"/>
  <c r="BE54" i="66" s="1"/>
  <c r="BD89" i="65"/>
  <c r="BE89" i="65" s="1"/>
  <c r="BD77" i="65"/>
  <c r="BE77" i="65" s="1"/>
  <c r="BD41" i="65"/>
  <c r="BE41" i="65" s="1"/>
  <c r="BD53" i="65"/>
  <c r="BE53" i="65" s="1"/>
  <c r="BD65" i="65"/>
  <c r="BE65" i="65" s="1"/>
  <c r="BD62" i="64"/>
  <c r="BE62" i="64" s="1"/>
  <c r="BD76" i="64"/>
  <c r="BE76" i="64" s="1"/>
  <c r="BD20" i="64"/>
  <c r="BE20" i="64" s="1"/>
  <c r="BD48" i="64"/>
  <c r="BE48" i="64" s="1"/>
  <c r="BE4" i="64"/>
  <c r="BC4" i="64"/>
  <c r="BD34" i="64"/>
  <c r="BE34" i="64" s="1"/>
  <c r="BB73" i="66"/>
  <c r="BD73" i="66"/>
  <c r="BB86" i="66"/>
  <c r="BD86" i="66"/>
  <c r="BB60" i="66"/>
  <c r="BD60" i="66"/>
  <c r="AI94" i="65"/>
  <c r="AO94" i="65"/>
  <c r="AW94" i="65"/>
  <c r="AD99" i="66"/>
  <c r="BA94" i="65"/>
  <c r="AO99" i="66"/>
  <c r="BC99" i="66"/>
  <c r="BB4" i="65"/>
  <c r="BE39" i="64"/>
  <c r="BC39" i="64"/>
  <c r="BB39" i="64"/>
  <c r="BE44" i="64"/>
  <c r="BB44" i="64"/>
  <c r="BC44" i="64"/>
  <c r="BE42" i="66"/>
  <c r="BB52" i="64"/>
  <c r="BE52" i="64"/>
  <c r="BC52" i="64"/>
  <c r="BE51" i="64"/>
  <c r="BB51" i="64"/>
  <c r="BC51" i="64"/>
  <c r="BE38" i="64"/>
  <c r="BC38" i="64"/>
  <c r="BB38" i="64"/>
  <c r="BB70" i="64"/>
  <c r="BE70" i="64"/>
  <c r="BC70" i="64"/>
  <c r="BB57" i="64"/>
  <c r="BE57" i="64"/>
  <c r="BC57" i="64"/>
  <c r="BE71" i="64"/>
  <c r="BB71" i="64"/>
  <c r="BC71" i="64"/>
  <c r="BC43" i="64"/>
  <c r="BB43" i="64"/>
  <c r="BE43" i="64"/>
  <c r="BB50" i="64"/>
  <c r="BC50" i="64"/>
  <c r="BE50" i="64"/>
  <c r="BC64" i="64"/>
  <c r="BE64" i="64"/>
  <c r="BB64" i="64"/>
  <c r="BC37" i="64"/>
  <c r="BE37" i="64"/>
  <c r="BB37" i="64"/>
  <c r="BE55" i="64"/>
  <c r="BB55" i="64"/>
  <c r="BC55" i="64"/>
  <c r="BB69" i="64"/>
  <c r="BE69" i="64"/>
  <c r="BC69" i="64"/>
  <c r="BE42" i="64"/>
  <c r="BC42" i="64"/>
  <c r="BB42" i="64"/>
  <c r="BC42" i="66"/>
  <c r="BB66" i="64"/>
  <c r="BC66" i="64"/>
  <c r="BE66" i="64"/>
  <c r="BB65" i="64"/>
  <c r="BC65" i="64"/>
  <c r="BE65" i="64"/>
  <c r="BB56" i="64"/>
  <c r="BE56" i="64"/>
  <c r="BC56" i="64"/>
  <c r="BE36" i="64"/>
  <c r="BB36" i="64"/>
  <c r="BC36" i="64"/>
  <c r="BE53" i="64"/>
  <c r="BB53" i="64"/>
  <c r="BC53" i="64"/>
  <c r="BB67" i="64"/>
  <c r="BC67" i="64"/>
  <c r="BE67" i="64"/>
  <c r="BC41" i="64"/>
  <c r="BE41" i="64"/>
  <c r="BB41" i="64"/>
  <c r="BE58" i="64"/>
  <c r="BB58" i="64"/>
  <c r="BC58" i="64"/>
  <c r="BB72" i="64"/>
  <c r="BE72" i="64"/>
  <c r="BC72" i="64"/>
  <c r="AX16" i="100"/>
  <c r="BD149" i="100" s="1"/>
  <c r="AA27" i="66"/>
  <c r="AA45" i="66" s="1"/>
  <c r="AE27" i="66"/>
  <c r="AE45" i="66" s="1"/>
  <c r="AI27" i="66"/>
  <c r="AI45" i="66" s="1"/>
  <c r="AM27" i="66"/>
  <c r="AM45" i="66" s="1"/>
  <c r="AQ27" i="66"/>
  <c r="AQ45" i="66" s="1"/>
  <c r="AU27" i="66"/>
  <c r="AU45" i="66" s="1"/>
  <c r="AY27" i="66"/>
  <c r="AY45" i="66" s="1"/>
  <c r="BC45" i="66"/>
  <c r="AE30" i="100"/>
  <c r="AI30" i="100"/>
  <c r="AM30" i="100"/>
  <c r="AQ30" i="100"/>
  <c r="AU30" i="100"/>
  <c r="AY30" i="100"/>
  <c r="AO5" i="100"/>
  <c r="BB52" i="74"/>
  <c r="AD5" i="100"/>
  <c r="AH5" i="100"/>
  <c r="AL5" i="100"/>
  <c r="AP5" i="100"/>
  <c r="AT5" i="100"/>
  <c r="AX5" i="100"/>
  <c r="AC27" i="66"/>
  <c r="AC45" i="66" s="1"/>
  <c r="AW27" i="66"/>
  <c r="AW45" i="66" s="1"/>
  <c r="AG42" i="64"/>
  <c r="AO42" i="64"/>
  <c r="AK5" i="64"/>
  <c r="AW42" i="64"/>
  <c r="AE5" i="100"/>
  <c r="AI5" i="100"/>
  <c r="AM5" i="100"/>
  <c r="AQ5" i="100"/>
  <c r="AU5" i="100"/>
  <c r="AY5" i="100"/>
  <c r="AB5" i="100"/>
  <c r="AB47" i="100" s="1"/>
  <c r="AR5" i="100"/>
  <c r="AV5" i="100"/>
  <c r="AZ5" i="100"/>
  <c r="AW5" i="100"/>
  <c r="BA5" i="100"/>
  <c r="AN23" i="100"/>
  <c r="AR23" i="100"/>
  <c r="AD16" i="66"/>
  <c r="AH16" i="66"/>
  <c r="AL16" i="66"/>
  <c r="AP16" i="66"/>
  <c r="AP14" i="66" s="1"/>
  <c r="AP44" i="66" s="1"/>
  <c r="BD70" i="66" s="1"/>
  <c r="AT16" i="66"/>
  <c r="AX16" i="66"/>
  <c r="AV16" i="100"/>
  <c r="BB48" i="76"/>
  <c r="AB5" i="64"/>
  <c r="AF5" i="64"/>
  <c r="AJ5" i="64"/>
  <c r="AR5" i="64"/>
  <c r="AZ5" i="64"/>
  <c r="AD39" i="64"/>
  <c r="AH39" i="64"/>
  <c r="AL39" i="64"/>
  <c r="AP39" i="64"/>
  <c r="AX39" i="64"/>
  <c r="AZ23" i="100"/>
  <c r="AS5" i="64"/>
  <c r="AF16" i="100"/>
  <c r="AK16" i="100"/>
  <c r="AW16" i="100"/>
  <c r="AB30" i="100"/>
  <c r="AF30" i="100"/>
  <c r="AJ30" i="100"/>
  <c r="AN30" i="100"/>
  <c r="AR30" i="100"/>
  <c r="AV30" i="100"/>
  <c r="AZ30" i="100"/>
  <c r="AC30" i="100"/>
  <c r="AG30" i="100"/>
  <c r="AK30" i="100"/>
  <c r="AO30" i="100"/>
  <c r="AS30" i="100"/>
  <c r="AW30" i="100"/>
  <c r="BA30" i="100"/>
  <c r="AD30" i="100"/>
  <c r="AH30" i="100"/>
  <c r="AL30" i="100"/>
  <c r="AP30" i="100"/>
  <c r="BD130" i="100" s="1"/>
  <c r="AT30" i="100"/>
  <c r="AX30" i="100"/>
  <c r="BD163" i="100" s="1"/>
  <c r="AN5" i="100"/>
  <c r="AS5" i="100"/>
  <c r="AC23" i="100"/>
  <c r="AG23" i="100"/>
  <c r="AK23" i="100"/>
  <c r="AO23" i="100"/>
  <c r="AS23" i="100"/>
  <c r="AW23" i="100"/>
  <c r="BA23" i="100"/>
  <c r="AD23" i="100"/>
  <c r="AH23" i="100"/>
  <c r="AL23" i="100"/>
  <c r="AP23" i="100"/>
  <c r="BD123" i="100" s="1"/>
  <c r="AT23" i="100"/>
  <c r="AX23" i="100"/>
  <c r="BD156" i="100" s="1"/>
  <c r="AE23" i="100"/>
  <c r="AI23" i="100"/>
  <c r="AM23" i="100"/>
  <c r="AQ23" i="100"/>
  <c r="AU23" i="100"/>
  <c r="AY23" i="100"/>
  <c r="AB23" i="100"/>
  <c r="BA78" i="113"/>
  <c r="AB46" i="66"/>
  <c r="BB50" i="74"/>
  <c r="AG5" i="64"/>
  <c r="AO5" i="64"/>
  <c r="BA5" i="64"/>
  <c r="BB77" i="64" s="1"/>
  <c r="AT10" i="64"/>
  <c r="BB45" i="76"/>
  <c r="BB51" i="74"/>
  <c r="BB47" i="76"/>
  <c r="BA16" i="100"/>
  <c r="AF5" i="100"/>
  <c r="AJ5" i="100"/>
  <c r="AP16" i="100"/>
  <c r="BD116" i="100" s="1"/>
  <c r="AF23" i="100"/>
  <c r="AJ23" i="100"/>
  <c r="AV23" i="100"/>
  <c r="AD16" i="100"/>
  <c r="AH16" i="100"/>
  <c r="AL16" i="100"/>
  <c r="AT16" i="100"/>
  <c r="AB16" i="100"/>
  <c r="AJ16" i="100"/>
  <c r="AN16" i="100"/>
  <c r="AR16" i="100"/>
  <c r="AZ16" i="100"/>
  <c r="AC16" i="100"/>
  <c r="AG16" i="100"/>
  <c r="AO16" i="100"/>
  <c r="AS16" i="100"/>
  <c r="AK38" i="64"/>
  <c r="AS38" i="64"/>
  <c r="BA38" i="64"/>
  <c r="AC38" i="64"/>
  <c r="AW38" i="64"/>
  <c r="AN5" i="64"/>
  <c r="AC5" i="64"/>
  <c r="AW5" i="64"/>
  <c r="AB41" i="64"/>
  <c r="AF41" i="64"/>
  <c r="AD78" i="64"/>
  <c r="AL78" i="64"/>
  <c r="AE79" i="64"/>
  <c r="AM79" i="64"/>
  <c r="AQ79" i="64"/>
  <c r="AB80" i="64"/>
  <c r="AF80" i="64"/>
  <c r="AN80" i="64"/>
  <c r="AR38" i="64"/>
  <c r="AZ38" i="64"/>
  <c r="AG81" i="64"/>
  <c r="AK81" i="64"/>
  <c r="AW39" i="64"/>
  <c r="AR46" i="66"/>
  <c r="AJ41" i="64"/>
  <c r="AN41" i="64"/>
  <c r="AR41" i="64"/>
  <c r="AV41" i="64"/>
  <c r="AD10" i="64"/>
  <c r="AU58" i="64"/>
  <c r="AP27" i="66"/>
  <c r="AP45" i="66" s="1"/>
  <c r="BD71" i="66" s="1"/>
  <c r="BB54" i="74"/>
  <c r="AE7" i="66"/>
  <c r="AE43" i="66" s="1"/>
  <c r="AA46" i="66"/>
  <c r="BD59" i="66" s="1"/>
  <c r="AE46" i="66"/>
  <c r="AI46" i="66"/>
  <c r="AM46" i="66"/>
  <c r="AQ46" i="66"/>
  <c r="AU46" i="66"/>
  <c r="AY46" i="66"/>
  <c r="BC46" i="66"/>
  <c r="AF46" i="66"/>
  <c r="AV46" i="66"/>
  <c r="AG27" i="66"/>
  <c r="AG45" i="66" s="1"/>
  <c r="AK27" i="66"/>
  <c r="AK45" i="66" s="1"/>
  <c r="AO27" i="66"/>
  <c r="AO45" i="66" s="1"/>
  <c r="AS27" i="66"/>
  <c r="AS45" i="66" s="1"/>
  <c r="BA27" i="66"/>
  <c r="BA45" i="66" s="1"/>
  <c r="BB97" i="66" s="1"/>
  <c r="BE45" i="66"/>
  <c r="AB27" i="66"/>
  <c r="AB45" i="66" s="1"/>
  <c r="AF27" i="66"/>
  <c r="AF45" i="66" s="1"/>
  <c r="AR27" i="66"/>
  <c r="AR45" i="66" s="1"/>
  <c r="AV45" i="66"/>
  <c r="AJ46" i="66"/>
  <c r="AN46" i="66"/>
  <c r="AZ46" i="66"/>
  <c r="AM7" i="66"/>
  <c r="AM6" i="66" s="1"/>
  <c r="AA16" i="66"/>
  <c r="AE16" i="66"/>
  <c r="AI16" i="66"/>
  <c r="AM16" i="66"/>
  <c r="AQ16" i="66"/>
  <c r="AU16" i="66"/>
  <c r="AY16" i="66"/>
  <c r="AU7" i="66"/>
  <c r="AU43" i="66" s="1"/>
  <c r="AB16" i="66"/>
  <c r="AF16" i="66"/>
  <c r="AJ16" i="66"/>
  <c r="AN16" i="66"/>
  <c r="AR16" i="66"/>
  <c r="AV16" i="66"/>
  <c r="AZ16" i="66"/>
  <c r="AC46" i="66"/>
  <c r="AG46" i="66"/>
  <c r="AK46" i="66"/>
  <c r="AO46" i="66"/>
  <c r="AS46" i="66"/>
  <c r="AW46" i="66"/>
  <c r="BA46" i="66"/>
  <c r="BE46" i="66"/>
  <c r="AD27" i="66"/>
  <c r="AD45" i="66" s="1"/>
  <c r="AH27" i="66"/>
  <c r="AH45" i="66" s="1"/>
  <c r="AL27" i="66"/>
  <c r="AL45" i="66" s="1"/>
  <c r="AT27" i="66"/>
  <c r="AT45" i="66" s="1"/>
  <c r="AX27" i="66"/>
  <c r="AX45" i="66" s="1"/>
  <c r="AZ7" i="66"/>
  <c r="AC16" i="66"/>
  <c r="AG16" i="66"/>
  <c r="AK16" i="66"/>
  <c r="AO16" i="66"/>
  <c r="AS16" i="66"/>
  <c r="AW16" i="66"/>
  <c r="BA16" i="66"/>
  <c r="AD46" i="66"/>
  <c r="AH46" i="66"/>
  <c r="AL46" i="66"/>
  <c r="AP46" i="66"/>
  <c r="BD72" i="66" s="1"/>
  <c r="AT46" i="66"/>
  <c r="AX46" i="66"/>
  <c r="BD85" i="66" s="1"/>
  <c r="AJ27" i="66"/>
  <c r="AJ45" i="66" s="1"/>
  <c r="AN27" i="66"/>
  <c r="AN45" i="66" s="1"/>
  <c r="AZ27" i="66"/>
  <c r="AZ45" i="66" s="1"/>
  <c r="AT53" i="64"/>
  <c r="AH10" i="64"/>
  <c r="AP10" i="64"/>
  <c r="BD54" i="64" s="1"/>
  <c r="AH7" i="66"/>
  <c r="AV7" i="66"/>
  <c r="AV43" i="66" s="1"/>
  <c r="AA7" i="66"/>
  <c r="AA43" i="66" s="1"/>
  <c r="AI7" i="66"/>
  <c r="AI43" i="66" s="1"/>
  <c r="AQ7" i="66"/>
  <c r="AQ6" i="66" s="1"/>
  <c r="AX7" i="66"/>
  <c r="BC43" i="66"/>
  <c r="BD95" i="66" s="1"/>
  <c r="AF37" i="64"/>
  <c r="AN37" i="64"/>
  <c r="AV37" i="64"/>
  <c r="AO80" i="64"/>
  <c r="AL10" i="64"/>
  <c r="AX10" i="64"/>
  <c r="BD68" i="64" s="1"/>
  <c r="AP7" i="66"/>
  <c r="AV5" i="64"/>
  <c r="AE83" i="64"/>
  <c r="AI83" i="64"/>
  <c r="AM83" i="64"/>
  <c r="AQ83" i="64"/>
  <c r="AY55" i="64"/>
  <c r="AB84" i="64"/>
  <c r="AF84" i="64"/>
  <c r="AJ84" i="64"/>
  <c r="AN84" i="64"/>
  <c r="AV42" i="64"/>
  <c r="AC85" i="64"/>
  <c r="AG85" i="64"/>
  <c r="AK85" i="64"/>
  <c r="AO85" i="64"/>
  <c r="AH86" i="64"/>
  <c r="AL86" i="64"/>
  <c r="AD7" i="66"/>
  <c r="AL7" i="66"/>
  <c r="AT7" i="66"/>
  <c r="AY43" i="66"/>
  <c r="AC5" i="100"/>
  <c r="AG5" i="100"/>
  <c r="AK5" i="100"/>
  <c r="BE60" i="113"/>
  <c r="BD63" i="113"/>
  <c r="BB60" i="113"/>
  <c r="BE63" i="113"/>
  <c r="BB63" i="113"/>
  <c r="BD60" i="113"/>
  <c r="AA16" i="100"/>
  <c r="BD83" i="100" s="1"/>
  <c r="AE16" i="100"/>
  <c r="AI16" i="100"/>
  <c r="AM16" i="100"/>
  <c r="AQ16" i="100"/>
  <c r="AU16" i="100"/>
  <c r="AY16" i="100"/>
  <c r="BC63" i="113"/>
  <c r="BB66" i="113"/>
  <c r="AE99" i="66"/>
  <c r="AE60" i="66"/>
  <c r="AI99" i="66"/>
  <c r="AI60" i="66"/>
  <c r="AM99" i="66"/>
  <c r="AM60" i="66"/>
  <c r="AQ99" i="66"/>
  <c r="AQ73" i="66"/>
  <c r="AQ60" i="66"/>
  <c r="AU99" i="66"/>
  <c r="AU73" i="66"/>
  <c r="AU60" i="66"/>
  <c r="AB99" i="66"/>
  <c r="AB60" i="66"/>
  <c r="AF99" i="66"/>
  <c r="AF60" i="66"/>
  <c r="AJ99" i="66"/>
  <c r="AJ60" i="66"/>
  <c r="AN99" i="66"/>
  <c r="AN60" i="66"/>
  <c r="AR99" i="66"/>
  <c r="AR60" i="66"/>
  <c r="AR73" i="66"/>
  <c r="AV99" i="66"/>
  <c r="AV60" i="66"/>
  <c r="AV73" i="66"/>
  <c r="AZ99" i="66"/>
  <c r="AZ86" i="66"/>
  <c r="AZ60" i="66"/>
  <c r="AZ73" i="66"/>
  <c r="AC99" i="66"/>
  <c r="AC60" i="66"/>
  <c r="AG99" i="66"/>
  <c r="AG60" i="66"/>
  <c r="AK99" i="66"/>
  <c r="AK60" i="66"/>
  <c r="AO60" i="66"/>
  <c r="AS73" i="66"/>
  <c r="AS99" i="66"/>
  <c r="AS60" i="66"/>
  <c r="AW99" i="66"/>
  <c r="AW73" i="66"/>
  <c r="AW60" i="66"/>
  <c r="BA73" i="66"/>
  <c r="BA99" i="66"/>
  <c r="BA60" i="66"/>
  <c r="BA86" i="66"/>
  <c r="BE99" i="66"/>
  <c r="BE73" i="66"/>
  <c r="BE60" i="66"/>
  <c r="BE86" i="66"/>
  <c r="AD60" i="66"/>
  <c r="AH99" i="66"/>
  <c r="AH60" i="66"/>
  <c r="AL99" i="66"/>
  <c r="AL60" i="66"/>
  <c r="D23" i="112"/>
  <c r="AP60" i="66"/>
  <c r="AP99" i="66"/>
  <c r="AT73" i="66"/>
  <c r="AT99" i="66"/>
  <c r="AT60" i="66"/>
  <c r="AX73" i="66"/>
  <c r="AX99" i="66"/>
  <c r="AX60" i="66"/>
  <c r="F23" i="112"/>
  <c r="AC42" i="66"/>
  <c r="AG42" i="66"/>
  <c r="AK42" i="66"/>
  <c r="AO42" i="66"/>
  <c r="AS42" i="66"/>
  <c r="AW42" i="66"/>
  <c r="BA42" i="66"/>
  <c r="AB7" i="66"/>
  <c r="AF7" i="66"/>
  <c r="AJ7" i="66"/>
  <c r="AN7" i="66"/>
  <c r="AR7" i="66"/>
  <c r="AY99" i="66"/>
  <c r="AY86" i="66"/>
  <c r="AY60" i="66"/>
  <c r="AY73" i="66"/>
  <c r="BC86" i="66"/>
  <c r="BC73" i="66"/>
  <c r="BC60" i="66"/>
  <c r="AD42" i="66"/>
  <c r="AH42" i="66"/>
  <c r="AL42" i="66"/>
  <c r="AP42" i="66"/>
  <c r="AT42" i="66"/>
  <c r="AX42" i="66"/>
  <c r="AC7" i="66"/>
  <c r="AG7" i="66"/>
  <c r="AK7" i="66"/>
  <c r="AO7" i="66"/>
  <c r="AS7" i="66"/>
  <c r="AW7" i="66"/>
  <c r="BA7" i="66"/>
  <c r="BA6" i="66" s="1"/>
  <c r="BE43" i="66"/>
  <c r="AA42" i="66"/>
  <c r="AE42" i="66"/>
  <c r="AI42" i="66"/>
  <c r="AM42" i="66"/>
  <c r="AQ42" i="66"/>
  <c r="AU42" i="66"/>
  <c r="AY42" i="66"/>
  <c r="AB42" i="66"/>
  <c r="AF42" i="66"/>
  <c r="AJ42" i="66"/>
  <c r="AN42" i="66"/>
  <c r="AR42" i="66"/>
  <c r="AV42" i="66"/>
  <c r="AZ42" i="66"/>
  <c r="BE44" i="65"/>
  <c r="AC49" i="65"/>
  <c r="AG49" i="65"/>
  <c r="AK49" i="65"/>
  <c r="AO49" i="65"/>
  <c r="AS49" i="65"/>
  <c r="AW49" i="65"/>
  <c r="BA49" i="65"/>
  <c r="AH49" i="65"/>
  <c r="AP49" i="65"/>
  <c r="BD73" i="65" s="1"/>
  <c r="AT49" i="65"/>
  <c r="AX49" i="65"/>
  <c r="BD85" i="65" s="1"/>
  <c r="AB27" i="65"/>
  <c r="AB44" i="65" s="1"/>
  <c r="AF27" i="65"/>
  <c r="AF44" i="65" s="1"/>
  <c r="AJ27" i="65"/>
  <c r="AJ44" i="65" s="1"/>
  <c r="AN27" i="65"/>
  <c r="AN44" i="65" s="1"/>
  <c r="AR27" i="65"/>
  <c r="AR44" i="65" s="1"/>
  <c r="AV27" i="65"/>
  <c r="AV44" i="65" s="1"/>
  <c r="AZ27" i="65"/>
  <c r="AZ44" i="65" s="1"/>
  <c r="AU7" i="65"/>
  <c r="AC48" i="65"/>
  <c r="AD49" i="65"/>
  <c r="AL49" i="65"/>
  <c r="AE45" i="65"/>
  <c r="AA27" i="65"/>
  <c r="AA44" i="65" s="1"/>
  <c r="BD56" i="65" s="1"/>
  <c r="AE27" i="65"/>
  <c r="AE44" i="65" s="1"/>
  <c r="AI27" i="65"/>
  <c r="AI44" i="65" s="1"/>
  <c r="AM27" i="65"/>
  <c r="AM44" i="65" s="1"/>
  <c r="AQ27" i="65"/>
  <c r="AQ44" i="65" s="1"/>
  <c r="AU27" i="65"/>
  <c r="AU44" i="65" s="1"/>
  <c r="AY27" i="65"/>
  <c r="AY44" i="65" s="1"/>
  <c r="BC44" i="65"/>
  <c r="AS48" i="65"/>
  <c r="AL16" i="65"/>
  <c r="BE49" i="65"/>
  <c r="AE7" i="65"/>
  <c r="AD27" i="65"/>
  <c r="AD44" i="65" s="1"/>
  <c r="AH27" i="65"/>
  <c r="AH44" i="65" s="1"/>
  <c r="AL27" i="65"/>
  <c r="AL44" i="65" s="1"/>
  <c r="AP27" i="65"/>
  <c r="AP44" i="65" s="1"/>
  <c r="BD68" i="65" s="1"/>
  <c r="AT27" i="65"/>
  <c r="AT44" i="65" s="1"/>
  <c r="AX27" i="65"/>
  <c r="AX44" i="65" s="1"/>
  <c r="BD80" i="65" s="1"/>
  <c r="AC27" i="65"/>
  <c r="AC44" i="65" s="1"/>
  <c r="AG27" i="65"/>
  <c r="AG44" i="65" s="1"/>
  <c r="AK27" i="65"/>
  <c r="AK44" i="65" s="1"/>
  <c r="AO27" i="65"/>
  <c r="AO44" i="65" s="1"/>
  <c r="AS27" i="65"/>
  <c r="AS44" i="65" s="1"/>
  <c r="AW27" i="65"/>
  <c r="AW44" i="65" s="1"/>
  <c r="BA27" i="65"/>
  <c r="BA44" i="65" s="1"/>
  <c r="AU45" i="65"/>
  <c r="AH47" i="65"/>
  <c r="AG48" i="65"/>
  <c r="AK48" i="65"/>
  <c r="AO48" i="65"/>
  <c r="AW48" i="65"/>
  <c r="BA48" i="65"/>
  <c r="AD16" i="65"/>
  <c r="AH16" i="65"/>
  <c r="AP16" i="65"/>
  <c r="AT16" i="65"/>
  <c r="AX16" i="65"/>
  <c r="AI7" i="65"/>
  <c r="AY42" i="65"/>
  <c r="AA16" i="65"/>
  <c r="AE16" i="65"/>
  <c r="AI16" i="65"/>
  <c r="AM16" i="65"/>
  <c r="AQ16" i="65"/>
  <c r="AU16" i="65"/>
  <c r="AY16" i="65"/>
  <c r="AB16" i="65"/>
  <c r="AF16" i="65"/>
  <c r="AJ16" i="65"/>
  <c r="AN16" i="65"/>
  <c r="AR16" i="65"/>
  <c r="AV16" i="65"/>
  <c r="AZ16" i="65"/>
  <c r="AC16" i="65"/>
  <c r="AG16" i="65"/>
  <c r="AK16" i="65"/>
  <c r="AO16" i="65"/>
  <c r="AS16" i="65"/>
  <c r="AW16" i="65"/>
  <c r="BA16" i="65"/>
  <c r="AL47" i="65"/>
  <c r="AM7" i="65"/>
  <c r="BC42" i="65"/>
  <c r="AD7" i="65"/>
  <c r="AH7" i="65"/>
  <c r="AL7" i="65"/>
  <c r="AP7" i="65"/>
  <c r="AT7" i="65"/>
  <c r="AX7" i="65"/>
  <c r="AA42" i="65"/>
  <c r="BD54" i="65" s="1"/>
  <c r="AQ7" i="65"/>
  <c r="AB45" i="65"/>
  <c r="AF45" i="65"/>
  <c r="AJ45" i="65"/>
  <c r="AN45" i="65"/>
  <c r="AR45" i="65"/>
  <c r="AV45" i="65"/>
  <c r="AZ45" i="65"/>
  <c r="AC45" i="65"/>
  <c r="AG45" i="65"/>
  <c r="AK45" i="65"/>
  <c r="AO45" i="65"/>
  <c r="AS45" i="65"/>
  <c r="AW45" i="65"/>
  <c r="BA45" i="65"/>
  <c r="BE45" i="65"/>
  <c r="BE93" i="65" s="1"/>
  <c r="AD45" i="65"/>
  <c r="AH45" i="65"/>
  <c r="AH93" i="65" s="1"/>
  <c r="AL45" i="65"/>
  <c r="AP45" i="65"/>
  <c r="AT45" i="65"/>
  <c r="AT93" i="65" s="1"/>
  <c r="AX45" i="65"/>
  <c r="AA45" i="65"/>
  <c r="BD57" i="65" s="1"/>
  <c r="AI45" i="65"/>
  <c r="AM45" i="65"/>
  <c r="AQ45" i="65"/>
  <c r="AY45" i="65"/>
  <c r="BC45" i="65"/>
  <c r="AB7" i="65"/>
  <c r="AF7" i="65"/>
  <c r="AJ7" i="65"/>
  <c r="AN7" i="65"/>
  <c r="AR7" i="65"/>
  <c r="AV7" i="65"/>
  <c r="AZ42" i="65"/>
  <c r="AB94" i="65"/>
  <c r="AB58" i="65"/>
  <c r="AF58" i="65"/>
  <c r="AF94" i="65"/>
  <c r="AJ58" i="65"/>
  <c r="AJ94" i="65"/>
  <c r="AN58" i="65"/>
  <c r="AN94" i="65"/>
  <c r="AR70" i="65"/>
  <c r="AR94" i="65"/>
  <c r="AR58" i="65"/>
  <c r="AV70" i="65"/>
  <c r="AV58" i="65"/>
  <c r="AV94" i="65"/>
  <c r="AZ70" i="65"/>
  <c r="AZ82" i="65"/>
  <c r="AZ58" i="65"/>
  <c r="AZ94" i="65"/>
  <c r="AC7" i="65"/>
  <c r="AG7" i="65"/>
  <c r="AK7" i="65"/>
  <c r="AO7" i="65"/>
  <c r="AS7" i="65"/>
  <c r="AW7" i="65"/>
  <c r="BA42" i="65"/>
  <c r="BE42" i="65"/>
  <c r="AC94" i="65"/>
  <c r="AC58" i="65"/>
  <c r="AG94" i="65"/>
  <c r="AG58" i="65"/>
  <c r="AK94" i="65"/>
  <c r="AK58" i="65"/>
  <c r="AO58" i="65"/>
  <c r="AS70" i="65"/>
  <c r="AS94" i="65"/>
  <c r="AS58" i="65"/>
  <c r="AW70" i="65"/>
  <c r="AW58" i="65"/>
  <c r="BA70" i="65"/>
  <c r="BA82" i="65"/>
  <c r="BA58" i="65"/>
  <c r="BE70" i="65"/>
  <c r="BE94" i="65"/>
  <c r="BE82" i="65"/>
  <c r="BE58" i="65"/>
  <c r="BE47" i="65"/>
  <c r="AE94" i="65"/>
  <c r="AE58" i="65"/>
  <c r="AI58" i="65"/>
  <c r="AM94" i="65"/>
  <c r="AM58" i="65"/>
  <c r="AQ94" i="65"/>
  <c r="AQ58" i="65"/>
  <c r="AQ70" i="65"/>
  <c r="AU94" i="65"/>
  <c r="AU58" i="65"/>
  <c r="AU70" i="65"/>
  <c r="AY94" i="65"/>
  <c r="AY82" i="65"/>
  <c r="AY58" i="65"/>
  <c r="AY70" i="65"/>
  <c r="BC94" i="65"/>
  <c r="BC82" i="65"/>
  <c r="BC58" i="65"/>
  <c r="BC70" i="65"/>
  <c r="AD48" i="65"/>
  <c r="AH48" i="65"/>
  <c r="AL48" i="65"/>
  <c r="AP48" i="65"/>
  <c r="BD72" i="65" s="1"/>
  <c r="AT48" i="65"/>
  <c r="AX48" i="65"/>
  <c r="BD84" i="65" s="1"/>
  <c r="AA48" i="65"/>
  <c r="BD60" i="65" s="1"/>
  <c r="AE48" i="65"/>
  <c r="AI48" i="65"/>
  <c r="AM48" i="65"/>
  <c r="AQ48" i="65"/>
  <c r="AU48" i="65"/>
  <c r="AB34" i="66"/>
  <c r="AF34" i="66"/>
  <c r="AJ34" i="66"/>
  <c r="AN34" i="66"/>
  <c r="AR34" i="66"/>
  <c r="AV34" i="66"/>
  <c r="AZ34" i="66"/>
  <c r="AD94" i="65"/>
  <c r="AD58" i="65"/>
  <c r="AH94" i="65"/>
  <c r="AH58" i="65"/>
  <c r="AL94" i="65"/>
  <c r="AL58" i="65"/>
  <c r="D10" i="112"/>
  <c r="AP94" i="65"/>
  <c r="AP58" i="65"/>
  <c r="AT94" i="65"/>
  <c r="AT58" i="65"/>
  <c r="F10" i="112"/>
  <c r="AX94" i="65"/>
  <c r="AX58" i="65"/>
  <c r="BB94" i="65"/>
  <c r="BB82" i="65"/>
  <c r="BB58" i="65"/>
  <c r="AT70" i="65"/>
  <c r="AG34" i="66"/>
  <c r="AK34" i="66"/>
  <c r="AO34" i="66"/>
  <c r="AW34" i="66"/>
  <c r="AA49" i="65"/>
  <c r="BD61" i="65" s="1"/>
  <c r="AE49" i="65"/>
  <c r="AI49" i="65"/>
  <c r="AM49" i="65"/>
  <c r="AQ49" i="65"/>
  <c r="AU49" i="65"/>
  <c r="AY49" i="65"/>
  <c r="BC49" i="65"/>
  <c r="AX70" i="65"/>
  <c r="AC34" i="66"/>
  <c r="AY48" i="65"/>
  <c r="AD34" i="66"/>
  <c r="AH34" i="66"/>
  <c r="AL34" i="66"/>
  <c r="AP34" i="66"/>
  <c r="AT34" i="66"/>
  <c r="AX34" i="66"/>
  <c r="AB49" i="65"/>
  <c r="AF49" i="65"/>
  <c r="AJ49" i="65"/>
  <c r="AN49" i="65"/>
  <c r="AR49" i="65"/>
  <c r="AV49" i="65"/>
  <c r="AZ49" i="65"/>
  <c r="BB70" i="65"/>
  <c r="AS34" i="66"/>
  <c r="AB48" i="65"/>
  <c r="AF48" i="65"/>
  <c r="AJ48" i="65"/>
  <c r="AN48" i="65"/>
  <c r="AR48" i="65"/>
  <c r="AV48" i="65"/>
  <c r="AZ48" i="65"/>
  <c r="AA34" i="66"/>
  <c r="AE34" i="66"/>
  <c r="AI34" i="66"/>
  <c r="AM34" i="66"/>
  <c r="AQ34" i="66"/>
  <c r="AU34" i="66"/>
  <c r="AY34" i="66"/>
  <c r="AY36" i="64"/>
  <c r="AT55" i="64"/>
  <c r="AQ36" i="64"/>
  <c r="AC78" i="64"/>
  <c r="AT51" i="64"/>
  <c r="AA10" i="64"/>
  <c r="BD40" i="64" s="1"/>
  <c r="AS43" i="64"/>
  <c r="BA43" i="64"/>
  <c r="AX44" i="64"/>
  <c r="AI36" i="64"/>
  <c r="AI37" i="64"/>
  <c r="AU37" i="64"/>
  <c r="AY51" i="64"/>
  <c r="AZ41" i="64"/>
  <c r="AC10" i="64"/>
  <c r="AK10" i="64"/>
  <c r="AS10" i="64"/>
  <c r="BA70" i="64"/>
  <c r="AD43" i="64"/>
  <c r="AH43" i="64"/>
  <c r="AL43" i="64"/>
  <c r="AP43" i="64"/>
  <c r="AT57" i="64"/>
  <c r="AX43" i="64"/>
  <c r="AE44" i="64"/>
  <c r="AI44" i="64"/>
  <c r="AM44" i="64"/>
  <c r="AQ44" i="64"/>
  <c r="AY44" i="64"/>
  <c r="AT78" i="64"/>
  <c r="AT50" i="64"/>
  <c r="AA5" i="64"/>
  <c r="BD35" i="64" s="1"/>
  <c r="AE5" i="64"/>
  <c r="AI5" i="64"/>
  <c r="AM5" i="64"/>
  <c r="AQ5" i="64"/>
  <c r="AU5" i="64"/>
  <c r="AY5" i="64"/>
  <c r="AB78" i="64"/>
  <c r="AB36" i="64"/>
  <c r="AF36" i="64"/>
  <c r="AJ78" i="64"/>
  <c r="AJ36" i="64"/>
  <c r="AN36" i="64"/>
  <c r="AR78" i="64"/>
  <c r="AR50" i="64"/>
  <c r="AR36" i="64"/>
  <c r="AV78" i="64"/>
  <c r="AV50" i="64"/>
  <c r="AV36" i="64"/>
  <c r="AZ78" i="64"/>
  <c r="AZ50" i="64"/>
  <c r="AZ64" i="64"/>
  <c r="AZ36" i="64"/>
  <c r="AC79" i="64"/>
  <c r="AC37" i="64"/>
  <c r="AG79" i="64"/>
  <c r="AG37" i="64"/>
  <c r="AK79" i="64"/>
  <c r="AK37" i="64"/>
  <c r="AO79" i="64"/>
  <c r="AO37" i="64"/>
  <c r="AS79" i="64"/>
  <c r="AS51" i="64"/>
  <c r="AS37" i="64"/>
  <c r="AW79" i="64"/>
  <c r="AW51" i="64"/>
  <c r="AW37" i="64"/>
  <c r="BA79" i="64"/>
  <c r="BA51" i="64"/>
  <c r="BA65" i="64"/>
  <c r="BA37" i="64"/>
  <c r="AD80" i="64"/>
  <c r="AD38" i="64"/>
  <c r="AH80" i="64"/>
  <c r="AH38" i="64"/>
  <c r="AL80" i="64"/>
  <c r="AL38" i="64"/>
  <c r="AP38" i="64"/>
  <c r="AT80" i="64"/>
  <c r="AT52" i="64"/>
  <c r="AT38" i="64"/>
  <c r="AX80" i="64"/>
  <c r="AX38" i="64"/>
  <c r="AE81" i="64"/>
  <c r="AE39" i="64"/>
  <c r="AI81" i="64"/>
  <c r="AI39" i="64"/>
  <c r="AM81" i="64"/>
  <c r="AM39" i="64"/>
  <c r="AQ39" i="64"/>
  <c r="AU53" i="64"/>
  <c r="AU39" i="64"/>
  <c r="AY67" i="64"/>
  <c r="AY81" i="64"/>
  <c r="AY39" i="64"/>
  <c r="AB10" i="64"/>
  <c r="AF10" i="64"/>
  <c r="AJ10" i="64"/>
  <c r="AN10" i="64"/>
  <c r="AR10" i="64"/>
  <c r="AV10" i="64"/>
  <c r="AZ10" i="64"/>
  <c r="AC83" i="64"/>
  <c r="AC41" i="64"/>
  <c r="AG83" i="64"/>
  <c r="AG41" i="64"/>
  <c r="AK83" i="64"/>
  <c r="AK41" i="64"/>
  <c r="AO83" i="64"/>
  <c r="AO41" i="64"/>
  <c r="AS83" i="64"/>
  <c r="AS55" i="64"/>
  <c r="AS41" i="64"/>
  <c r="AW83" i="64"/>
  <c r="AW55" i="64"/>
  <c r="AW41" i="64"/>
  <c r="BA83" i="64"/>
  <c r="BA55" i="64"/>
  <c r="BA69" i="64"/>
  <c r="BA41" i="64"/>
  <c r="AD84" i="64"/>
  <c r="AD42" i="64"/>
  <c r="AH84" i="64"/>
  <c r="AH42" i="64"/>
  <c r="AL84" i="64"/>
  <c r="AL42" i="64"/>
  <c r="AP84" i="64"/>
  <c r="AP42" i="64"/>
  <c r="AT84" i="64"/>
  <c r="AT56" i="64"/>
  <c r="AT42" i="64"/>
  <c r="AX84" i="64"/>
  <c r="AX42" i="64"/>
  <c r="AE85" i="64"/>
  <c r="AE43" i="64"/>
  <c r="AI85" i="64"/>
  <c r="AI43" i="64"/>
  <c r="AM85" i="64"/>
  <c r="AM43" i="64"/>
  <c r="AQ85" i="64"/>
  <c r="AQ43" i="64"/>
  <c r="AU57" i="64"/>
  <c r="AU43" i="64"/>
  <c r="AY85" i="64"/>
  <c r="AY71" i="64"/>
  <c r="AY43" i="64"/>
  <c r="AB86" i="64"/>
  <c r="AB44" i="64"/>
  <c r="AF86" i="64"/>
  <c r="AF44" i="64"/>
  <c r="AJ86" i="64"/>
  <c r="AJ44" i="64"/>
  <c r="AN86" i="64"/>
  <c r="AN44" i="64"/>
  <c r="AR86" i="64"/>
  <c r="AR58" i="64"/>
  <c r="AR44" i="64"/>
  <c r="AV86" i="64"/>
  <c r="AV58" i="64"/>
  <c r="AV44" i="64"/>
  <c r="AZ86" i="64"/>
  <c r="AZ58" i="64"/>
  <c r="AZ72" i="64"/>
  <c r="AZ44" i="64"/>
  <c r="BE5" i="113"/>
  <c r="AE36" i="64"/>
  <c r="AM36" i="64"/>
  <c r="AU36" i="64"/>
  <c r="AB37" i="64"/>
  <c r="AJ37" i="64"/>
  <c r="AR37" i="64"/>
  <c r="AZ37" i="64"/>
  <c r="AG38" i="64"/>
  <c r="AO38" i="64"/>
  <c r="AT39" i="64"/>
  <c r="AC42" i="64"/>
  <c r="AK42" i="64"/>
  <c r="AS42" i="64"/>
  <c r="BA42" i="64"/>
  <c r="AU44" i="64"/>
  <c r="AX52" i="64"/>
  <c r="AX56" i="64"/>
  <c r="AZ65" i="64"/>
  <c r="AZ69" i="64"/>
  <c r="AC36" i="64"/>
  <c r="AG36" i="64"/>
  <c r="AK78" i="64"/>
  <c r="AK36" i="64"/>
  <c r="AO36" i="64"/>
  <c r="AS50" i="64"/>
  <c r="AS36" i="64"/>
  <c r="AS78" i="64"/>
  <c r="AW50" i="64"/>
  <c r="AW78" i="64"/>
  <c r="AW36" i="64"/>
  <c r="BA50" i="64"/>
  <c r="BA78" i="64"/>
  <c r="BA36" i="64"/>
  <c r="AD79" i="64"/>
  <c r="AD37" i="64"/>
  <c r="AH79" i="64"/>
  <c r="AH37" i="64"/>
  <c r="AL79" i="64"/>
  <c r="AL37" i="64"/>
  <c r="AP37" i="64"/>
  <c r="AT79" i="64"/>
  <c r="AT37" i="64"/>
  <c r="AX79" i="64"/>
  <c r="AX51" i="64"/>
  <c r="AX37" i="64"/>
  <c r="AE80" i="64"/>
  <c r="AE38" i="64"/>
  <c r="AI80" i="64"/>
  <c r="AI38" i="64"/>
  <c r="AM80" i="64"/>
  <c r="AM38" i="64"/>
  <c r="AQ80" i="64"/>
  <c r="AQ38" i="64"/>
  <c r="AQ52" i="64"/>
  <c r="AU80" i="64"/>
  <c r="AU38" i="64"/>
  <c r="AY80" i="64"/>
  <c r="AY66" i="64"/>
  <c r="AY38" i="64"/>
  <c r="AY52" i="64"/>
  <c r="AB39" i="64"/>
  <c r="AF81" i="64"/>
  <c r="AF39" i="64"/>
  <c r="AJ81" i="64"/>
  <c r="AJ39" i="64"/>
  <c r="AN39" i="64"/>
  <c r="AR81" i="64"/>
  <c r="AR53" i="64"/>
  <c r="AR39" i="64"/>
  <c r="AV81" i="64"/>
  <c r="AV53" i="64"/>
  <c r="AV39" i="64"/>
  <c r="AZ81" i="64"/>
  <c r="AZ53" i="64"/>
  <c r="AZ39" i="64"/>
  <c r="AG10" i="64"/>
  <c r="AO10" i="64"/>
  <c r="AW10" i="64"/>
  <c r="BA10" i="64"/>
  <c r="AD83" i="64"/>
  <c r="AD41" i="64"/>
  <c r="AH83" i="64"/>
  <c r="AH41" i="64"/>
  <c r="AL83" i="64"/>
  <c r="AL41" i="64"/>
  <c r="AP83" i="64"/>
  <c r="AP41" i="64"/>
  <c r="AT83" i="64"/>
  <c r="AT41" i="64"/>
  <c r="AX83" i="64"/>
  <c r="AX55" i="64"/>
  <c r="AX41" i="64"/>
  <c r="AE84" i="64"/>
  <c r="AE42" i="64"/>
  <c r="AI84" i="64"/>
  <c r="AI42" i="64"/>
  <c r="AM84" i="64"/>
  <c r="AM42" i="64"/>
  <c r="AQ84" i="64"/>
  <c r="AQ42" i="64"/>
  <c r="AQ56" i="64"/>
  <c r="AU84" i="64"/>
  <c r="AU42" i="64"/>
  <c r="AY84" i="64"/>
  <c r="AY70" i="64"/>
  <c r="AY42" i="64"/>
  <c r="AY56" i="64"/>
  <c r="AB85" i="64"/>
  <c r="AB43" i="64"/>
  <c r="AF85" i="64"/>
  <c r="AF43" i="64"/>
  <c r="AJ85" i="64"/>
  <c r="AJ43" i="64"/>
  <c r="AN85" i="64"/>
  <c r="AN43" i="64"/>
  <c r="AR85" i="64"/>
  <c r="AR57" i="64"/>
  <c r="AR43" i="64"/>
  <c r="AV85" i="64"/>
  <c r="AV57" i="64"/>
  <c r="AV43" i="64"/>
  <c r="AZ85" i="64"/>
  <c r="AZ57" i="64"/>
  <c r="AZ43" i="64"/>
  <c r="AC86" i="64"/>
  <c r="AC44" i="64"/>
  <c r="AG86" i="64"/>
  <c r="AG44" i="64"/>
  <c r="AK86" i="64"/>
  <c r="AK44" i="64"/>
  <c r="AO86" i="64"/>
  <c r="AO44" i="64"/>
  <c r="AS86" i="64"/>
  <c r="AS58" i="64"/>
  <c r="AS44" i="64"/>
  <c r="AW86" i="64"/>
  <c r="AW58" i="64"/>
  <c r="AW44" i="64"/>
  <c r="BA86" i="64"/>
  <c r="BA58" i="64"/>
  <c r="BA44" i="64"/>
  <c r="BB8" i="113"/>
  <c r="BB5" i="113"/>
  <c r="AH36" i="64"/>
  <c r="AP36" i="64"/>
  <c r="AX36" i="64"/>
  <c r="AE37" i="64"/>
  <c r="AM37" i="64"/>
  <c r="AB38" i="64"/>
  <c r="AJ38" i="64"/>
  <c r="AG39" i="64"/>
  <c r="AO39" i="64"/>
  <c r="AI41" i="64"/>
  <c r="AQ41" i="64"/>
  <c r="AY41" i="64"/>
  <c r="AF42" i="64"/>
  <c r="AN42" i="64"/>
  <c r="AC43" i="64"/>
  <c r="AK43" i="64"/>
  <c r="AH44" i="64"/>
  <c r="AP44" i="64"/>
  <c r="AU50" i="64"/>
  <c r="AQ53" i="64"/>
  <c r="AQ57" i="64"/>
  <c r="BA66" i="64"/>
  <c r="AU81" i="64"/>
  <c r="AU79" i="64"/>
  <c r="AU51" i="64"/>
  <c r="AY65" i="64"/>
  <c r="AY79" i="64"/>
  <c r="AR52" i="64"/>
  <c r="AV80" i="64"/>
  <c r="AV52" i="64"/>
  <c r="AZ80" i="64"/>
  <c r="AZ52" i="64"/>
  <c r="AZ66" i="64"/>
  <c r="AS81" i="64"/>
  <c r="AS53" i="64"/>
  <c r="AW81" i="64"/>
  <c r="AW53" i="64"/>
  <c r="BA81" i="64"/>
  <c r="BA53" i="64"/>
  <c r="BA67" i="64"/>
  <c r="AU83" i="64"/>
  <c r="AU55" i="64"/>
  <c r="AY83" i="64"/>
  <c r="AY69" i="64"/>
  <c r="AR84" i="64"/>
  <c r="AR56" i="64"/>
  <c r="AV84" i="64"/>
  <c r="AV56" i="64"/>
  <c r="AZ84" i="64"/>
  <c r="AZ56" i="64"/>
  <c r="AZ70" i="64"/>
  <c r="AS85" i="64"/>
  <c r="AS57" i="64"/>
  <c r="AW57" i="64"/>
  <c r="BA85" i="64"/>
  <c r="BA57" i="64"/>
  <c r="BA71" i="64"/>
  <c r="AT86" i="64"/>
  <c r="AT58" i="64"/>
  <c r="AX86" i="64"/>
  <c r="BC8" i="113"/>
  <c r="BC5" i="113"/>
  <c r="AT43" i="64"/>
  <c r="AX50" i="64"/>
  <c r="AX58" i="64"/>
  <c r="AZ67" i="64"/>
  <c r="AZ71" i="64"/>
  <c r="AI79" i="64"/>
  <c r="AD5" i="64"/>
  <c r="AH5" i="64"/>
  <c r="AL5" i="64"/>
  <c r="AP5" i="64"/>
  <c r="BD49" i="64" s="1"/>
  <c r="AT5" i="64"/>
  <c r="AX5" i="64"/>
  <c r="BD63" i="64" s="1"/>
  <c r="AE78" i="64"/>
  <c r="AI78" i="64"/>
  <c r="AM78" i="64"/>
  <c r="AQ78" i="64"/>
  <c r="AQ50" i="64"/>
  <c r="AU78" i="64"/>
  <c r="AY78" i="64"/>
  <c r="AY64" i="64"/>
  <c r="AY50" i="64"/>
  <c r="AB79" i="64"/>
  <c r="AF79" i="64"/>
  <c r="AR79" i="64"/>
  <c r="AR51" i="64"/>
  <c r="AV79" i="64"/>
  <c r="AV51" i="64"/>
  <c r="AZ79" i="64"/>
  <c r="AZ51" i="64"/>
  <c r="AC80" i="64"/>
  <c r="AG80" i="64"/>
  <c r="AS52" i="64"/>
  <c r="AW52" i="64"/>
  <c r="AW80" i="64"/>
  <c r="BA80" i="64"/>
  <c r="BA52" i="64"/>
  <c r="AD81" i="64"/>
  <c r="AH81" i="64"/>
  <c r="AL81" i="64"/>
  <c r="AP81" i="64"/>
  <c r="AT81" i="64"/>
  <c r="AX53" i="64"/>
  <c r="AE10" i="64"/>
  <c r="AI10" i="64"/>
  <c r="AM10" i="64"/>
  <c r="AQ10" i="64"/>
  <c r="AU10" i="64"/>
  <c r="AY10" i="64"/>
  <c r="AB83" i="64"/>
  <c r="AF83" i="64"/>
  <c r="AJ83" i="64"/>
  <c r="AN83" i="64"/>
  <c r="AR83" i="64"/>
  <c r="AR55" i="64"/>
  <c r="AV83" i="64"/>
  <c r="AV55" i="64"/>
  <c r="AZ83" i="64"/>
  <c r="AZ55" i="64"/>
  <c r="AC84" i="64"/>
  <c r="AG84" i="64"/>
  <c r="AK84" i="64"/>
  <c r="AO84" i="64"/>
  <c r="AS84" i="64"/>
  <c r="AS56" i="64"/>
  <c r="AW84" i="64"/>
  <c r="AW56" i="64"/>
  <c r="BA84" i="64"/>
  <c r="BA56" i="64"/>
  <c r="AD85" i="64"/>
  <c r="AH85" i="64"/>
  <c r="AL85" i="64"/>
  <c r="AP85" i="64"/>
  <c r="AT85" i="64"/>
  <c r="AX85" i="64"/>
  <c r="AX57" i="64"/>
  <c r="AE86" i="64"/>
  <c r="AI86" i="64"/>
  <c r="AM86" i="64"/>
  <c r="AQ86" i="64"/>
  <c r="AQ58" i="64"/>
  <c r="AU86" i="64"/>
  <c r="AY86" i="64"/>
  <c r="AY72" i="64"/>
  <c r="AY58" i="64"/>
  <c r="BD5" i="113"/>
  <c r="AD36" i="64"/>
  <c r="AL36" i="64"/>
  <c r="AT36" i="64"/>
  <c r="AQ37" i="64"/>
  <c r="AY37" i="64"/>
  <c r="AF38" i="64"/>
  <c r="AN38" i="64"/>
  <c r="AV38" i="64"/>
  <c r="AC39" i="64"/>
  <c r="AK39" i="64"/>
  <c r="AS39" i="64"/>
  <c r="BA39" i="64"/>
  <c r="AE41" i="64"/>
  <c r="AM41" i="64"/>
  <c r="AU41" i="64"/>
  <c r="AB42" i="64"/>
  <c r="AJ42" i="64"/>
  <c r="AR42" i="64"/>
  <c r="AZ42" i="64"/>
  <c r="AG43" i="64"/>
  <c r="AO43" i="64"/>
  <c r="AW43" i="64"/>
  <c r="AD44" i="64"/>
  <c r="AL44" i="64"/>
  <c r="AT44" i="64"/>
  <c r="AQ51" i="64"/>
  <c r="AU52" i="64"/>
  <c r="AY53" i="64"/>
  <c r="AQ55" i="64"/>
  <c r="AU56" i="64"/>
  <c r="AY57" i="64"/>
  <c r="BA64" i="64"/>
  <c r="BA72" i="64"/>
  <c r="AJ44" i="100" l="1"/>
  <c r="AJ47" i="100"/>
  <c r="AJ41" i="100"/>
  <c r="AJ46" i="100"/>
  <c r="AJ48" i="100"/>
  <c r="AJ42" i="100"/>
  <c r="AJ40" i="100"/>
  <c r="AJ45" i="100"/>
  <c r="AQ46" i="100"/>
  <c r="AQ42" i="100"/>
  <c r="AQ44" i="100"/>
  <c r="AQ45" i="100"/>
  <c r="AQ40" i="100"/>
  <c r="AQ48" i="100"/>
  <c r="AQ41" i="100"/>
  <c r="AQ43" i="100"/>
  <c r="AQ47" i="100"/>
  <c r="AO42" i="100"/>
  <c r="AO44" i="100"/>
  <c r="AO40" i="100"/>
  <c r="AO48" i="100"/>
  <c r="AO46" i="100"/>
  <c r="AO41" i="100"/>
  <c r="AO47" i="100"/>
  <c r="AO43" i="100"/>
  <c r="AO45" i="100"/>
  <c r="AC44" i="100"/>
  <c r="AC41" i="100"/>
  <c r="AC47" i="100"/>
  <c r="AC46" i="100"/>
  <c r="AC42" i="100"/>
  <c r="AC45" i="100"/>
  <c r="AC40" i="100"/>
  <c r="AF45" i="100"/>
  <c r="AF47" i="100"/>
  <c r="AF46" i="100"/>
  <c r="AF42" i="100"/>
  <c r="AF40" i="100"/>
  <c r="AF44" i="100"/>
  <c r="AF41" i="100"/>
  <c r="AW42" i="100"/>
  <c r="AW44" i="100"/>
  <c r="AW48" i="100"/>
  <c r="AW46" i="100"/>
  <c r="AW43" i="100"/>
  <c r="AW41" i="100"/>
  <c r="AW47" i="100"/>
  <c r="AW40" i="100"/>
  <c r="AW45" i="100"/>
  <c r="AM40" i="100"/>
  <c r="AM46" i="100"/>
  <c r="AM42" i="100"/>
  <c r="AM44" i="100"/>
  <c r="AM47" i="100"/>
  <c r="AM48" i="100"/>
  <c r="AM45" i="100"/>
  <c r="AM41" i="100"/>
  <c r="BD105" i="100"/>
  <c r="AP42" i="100"/>
  <c r="AP44" i="100"/>
  <c r="AP46" i="100"/>
  <c r="AP45" i="100"/>
  <c r="AP47" i="100"/>
  <c r="AP41" i="100"/>
  <c r="AP43" i="100"/>
  <c r="AP48" i="100"/>
  <c r="AP40" i="100"/>
  <c r="AG41" i="100"/>
  <c r="AG47" i="100"/>
  <c r="AG40" i="100"/>
  <c r="AG45" i="100"/>
  <c r="AG46" i="100"/>
  <c r="AG42" i="100"/>
  <c r="AG44" i="100"/>
  <c r="AG48" i="100"/>
  <c r="AR40" i="100"/>
  <c r="AR44" i="100"/>
  <c r="AR41" i="100"/>
  <c r="AR43" i="100"/>
  <c r="AR46" i="100"/>
  <c r="AR48" i="100"/>
  <c r="AR42" i="100"/>
  <c r="AR45" i="100"/>
  <c r="AR47" i="100"/>
  <c r="AD47" i="100"/>
  <c r="AD40" i="100"/>
  <c r="AD41" i="100"/>
  <c r="AD45" i="100"/>
  <c r="AD44" i="100"/>
  <c r="AD42" i="100"/>
  <c r="AD46" i="100"/>
  <c r="AS44" i="100"/>
  <c r="AS46" i="100"/>
  <c r="AS48" i="100"/>
  <c r="AS45" i="100"/>
  <c r="AS40" i="100"/>
  <c r="AS41" i="100"/>
  <c r="AS47" i="100"/>
  <c r="AS42" i="100"/>
  <c r="AS43" i="100"/>
  <c r="AZ45" i="100"/>
  <c r="AZ47" i="100"/>
  <c r="AZ44" i="100"/>
  <c r="AZ41" i="100"/>
  <c r="AZ46" i="100"/>
  <c r="AZ48" i="100"/>
  <c r="AZ42" i="100"/>
  <c r="AZ43" i="100"/>
  <c r="AZ40" i="100"/>
  <c r="AY48" i="100"/>
  <c r="AY45" i="100"/>
  <c r="AY47" i="100"/>
  <c r="AY41" i="100"/>
  <c r="AY44" i="100"/>
  <c r="AY46" i="100"/>
  <c r="AY42" i="100"/>
  <c r="AY43" i="100"/>
  <c r="AY40" i="100"/>
  <c r="AI48" i="100"/>
  <c r="AI45" i="100"/>
  <c r="AI47" i="100"/>
  <c r="AI41" i="100"/>
  <c r="AI46" i="100"/>
  <c r="AI42" i="100"/>
  <c r="AI44" i="100"/>
  <c r="AI40" i="100"/>
  <c r="AL40" i="100"/>
  <c r="AL48" i="100"/>
  <c r="AL42" i="100"/>
  <c r="AL44" i="100"/>
  <c r="AL46" i="100"/>
  <c r="AL45" i="100"/>
  <c r="AL47" i="100"/>
  <c r="AL41" i="100"/>
  <c r="BA42" i="100"/>
  <c r="BA43" i="100"/>
  <c r="BA45" i="100"/>
  <c r="BA46" i="100"/>
  <c r="BA48" i="100"/>
  <c r="BA41" i="100"/>
  <c r="BA44" i="100"/>
  <c r="BA47" i="100"/>
  <c r="BA40" i="100"/>
  <c r="AT42" i="100"/>
  <c r="AT44" i="100"/>
  <c r="AT46" i="100"/>
  <c r="AT45" i="100"/>
  <c r="AT47" i="100"/>
  <c r="AT40" i="100"/>
  <c r="AT41" i="100"/>
  <c r="AT43" i="100"/>
  <c r="AT48" i="100"/>
  <c r="AK45" i="100"/>
  <c r="AK46" i="100"/>
  <c r="AK48" i="100"/>
  <c r="AK47" i="100"/>
  <c r="AK42" i="100"/>
  <c r="AK44" i="100"/>
  <c r="AK40" i="100"/>
  <c r="AK41" i="100"/>
  <c r="AN44" i="100"/>
  <c r="AN41" i="100"/>
  <c r="AN40" i="100"/>
  <c r="AN46" i="100"/>
  <c r="AN48" i="100"/>
  <c r="AN42" i="100"/>
  <c r="AN47" i="100"/>
  <c r="AN43" i="100"/>
  <c r="AN45" i="100"/>
  <c r="AV44" i="100"/>
  <c r="AV41" i="100"/>
  <c r="AV43" i="100"/>
  <c r="AV46" i="100"/>
  <c r="AV48" i="100"/>
  <c r="AV42" i="100"/>
  <c r="AV40" i="100"/>
  <c r="AV45" i="100"/>
  <c r="AV47" i="100"/>
  <c r="AU46" i="100"/>
  <c r="AU42" i="100"/>
  <c r="AU44" i="100"/>
  <c r="AU48" i="100"/>
  <c r="AU47" i="100"/>
  <c r="AU40" i="100"/>
  <c r="AU43" i="100"/>
  <c r="AU45" i="100"/>
  <c r="AU41" i="100"/>
  <c r="AE40" i="100"/>
  <c r="AE41" i="100"/>
  <c r="AE45" i="100"/>
  <c r="AE47" i="100"/>
  <c r="AE46" i="100"/>
  <c r="AE42" i="100"/>
  <c r="AE44" i="100"/>
  <c r="BD138" i="100"/>
  <c r="AX45" i="100"/>
  <c r="AX42" i="100"/>
  <c r="AX44" i="100"/>
  <c r="AX40" i="100"/>
  <c r="AX46" i="100"/>
  <c r="AX47" i="100"/>
  <c r="AX41" i="100"/>
  <c r="AX43" i="100"/>
  <c r="AX48" i="100"/>
  <c r="AH48" i="100"/>
  <c r="AH47" i="100"/>
  <c r="AH42" i="100"/>
  <c r="AH44" i="100"/>
  <c r="AH40" i="100"/>
  <c r="AH46" i="100"/>
  <c r="AH45" i="100"/>
  <c r="AH41" i="100"/>
  <c r="AK92" i="65"/>
  <c r="AW92" i="65"/>
  <c r="AW93" i="65"/>
  <c r="AR97" i="66"/>
  <c r="AR97" i="65"/>
  <c r="AC93" i="65"/>
  <c r="BE4" i="65"/>
  <c r="BC4" i="65"/>
  <c r="BA93" i="65"/>
  <c r="BD97" i="66"/>
  <c r="BB84" i="66"/>
  <c r="BD84" i="66"/>
  <c r="BD98" i="66"/>
  <c r="BB56" i="66"/>
  <c r="BD56" i="66"/>
  <c r="BB58" i="66"/>
  <c r="BD58" i="66"/>
  <c r="BD97" i="65"/>
  <c r="BD90" i="65"/>
  <c r="BD92" i="65"/>
  <c r="AX69" i="65"/>
  <c r="BD81" i="65"/>
  <c r="BD93" i="65"/>
  <c r="AP93" i="65"/>
  <c r="BD69" i="65"/>
  <c r="AP77" i="64"/>
  <c r="AH77" i="64"/>
  <c r="AZ92" i="65"/>
  <c r="AY69" i="65"/>
  <c r="AZ35" i="64"/>
  <c r="AI93" i="65"/>
  <c r="AH97" i="66"/>
  <c r="AI96" i="65"/>
  <c r="AJ96" i="65"/>
  <c r="AL98" i="66"/>
  <c r="AK97" i="66"/>
  <c r="AX77" i="64"/>
  <c r="AM96" i="65"/>
  <c r="AI92" i="65"/>
  <c r="AX97" i="65"/>
  <c r="BB70" i="66"/>
  <c r="AD93" i="65"/>
  <c r="AD57" i="65"/>
  <c r="AS72" i="65"/>
  <c r="AU97" i="66"/>
  <c r="AH97" i="65"/>
  <c r="AN77" i="64"/>
  <c r="AV69" i="65"/>
  <c r="BA96" i="65"/>
  <c r="BA84" i="65"/>
  <c r="AH92" i="65"/>
  <c r="AO77" i="64"/>
  <c r="AU92" i="65"/>
  <c r="AW97" i="65"/>
  <c r="AG77" i="64"/>
  <c r="AF77" i="64"/>
  <c r="AW97" i="66"/>
  <c r="AI97" i="66"/>
  <c r="AS82" i="64"/>
  <c r="AB96" i="65"/>
  <c r="AB60" i="65"/>
  <c r="AN93" i="65"/>
  <c r="AZ72" i="66"/>
  <c r="BA92" i="65"/>
  <c r="BB92" i="65"/>
  <c r="AJ97" i="65"/>
  <c r="AZ97" i="66"/>
  <c r="AQ53" i="100"/>
  <c r="AQ56" i="100"/>
  <c r="AQ55" i="100"/>
  <c r="AQ54" i="100"/>
  <c r="AQ51" i="100"/>
  <c r="AQ52" i="100"/>
  <c r="AS53" i="100"/>
  <c r="AS52" i="100"/>
  <c r="AS54" i="100"/>
  <c r="AS51" i="100"/>
  <c r="AS55" i="100"/>
  <c r="AS56" i="100"/>
  <c r="AH56" i="100"/>
  <c r="AH52" i="100"/>
  <c r="AH53" i="100"/>
  <c r="AH51" i="100"/>
  <c r="AH54" i="100"/>
  <c r="AU63" i="100"/>
  <c r="AU60" i="100"/>
  <c r="AU62" i="100"/>
  <c r="AU61" i="100"/>
  <c r="AU58" i="100"/>
  <c r="AU59" i="100"/>
  <c r="AL58" i="100"/>
  <c r="AL62" i="100"/>
  <c r="AL59" i="100"/>
  <c r="AL61" i="100"/>
  <c r="AL60" i="100"/>
  <c r="AL63" i="100"/>
  <c r="AG60" i="100"/>
  <c r="AG61" i="100"/>
  <c r="AG59" i="100"/>
  <c r="AG62" i="100"/>
  <c r="AG63" i="100"/>
  <c r="AG58" i="100"/>
  <c r="AP69" i="113"/>
  <c r="AP67" i="100"/>
  <c r="AP66" i="100"/>
  <c r="AP65" i="100"/>
  <c r="AK65" i="100"/>
  <c r="AK66" i="100"/>
  <c r="AK67" i="100"/>
  <c r="AF67" i="100"/>
  <c r="AF66" i="100"/>
  <c r="AF65" i="100"/>
  <c r="AV51" i="100"/>
  <c r="AV54" i="100"/>
  <c r="AV53" i="100"/>
  <c r="AV52" i="100"/>
  <c r="AV55" i="100"/>
  <c r="AV56" i="100"/>
  <c r="AI67" i="100"/>
  <c r="AI66" i="100"/>
  <c r="AI65" i="100"/>
  <c r="AX54" i="100"/>
  <c r="AX56" i="100"/>
  <c r="AX52" i="100"/>
  <c r="AX55" i="100"/>
  <c r="AX53" i="100"/>
  <c r="AX51" i="100"/>
  <c r="AM55" i="100"/>
  <c r="AM56" i="100"/>
  <c r="AM54" i="100"/>
  <c r="AM53" i="100"/>
  <c r="AM52" i="100"/>
  <c r="AM51" i="100"/>
  <c r="AO56" i="100"/>
  <c r="AO51" i="100"/>
  <c r="AO55" i="100"/>
  <c r="AO52" i="100"/>
  <c r="AO54" i="100"/>
  <c r="AO53" i="100"/>
  <c r="AD56" i="100"/>
  <c r="AD54" i="100"/>
  <c r="AD53" i="100"/>
  <c r="AD52" i="100"/>
  <c r="AD51" i="100"/>
  <c r="AQ59" i="100"/>
  <c r="AQ58" i="100"/>
  <c r="AQ62" i="100"/>
  <c r="AQ63" i="100"/>
  <c r="AQ60" i="100"/>
  <c r="AQ61" i="100"/>
  <c r="AH63" i="100"/>
  <c r="AH58" i="100"/>
  <c r="AH61" i="100"/>
  <c r="AH62" i="100"/>
  <c r="AH60" i="100"/>
  <c r="AH59" i="100"/>
  <c r="AC63" i="100"/>
  <c r="AC62" i="100"/>
  <c r="AC61" i="100"/>
  <c r="AC58" i="100"/>
  <c r="AC60" i="100"/>
  <c r="AC59" i="100"/>
  <c r="AL66" i="100"/>
  <c r="AL67" i="100"/>
  <c r="AL65" i="100"/>
  <c r="AG66" i="100"/>
  <c r="AG65" i="100"/>
  <c r="AG67" i="100"/>
  <c r="AB67" i="100"/>
  <c r="AB66" i="100"/>
  <c r="AB65" i="100"/>
  <c r="BA49" i="100"/>
  <c r="AE67" i="100"/>
  <c r="AE66" i="100"/>
  <c r="AE65" i="100"/>
  <c r="AI56" i="100"/>
  <c r="AI54" i="100"/>
  <c r="AI52" i="100"/>
  <c r="AI53" i="100"/>
  <c r="AI51" i="100"/>
  <c r="AG56" i="100"/>
  <c r="AG51" i="100"/>
  <c r="AG52" i="100"/>
  <c r="AG54" i="100"/>
  <c r="AG53" i="100"/>
  <c r="AV59" i="100"/>
  <c r="AV60" i="100"/>
  <c r="AV58" i="100"/>
  <c r="AV61" i="100"/>
  <c r="AV63" i="100"/>
  <c r="AV62" i="100"/>
  <c r="BA53" i="100"/>
  <c r="BA52" i="100"/>
  <c r="BA51" i="100"/>
  <c r="BA54" i="100"/>
  <c r="BA55" i="100"/>
  <c r="AM62" i="100"/>
  <c r="AM61" i="100"/>
  <c r="AM58" i="100"/>
  <c r="AM59" i="100"/>
  <c r="AM63" i="100"/>
  <c r="AM60" i="100"/>
  <c r="AD58" i="100"/>
  <c r="AD63" i="100"/>
  <c r="AD62" i="100"/>
  <c r="AD59" i="100"/>
  <c r="AD61" i="100"/>
  <c r="AD60" i="100"/>
  <c r="AH67" i="100"/>
  <c r="AH66" i="100"/>
  <c r="AH65" i="100"/>
  <c r="AC65" i="100"/>
  <c r="AC66" i="100"/>
  <c r="AC67" i="100"/>
  <c r="AW56" i="100"/>
  <c r="AW51" i="100"/>
  <c r="AW52" i="100"/>
  <c r="AW54" i="100"/>
  <c r="AW53" i="100"/>
  <c r="AZ61" i="100"/>
  <c r="AZ60" i="100"/>
  <c r="AZ59" i="100"/>
  <c r="AZ58" i="100"/>
  <c r="AZ63" i="100"/>
  <c r="AZ62" i="100"/>
  <c r="AW49" i="100"/>
  <c r="AX49" i="100"/>
  <c r="AE56" i="100"/>
  <c r="AE54" i="100"/>
  <c r="AE53" i="100"/>
  <c r="AE52" i="100"/>
  <c r="AE51" i="100"/>
  <c r="AC54" i="100"/>
  <c r="AC53" i="100"/>
  <c r="AC52" i="100"/>
  <c r="AC51" i="100"/>
  <c r="AC56" i="100"/>
  <c r="AJ60" i="100"/>
  <c r="AJ59" i="100"/>
  <c r="AJ58" i="100"/>
  <c r="AJ63" i="100"/>
  <c r="AJ61" i="100"/>
  <c r="AJ62" i="100"/>
  <c r="AI58" i="100"/>
  <c r="AI62" i="100"/>
  <c r="AI63" i="100"/>
  <c r="AI59" i="100"/>
  <c r="AI61" i="100"/>
  <c r="AI60" i="100"/>
  <c r="BA61" i="100"/>
  <c r="BA58" i="100"/>
  <c r="BA60" i="100"/>
  <c r="BA59" i="100"/>
  <c r="BA62" i="100"/>
  <c r="BA63" i="100"/>
  <c r="AD65" i="100"/>
  <c r="AD66" i="100"/>
  <c r="AD67" i="100"/>
  <c r="AZ65" i="100"/>
  <c r="AZ67" i="100"/>
  <c r="AZ66" i="100"/>
  <c r="AK54" i="100"/>
  <c r="AK52" i="100"/>
  <c r="AK51" i="100"/>
  <c r="AK56" i="100"/>
  <c r="AK53" i="100"/>
  <c r="AZ49" i="100"/>
  <c r="AA52" i="100"/>
  <c r="AA51" i="100"/>
  <c r="AA53" i="100"/>
  <c r="AA56" i="100"/>
  <c r="AA54" i="100"/>
  <c r="AA34" i="100"/>
  <c r="BD101" i="100" s="1"/>
  <c r="AZ51" i="100"/>
  <c r="AZ55" i="100"/>
  <c r="AZ54" i="100"/>
  <c r="AZ53" i="100"/>
  <c r="AZ52" i="100"/>
  <c r="AF60" i="100"/>
  <c r="AF61" i="100"/>
  <c r="AF63" i="100"/>
  <c r="AF62" i="100"/>
  <c r="AF59" i="100"/>
  <c r="AF58" i="100"/>
  <c r="AE58" i="100"/>
  <c r="AE59" i="100"/>
  <c r="AE63" i="100"/>
  <c r="AE60" i="100"/>
  <c r="AE62" i="100"/>
  <c r="AE61" i="100"/>
  <c r="AW63" i="100"/>
  <c r="AW58" i="100"/>
  <c r="AW60" i="100"/>
  <c r="AW61" i="100"/>
  <c r="AW59" i="100"/>
  <c r="AW62" i="100"/>
  <c r="BA65" i="100"/>
  <c r="BA66" i="100"/>
  <c r="BA67" i="100"/>
  <c r="AV67" i="100"/>
  <c r="AV65" i="100"/>
  <c r="AV66" i="100"/>
  <c r="AF52" i="100"/>
  <c r="AF56" i="100"/>
  <c r="AF51" i="100"/>
  <c r="AF54" i="100"/>
  <c r="AF53" i="100"/>
  <c r="AV49" i="100"/>
  <c r="AY67" i="100"/>
  <c r="AY66" i="100"/>
  <c r="AY65" i="100"/>
  <c r="AR51" i="100"/>
  <c r="AR55" i="100"/>
  <c r="AR54" i="100"/>
  <c r="AR53" i="100"/>
  <c r="AR56" i="100"/>
  <c r="AR52" i="100"/>
  <c r="AB53" i="100"/>
  <c r="AB54" i="100"/>
  <c r="AB56" i="100"/>
  <c r="AB52" i="100"/>
  <c r="AB51" i="100"/>
  <c r="AP56" i="100"/>
  <c r="AP52" i="100"/>
  <c r="AP55" i="100"/>
  <c r="AP53" i="100"/>
  <c r="AP51" i="100"/>
  <c r="AP54" i="100"/>
  <c r="AX62" i="100"/>
  <c r="AX63" i="100"/>
  <c r="AX60" i="100"/>
  <c r="AX59" i="100"/>
  <c r="AX58" i="100"/>
  <c r="AX61" i="100"/>
  <c r="AS61" i="100"/>
  <c r="AS58" i="100"/>
  <c r="AS60" i="100"/>
  <c r="AS59" i="100"/>
  <c r="AS62" i="100"/>
  <c r="AS63" i="100"/>
  <c r="AW65" i="100"/>
  <c r="AW66" i="100"/>
  <c r="AW67" i="100"/>
  <c r="AR67" i="100"/>
  <c r="AR66" i="100"/>
  <c r="AR65" i="100"/>
  <c r="AU67" i="100"/>
  <c r="AU66" i="100"/>
  <c r="AU65" i="100"/>
  <c r="AY53" i="100"/>
  <c r="AY56" i="100"/>
  <c r="AY55" i="100"/>
  <c r="AY54" i="100"/>
  <c r="AY51" i="100"/>
  <c r="AY52" i="100"/>
  <c r="AN54" i="100"/>
  <c r="AN53" i="100"/>
  <c r="AN52" i="100"/>
  <c r="AN56" i="100"/>
  <c r="AN55" i="100"/>
  <c r="AN51" i="100"/>
  <c r="AT53" i="100"/>
  <c r="AT52" i="100"/>
  <c r="AT51" i="100"/>
  <c r="AT56" i="100"/>
  <c r="AT55" i="100"/>
  <c r="AT54" i="100"/>
  <c r="AB61" i="100"/>
  <c r="AB60" i="100"/>
  <c r="AB59" i="100"/>
  <c r="AB58" i="100"/>
  <c r="AB62" i="100"/>
  <c r="AB63" i="100"/>
  <c r="AT58" i="100"/>
  <c r="AT63" i="100"/>
  <c r="AT62" i="100"/>
  <c r="AT59" i="100"/>
  <c r="AT61" i="100"/>
  <c r="AT60" i="100"/>
  <c r="AO60" i="100"/>
  <c r="AO61" i="100"/>
  <c r="AO59" i="100"/>
  <c r="AO62" i="100"/>
  <c r="AO63" i="100"/>
  <c r="AO58" i="100"/>
  <c r="AX69" i="113"/>
  <c r="AX67" i="100"/>
  <c r="AX66" i="100"/>
  <c r="AX65" i="100"/>
  <c r="AS65" i="100"/>
  <c r="AS66" i="100"/>
  <c r="AS67" i="100"/>
  <c r="AN65" i="100"/>
  <c r="AN66" i="100"/>
  <c r="AN67" i="100"/>
  <c r="AR61" i="100"/>
  <c r="AR60" i="100"/>
  <c r="AR59" i="100"/>
  <c r="AR58" i="100"/>
  <c r="AR63" i="100"/>
  <c r="AR62" i="100"/>
  <c r="AQ67" i="100"/>
  <c r="AQ66" i="100"/>
  <c r="AQ65" i="100"/>
  <c r="AU54" i="100"/>
  <c r="AU56" i="100"/>
  <c r="AU53" i="100"/>
  <c r="AU52" i="100"/>
  <c r="AU51" i="100"/>
  <c r="AU55" i="100"/>
  <c r="AJ53" i="100"/>
  <c r="AJ54" i="100"/>
  <c r="AJ56" i="100"/>
  <c r="AJ51" i="100"/>
  <c r="AJ52" i="100"/>
  <c r="AL52" i="100"/>
  <c r="AL51" i="100"/>
  <c r="AL56" i="100"/>
  <c r="AL53" i="100"/>
  <c r="AL54" i="100"/>
  <c r="AY59" i="100"/>
  <c r="AY61" i="100"/>
  <c r="AY58" i="100"/>
  <c r="AY62" i="100"/>
  <c r="AY63" i="100"/>
  <c r="AY60" i="100"/>
  <c r="AP60" i="100"/>
  <c r="AP63" i="100"/>
  <c r="AP59" i="100"/>
  <c r="AP58" i="100"/>
  <c r="AP61" i="100"/>
  <c r="AP62" i="100"/>
  <c r="AK60" i="100"/>
  <c r="AK59" i="100"/>
  <c r="AK61" i="100"/>
  <c r="AK58" i="100"/>
  <c r="AK62" i="100"/>
  <c r="AK63" i="100"/>
  <c r="AT66" i="100"/>
  <c r="AT67" i="100"/>
  <c r="AT65" i="100"/>
  <c r="AO67" i="100"/>
  <c r="AO66" i="100"/>
  <c r="AO65" i="100"/>
  <c r="AJ67" i="100"/>
  <c r="AJ66" i="100"/>
  <c r="AJ65" i="100"/>
  <c r="AN59" i="100"/>
  <c r="AN58" i="100"/>
  <c r="AN60" i="100"/>
  <c r="AN61" i="100"/>
  <c r="AN63" i="100"/>
  <c r="AN62" i="100"/>
  <c r="AY49" i="100"/>
  <c r="AM67" i="100"/>
  <c r="AM66" i="100"/>
  <c r="AM65" i="100"/>
  <c r="BB93" i="65"/>
  <c r="AS93" i="65"/>
  <c r="AK93" i="65"/>
  <c r="AG93" i="65"/>
  <c r="AF59" i="66"/>
  <c r="BA58" i="66"/>
  <c r="AO93" i="65"/>
  <c r="AR58" i="66"/>
  <c r="AG58" i="66"/>
  <c r="AQ58" i="66"/>
  <c r="AB39" i="100"/>
  <c r="BC47" i="65"/>
  <c r="AC15" i="64"/>
  <c r="AC26" i="64" s="1"/>
  <c r="AQ59" i="66"/>
  <c r="AZ43" i="66"/>
  <c r="AZ6" i="66"/>
  <c r="BA69" i="113"/>
  <c r="BA70" i="113"/>
  <c r="AZ70" i="113"/>
  <c r="AZ69" i="113"/>
  <c r="AT54" i="64"/>
  <c r="AQ64" i="113"/>
  <c r="AT64" i="113"/>
  <c r="AV67" i="113"/>
  <c r="AW61" i="113"/>
  <c r="AX67" i="113"/>
  <c r="AR70" i="113"/>
  <c r="AP61" i="113"/>
  <c r="AS61" i="113"/>
  <c r="AX70" i="113"/>
  <c r="AS70" i="113"/>
  <c r="AV64" i="113"/>
  <c r="AU64" i="113"/>
  <c r="AP64" i="113"/>
  <c r="AP67" i="113"/>
  <c r="AX61" i="113"/>
  <c r="AU70" i="113"/>
  <c r="AR64" i="113"/>
  <c r="AR171" i="100"/>
  <c r="AR61" i="113"/>
  <c r="BE49" i="66"/>
  <c r="BC49" i="66"/>
  <c r="AY64" i="113"/>
  <c r="BB182" i="100"/>
  <c r="BA64" i="113"/>
  <c r="AQ67" i="113"/>
  <c r="AW67" i="113"/>
  <c r="AP70" i="113"/>
  <c r="BB196" i="100"/>
  <c r="AV70" i="113"/>
  <c r="AR67" i="113"/>
  <c r="AT61" i="113"/>
  <c r="AQ70" i="113"/>
  <c r="AX64" i="113"/>
  <c r="AU67" i="113"/>
  <c r="BB171" i="100"/>
  <c r="BA61" i="113"/>
  <c r="AQ61" i="113"/>
  <c r="BC48" i="65"/>
  <c r="BD96" i="65" s="1"/>
  <c r="AS67" i="113"/>
  <c r="AW70" i="113"/>
  <c r="AZ171" i="100"/>
  <c r="AZ61" i="113"/>
  <c r="AY61" i="113"/>
  <c r="BE48" i="65"/>
  <c r="BE72" i="65" s="1"/>
  <c r="BB189" i="100"/>
  <c r="BA67" i="113"/>
  <c r="AT70" i="113"/>
  <c r="AS64" i="113"/>
  <c r="AZ64" i="113"/>
  <c r="AY67" i="113"/>
  <c r="AT67" i="113"/>
  <c r="AW64" i="113"/>
  <c r="AZ67" i="113"/>
  <c r="AV171" i="100"/>
  <c r="AV61" i="113"/>
  <c r="AU61" i="113"/>
  <c r="AY70" i="113"/>
  <c r="AR98" i="66"/>
  <c r="AN196" i="100"/>
  <c r="AH82" i="64"/>
  <c r="D8" i="112"/>
  <c r="AB77" i="64"/>
  <c r="AO59" i="66"/>
  <c r="AN59" i="66"/>
  <c r="AU171" i="100"/>
  <c r="AG42" i="65"/>
  <c r="AG6" i="65"/>
  <c r="AR42" i="65"/>
  <c r="AR54" i="65" s="1"/>
  <c r="AR6" i="65"/>
  <c r="AX42" i="65"/>
  <c r="BD78" i="65" s="1"/>
  <c r="AX6" i="65"/>
  <c r="AC42" i="65"/>
  <c r="AC54" i="65" s="1"/>
  <c r="AC6" i="65"/>
  <c r="AD42" i="65"/>
  <c r="AD6" i="65"/>
  <c r="AW42" i="65"/>
  <c r="AW6" i="65"/>
  <c r="AB42" i="65"/>
  <c r="AB54" i="65" s="1"/>
  <c r="AB6" i="65"/>
  <c r="AQ42" i="65"/>
  <c r="AQ54" i="65" s="1"/>
  <c r="AQ6" i="65"/>
  <c r="AH42" i="65"/>
  <c r="AH6" i="65"/>
  <c r="AS42" i="65"/>
  <c r="AS6" i="65"/>
  <c r="AN42" i="65"/>
  <c r="AN6" i="65"/>
  <c r="AT42" i="65"/>
  <c r="AT6" i="65"/>
  <c r="AO42" i="65"/>
  <c r="AO6" i="65"/>
  <c r="AJ42" i="65"/>
  <c r="AJ54" i="65" s="1"/>
  <c r="AJ6" i="65"/>
  <c r="AP42" i="65"/>
  <c r="AP6" i="65"/>
  <c r="AE42" i="65"/>
  <c r="AE54" i="65" s="1"/>
  <c r="AE6" i="65"/>
  <c r="AK42" i="65"/>
  <c r="AK6" i="65"/>
  <c r="AV42" i="65"/>
  <c r="AV54" i="65" s="1"/>
  <c r="AV6" i="65"/>
  <c r="AF42" i="65"/>
  <c r="AF54" i="65" s="1"/>
  <c r="AF6" i="65"/>
  <c r="AL42" i="65"/>
  <c r="AL54" i="65" s="1"/>
  <c r="AL6" i="65"/>
  <c r="AM42" i="65"/>
  <c r="AM54" i="65" s="1"/>
  <c r="AM6" i="65"/>
  <c r="AI42" i="65"/>
  <c r="AI54" i="65" s="1"/>
  <c r="AI6" i="65"/>
  <c r="AU42" i="65"/>
  <c r="AU66" i="65" s="1"/>
  <c r="AU6" i="65"/>
  <c r="AV45" i="76"/>
  <c r="AF45" i="76"/>
  <c r="AC77" i="64"/>
  <c r="AZ15" i="64"/>
  <c r="AZ28" i="64" s="1"/>
  <c r="F22" i="112"/>
  <c r="BB85" i="66"/>
  <c r="BB71" i="66"/>
  <c r="AS68" i="65"/>
  <c r="AZ84" i="66"/>
  <c r="BB59" i="66"/>
  <c r="BB31" i="76"/>
  <c r="BE31" i="76"/>
  <c r="BC31" i="76"/>
  <c r="BE90" i="100"/>
  <c r="BC90" i="100"/>
  <c r="BB90" i="100"/>
  <c r="BE130" i="100"/>
  <c r="BB130" i="100"/>
  <c r="BC130" i="100"/>
  <c r="AB72" i="100"/>
  <c r="BE97" i="100"/>
  <c r="BC97" i="100"/>
  <c r="BB97" i="100"/>
  <c r="BB149" i="100"/>
  <c r="BC149" i="100"/>
  <c r="BE149" i="100"/>
  <c r="BB39" i="76"/>
  <c r="BE39" i="76"/>
  <c r="BC39" i="76"/>
  <c r="AT71" i="66"/>
  <c r="BE83" i="100"/>
  <c r="BC83" i="100"/>
  <c r="BB83" i="100"/>
  <c r="BA60" i="113"/>
  <c r="BB72" i="66"/>
  <c r="BE116" i="100"/>
  <c r="BB116" i="100"/>
  <c r="BC116" i="100"/>
  <c r="BE29" i="76"/>
  <c r="BB29" i="76"/>
  <c r="BC29" i="76"/>
  <c r="BB156" i="100"/>
  <c r="BE156" i="100"/>
  <c r="BC156" i="100"/>
  <c r="BB37" i="76"/>
  <c r="BE37" i="76"/>
  <c r="BC37" i="76"/>
  <c r="BC105" i="100"/>
  <c r="BE105" i="100"/>
  <c r="BB105" i="100"/>
  <c r="BE123" i="100"/>
  <c r="BB123" i="100"/>
  <c r="BC123" i="100"/>
  <c r="BC72" i="100"/>
  <c r="BE72" i="100"/>
  <c r="BB72" i="100"/>
  <c r="BE138" i="100"/>
  <c r="BB138" i="100"/>
  <c r="BC138" i="100"/>
  <c r="BC21" i="76"/>
  <c r="BE21" i="76"/>
  <c r="BB21" i="76"/>
  <c r="BC23" i="76"/>
  <c r="BB23" i="76"/>
  <c r="BE23" i="76"/>
  <c r="AS171" i="100"/>
  <c r="BE163" i="100"/>
  <c r="BB163" i="100"/>
  <c r="BC163" i="100"/>
  <c r="AT59" i="66"/>
  <c r="AM58" i="66"/>
  <c r="AK77" i="64"/>
  <c r="BA130" i="100"/>
  <c r="AS98" i="66"/>
  <c r="AJ15" i="64"/>
  <c r="AJ24" i="64" s="1"/>
  <c r="AC92" i="65"/>
  <c r="AY130" i="100"/>
  <c r="AB97" i="66"/>
  <c r="AG35" i="64"/>
  <c r="AA6" i="66"/>
  <c r="AR77" i="64"/>
  <c r="AN15" i="64"/>
  <c r="AJ77" i="64"/>
  <c r="D21" i="112"/>
  <c r="AJ58" i="66"/>
  <c r="AL58" i="66"/>
  <c r="AK58" i="66"/>
  <c r="AQ98" i="66"/>
  <c r="AO24" i="74"/>
  <c r="BE73" i="65"/>
  <c r="D13" i="112"/>
  <c r="AB98" i="66"/>
  <c r="AE58" i="66"/>
  <c r="AV72" i="66"/>
  <c r="AP66" i="113"/>
  <c r="AE72" i="100"/>
  <c r="AC45" i="76"/>
  <c r="AG24" i="74"/>
  <c r="AY10" i="74"/>
  <c r="AT54" i="74"/>
  <c r="AE196" i="100"/>
  <c r="AV15" i="64"/>
  <c r="AV21" i="64" s="1"/>
  <c r="AT14" i="66"/>
  <c r="AT44" i="66" s="1"/>
  <c r="AT70" i="66" s="1"/>
  <c r="AK24" i="74"/>
  <c r="AY171" i="100"/>
  <c r="AC58" i="66"/>
  <c r="AK182" i="100"/>
  <c r="AU71" i="66"/>
  <c r="AP196" i="100"/>
  <c r="AW77" i="64"/>
  <c r="AS54" i="64"/>
  <c r="AV97" i="66"/>
  <c r="AX63" i="113"/>
  <c r="AJ23" i="74"/>
  <c r="AN98" i="66"/>
  <c r="AE50" i="74"/>
  <c r="AR35" i="64"/>
  <c r="AW15" i="64"/>
  <c r="AW23" i="64" s="1"/>
  <c r="AV77" i="64"/>
  <c r="AU58" i="66"/>
  <c r="AK196" i="100"/>
  <c r="AF97" i="66"/>
  <c r="AT50" i="74"/>
  <c r="AE189" i="100"/>
  <c r="AL196" i="100"/>
  <c r="AM45" i="76"/>
  <c r="AW58" i="66"/>
  <c r="AT73" i="65"/>
  <c r="BA98" i="66"/>
  <c r="AN35" i="64"/>
  <c r="AP98" i="66"/>
  <c r="AM98" i="66"/>
  <c r="AY45" i="76"/>
  <c r="AE9" i="76"/>
  <c r="AR15" i="64"/>
  <c r="AR23" i="64" s="1"/>
  <c r="BA59" i="66"/>
  <c r="AM43" i="66"/>
  <c r="AM56" i="66" s="1"/>
  <c r="AO58" i="66"/>
  <c r="AS58" i="66"/>
  <c r="D22" i="112"/>
  <c r="BA196" i="100"/>
  <c r="AX189" i="100"/>
  <c r="AD189" i="100"/>
  <c r="AZ130" i="100"/>
  <c r="BA182" i="100"/>
  <c r="AZ149" i="100"/>
  <c r="AE54" i="74"/>
  <c r="AX58" i="66"/>
  <c r="AE97" i="66"/>
  <c r="AC98" i="66"/>
  <c r="AF58" i="66"/>
  <c r="AB51" i="74"/>
  <c r="AK53" i="74"/>
  <c r="AH45" i="76"/>
  <c r="AO35" i="64"/>
  <c r="BA72" i="66"/>
  <c r="AU72" i="66"/>
  <c r="AQ43" i="66"/>
  <c r="AQ56" i="66" s="1"/>
  <c r="AX66" i="113"/>
  <c r="AZ35" i="74"/>
  <c r="AL82" i="64"/>
  <c r="AT58" i="66"/>
  <c r="AD14" i="66"/>
  <c r="AD44" i="66" s="1"/>
  <c r="BA24" i="76"/>
  <c r="AH50" i="74"/>
  <c r="AL45" i="76"/>
  <c r="AC47" i="76"/>
  <c r="AO97" i="100"/>
  <c r="AY58" i="66"/>
  <c r="AJ97" i="66"/>
  <c r="AS77" i="64"/>
  <c r="AF15" i="64"/>
  <c r="AF21" i="64" s="1"/>
  <c r="AW71" i="66"/>
  <c r="AY71" i="66"/>
  <c r="AI58" i="66"/>
  <c r="BA71" i="66"/>
  <c r="AP97" i="66"/>
  <c r="AC196" i="100"/>
  <c r="AR105" i="100"/>
  <c r="AR130" i="100"/>
  <c r="AJ97" i="100"/>
  <c r="BA123" i="100"/>
  <c r="AW189" i="100"/>
  <c r="AP182" i="100"/>
  <c r="AU189" i="100"/>
  <c r="AS71" i="66"/>
  <c r="AQ50" i="74"/>
  <c r="AT51" i="74"/>
  <c r="AW51" i="74"/>
  <c r="AC97" i="100"/>
  <c r="AR71" i="66"/>
  <c r="AQ71" i="66"/>
  <c r="BA84" i="66"/>
  <c r="AP58" i="66"/>
  <c r="BE71" i="66"/>
  <c r="AI6" i="66"/>
  <c r="AR196" i="100"/>
  <c r="BA189" i="100"/>
  <c r="AK189" i="100"/>
  <c r="AM196" i="100"/>
  <c r="AV189" i="100"/>
  <c r="BA63" i="113"/>
  <c r="AE45" i="76"/>
  <c r="D9" i="112"/>
  <c r="AQ97" i="66"/>
  <c r="AD97" i="66"/>
  <c r="BA66" i="113"/>
  <c r="BA149" i="100"/>
  <c r="AS182" i="100"/>
  <c r="AV71" i="66"/>
  <c r="AD50" i="74"/>
  <c r="AW171" i="100"/>
  <c r="AI189" i="100"/>
  <c r="AJ98" i="66"/>
  <c r="AT130" i="100"/>
  <c r="AW59" i="66"/>
  <c r="AG98" i="66"/>
  <c r="AH59" i="66"/>
  <c r="AI59" i="66"/>
  <c r="AY85" i="66"/>
  <c r="AO171" i="100"/>
  <c r="AP47" i="76"/>
  <c r="AL51" i="74"/>
  <c r="AL182" i="100"/>
  <c r="BC71" i="66"/>
  <c r="AM97" i="66"/>
  <c r="AX40" i="64"/>
  <c r="AB171" i="100"/>
  <c r="BB25" i="74"/>
  <c r="BE25" i="74"/>
  <c r="BC25" i="74"/>
  <c r="BE35" i="74"/>
  <c r="BB35" i="74"/>
  <c r="BC35" i="74"/>
  <c r="BA43" i="74"/>
  <c r="BB43" i="74"/>
  <c r="BE43" i="74"/>
  <c r="BC43" i="74"/>
  <c r="AP171" i="100"/>
  <c r="BA63" i="64"/>
  <c r="BB63" i="64"/>
  <c r="BE63" i="64"/>
  <c r="BC63" i="64"/>
  <c r="AS35" i="64"/>
  <c r="BC35" i="64"/>
  <c r="BB35" i="64"/>
  <c r="BE35" i="64"/>
  <c r="AO57" i="65"/>
  <c r="AG59" i="66"/>
  <c r="AS130" i="100"/>
  <c r="AO196" i="100"/>
  <c r="AZ105" i="100"/>
  <c r="AG90" i="100"/>
  <c r="AU105" i="100"/>
  <c r="AZ90" i="100"/>
  <c r="AZ66" i="113"/>
  <c r="AJ189" i="100"/>
  <c r="AP60" i="113"/>
  <c r="BA105" i="100"/>
  <c r="BC41" i="74"/>
  <c r="BB41" i="74"/>
  <c r="BE41" i="74"/>
  <c r="AK48" i="76"/>
  <c r="AT40" i="64"/>
  <c r="BE40" i="64"/>
  <c r="BB40" i="64"/>
  <c r="BC40" i="64"/>
  <c r="BE68" i="64"/>
  <c r="BB68" i="64"/>
  <c r="BC68" i="64"/>
  <c r="BA77" i="64"/>
  <c r="BA15" i="64"/>
  <c r="BB87" i="64" s="1"/>
  <c r="BB82" i="64"/>
  <c r="AB15" i="64"/>
  <c r="AB30" i="64" s="1"/>
  <c r="AV93" i="65"/>
  <c r="BC58" i="66"/>
  <c r="AV58" i="66"/>
  <c r="AE6" i="66"/>
  <c r="BE58" i="66"/>
  <c r="AY72" i="66"/>
  <c r="AX71" i="66"/>
  <c r="AS34" i="100"/>
  <c r="AS196" i="100"/>
  <c r="AL189" i="100"/>
  <c r="AV105" i="100"/>
  <c r="AJ171" i="100"/>
  <c r="AZ196" i="100"/>
  <c r="AJ196" i="100"/>
  <c r="BA156" i="100"/>
  <c r="AS189" i="100"/>
  <c r="AG189" i="100"/>
  <c r="AX182" i="100"/>
  <c r="AQ97" i="100"/>
  <c r="AZ156" i="100"/>
  <c r="AF189" i="100"/>
  <c r="AY156" i="100"/>
  <c r="AX50" i="74"/>
  <c r="BE54" i="64"/>
  <c r="BB54" i="64"/>
  <c r="BC54" i="64"/>
  <c r="AN97" i="66"/>
  <c r="BB23" i="74"/>
  <c r="BE23" i="74"/>
  <c r="BC23" i="74"/>
  <c r="BC33" i="74"/>
  <c r="BB33" i="74"/>
  <c r="BE33" i="74"/>
  <c r="AT45" i="76"/>
  <c r="AZ45" i="76"/>
  <c r="AJ45" i="76"/>
  <c r="BB24" i="74"/>
  <c r="BE24" i="74"/>
  <c r="BC24" i="74"/>
  <c r="AX171" i="100"/>
  <c r="AP40" i="64"/>
  <c r="AW35" i="64"/>
  <c r="AW49" i="64"/>
  <c r="BB49" i="64"/>
  <c r="BE49" i="64"/>
  <c r="BC49" i="64"/>
  <c r="AX54" i="64"/>
  <c r="AJ35" i="64"/>
  <c r="AD40" i="64"/>
  <c r="BA163" i="100"/>
  <c r="AT189" i="100"/>
  <c r="AH189" i="100"/>
  <c r="AF171" i="100"/>
  <c r="AW90" i="100"/>
  <c r="AH182" i="100"/>
  <c r="AY105" i="100"/>
  <c r="AZ189" i="100"/>
  <c r="AB90" i="100"/>
  <c r="AY189" i="100"/>
  <c r="BE34" i="74"/>
  <c r="BB34" i="74"/>
  <c r="BC34" i="74"/>
  <c r="AL97" i="66"/>
  <c r="AG47" i="76"/>
  <c r="BB32" i="74"/>
  <c r="BE32" i="74"/>
  <c r="BC32" i="74"/>
  <c r="BC42" i="74"/>
  <c r="BB42" i="74"/>
  <c r="BE42" i="74"/>
  <c r="BA83" i="113"/>
  <c r="BA87" i="113"/>
  <c r="AN171" i="100"/>
  <c r="BA171" i="100"/>
  <c r="AQ171" i="100"/>
  <c r="AT171" i="100"/>
  <c r="AW72" i="66"/>
  <c r="AR34" i="100"/>
  <c r="AQ130" i="100"/>
  <c r="AQ53" i="74"/>
  <c r="AP97" i="100"/>
  <c r="AV6" i="66"/>
  <c r="AS97" i="100"/>
  <c r="AZ97" i="100"/>
  <c r="AV97" i="100"/>
  <c r="BC60" i="113"/>
  <c r="AE171" i="100"/>
  <c r="AY97" i="100"/>
  <c r="AQ196" i="100"/>
  <c r="AI97" i="100"/>
  <c r="AT105" i="100"/>
  <c r="AL97" i="100"/>
  <c r="AD23" i="76"/>
  <c r="AE23" i="76"/>
  <c r="AO53" i="74"/>
  <c r="AH58" i="66"/>
  <c r="AK97" i="100"/>
  <c r="AZ60" i="113"/>
  <c r="AN97" i="100"/>
  <c r="AB97" i="100"/>
  <c r="AL34" i="100"/>
  <c r="AS47" i="76"/>
  <c r="BC66" i="113"/>
  <c r="AM189" i="100"/>
  <c r="BA34" i="100"/>
  <c r="BB200" i="100" s="1"/>
  <c r="AT196" i="100"/>
  <c r="AD196" i="100"/>
  <c r="AD97" i="100"/>
  <c r="AR51" i="74"/>
  <c r="AS51" i="74"/>
  <c r="BA97" i="100"/>
  <c r="AM34" i="100"/>
  <c r="AR97" i="100"/>
  <c r="AB196" i="100"/>
  <c r="AM171" i="100"/>
  <c r="AM97" i="100"/>
  <c r="AT97" i="100"/>
  <c r="AH14" i="66"/>
  <c r="AH44" i="66" s="1"/>
  <c r="AZ34" i="100"/>
  <c r="AQ51" i="74"/>
  <c r="AD59" i="66"/>
  <c r="AO98" i="66"/>
  <c r="AX14" i="66"/>
  <c r="AX44" i="66" s="1"/>
  <c r="AO23" i="76"/>
  <c r="AH23" i="76"/>
  <c r="AX51" i="74"/>
  <c r="AH47" i="76"/>
  <c r="AL14" i="66"/>
  <c r="AL44" i="66" s="1"/>
  <c r="AE97" i="100"/>
  <c r="AC182" i="100"/>
  <c r="AD182" i="100"/>
  <c r="AT182" i="100"/>
  <c r="BD66" i="113"/>
  <c r="AR116" i="100"/>
  <c r="AW116" i="100"/>
  <c r="AP63" i="113"/>
  <c r="AX116" i="100"/>
  <c r="BA116" i="100"/>
  <c r="AP34" i="100"/>
  <c r="BD134" i="100" s="1"/>
  <c r="AS116" i="100"/>
  <c r="AC189" i="100"/>
  <c r="AB189" i="100"/>
  <c r="AQ189" i="100"/>
  <c r="AQ123" i="100"/>
  <c r="AY90" i="100"/>
  <c r="AD90" i="100"/>
  <c r="AL90" i="100"/>
  <c r="AI90" i="100"/>
  <c r="AF90" i="100"/>
  <c r="AR90" i="100"/>
  <c r="AV90" i="100"/>
  <c r="AC90" i="100"/>
  <c r="AK90" i="100"/>
  <c r="AR123" i="100"/>
  <c r="AV123" i="100"/>
  <c r="AX123" i="100"/>
  <c r="AZ123" i="100"/>
  <c r="AU123" i="100"/>
  <c r="AY123" i="100"/>
  <c r="AS123" i="100"/>
  <c r="AW123" i="100"/>
  <c r="AO189" i="100"/>
  <c r="AS105" i="100"/>
  <c r="AX196" i="100"/>
  <c r="AX97" i="100"/>
  <c r="AY196" i="100"/>
  <c r="AI196" i="100"/>
  <c r="AH196" i="100"/>
  <c r="AW130" i="100"/>
  <c r="AG97" i="100"/>
  <c r="AG182" i="100"/>
  <c r="AV116" i="100"/>
  <c r="AN189" i="100"/>
  <c r="AN90" i="100"/>
  <c r="AW72" i="100"/>
  <c r="AQ105" i="100"/>
  <c r="AY72" i="100"/>
  <c r="AF72" i="100"/>
  <c r="AN72" i="100"/>
  <c r="AR72" i="100"/>
  <c r="AV72" i="100"/>
  <c r="AL72" i="100"/>
  <c r="AI72" i="100"/>
  <c r="AZ138" i="100"/>
  <c r="AX72" i="100"/>
  <c r="AX60" i="113"/>
  <c r="AH171" i="100"/>
  <c r="AI171" i="100"/>
  <c r="AU130" i="100"/>
  <c r="AU196" i="100"/>
  <c r="AO34" i="100"/>
  <c r="AG196" i="100"/>
  <c r="AT90" i="100"/>
  <c r="AP90" i="100"/>
  <c r="AZ72" i="100"/>
  <c r="AJ72" i="100"/>
  <c r="AZ163" i="100"/>
  <c r="AV196" i="100"/>
  <c r="BE66" i="113"/>
  <c r="AU72" i="100"/>
  <c r="AQ72" i="100"/>
  <c r="AU97" i="100"/>
  <c r="AJ90" i="100"/>
  <c r="AD72" i="100"/>
  <c r="AQ90" i="100"/>
  <c r="AE90" i="100"/>
  <c r="AZ116" i="100"/>
  <c r="AD171" i="100"/>
  <c r="AT123" i="100"/>
  <c r="AF97" i="100"/>
  <c r="BA90" i="100"/>
  <c r="AO90" i="100"/>
  <c r="AY138" i="100"/>
  <c r="AM72" i="100"/>
  <c r="AO182" i="100"/>
  <c r="AX105" i="100"/>
  <c r="AX130" i="100"/>
  <c r="AU90" i="100"/>
  <c r="AM90" i="100"/>
  <c r="AW97" i="100"/>
  <c r="AW34" i="100"/>
  <c r="AW196" i="100"/>
  <c r="AX90" i="100"/>
  <c r="AP189" i="100"/>
  <c r="AH90" i="100"/>
  <c r="AQ34" i="100"/>
  <c r="AV130" i="100"/>
  <c r="AF196" i="100"/>
  <c r="AS90" i="100"/>
  <c r="AT116" i="100"/>
  <c r="AY163" i="100"/>
  <c r="AR189" i="100"/>
  <c r="AH97" i="100"/>
  <c r="AU34" i="100"/>
  <c r="AV34" i="100"/>
  <c r="AB34" i="100"/>
  <c r="AX34" i="100"/>
  <c r="BD167" i="100" s="1"/>
  <c r="AH34" i="100"/>
  <c r="AO72" i="100"/>
  <c r="AD34" i="100"/>
  <c r="AN45" i="76"/>
  <c r="AO45" i="76"/>
  <c r="AJ54" i="74"/>
  <c r="AU35" i="74"/>
  <c r="AT82" i="64"/>
  <c r="BA72" i="100"/>
  <c r="AW105" i="100"/>
  <c r="AD24" i="74"/>
  <c r="AD51" i="74"/>
  <c r="AG10" i="74"/>
  <c r="AG16" i="74" s="1"/>
  <c r="AN34" i="100"/>
  <c r="AL171" i="100"/>
  <c r="AZ63" i="113"/>
  <c r="BA138" i="100"/>
  <c r="AH51" i="74"/>
  <c r="AI27" i="74"/>
  <c r="AY54" i="74"/>
  <c r="AH40" i="64"/>
  <c r="AC35" i="64"/>
  <c r="AL40" i="64"/>
  <c r="AF93" i="65"/>
  <c r="AW182" i="100"/>
  <c r="AT72" i="100"/>
  <c r="AP72" i="100"/>
  <c r="AH72" i="100"/>
  <c r="AS72" i="100"/>
  <c r="AG51" i="74"/>
  <c r="AH25" i="74"/>
  <c r="BC44" i="66"/>
  <c r="BD96" i="66" s="1"/>
  <c r="AY51" i="74"/>
  <c r="AI24" i="74"/>
  <c r="AI51" i="74"/>
  <c r="AQ45" i="76"/>
  <c r="AG9" i="76"/>
  <c r="AC10" i="74"/>
  <c r="AZ98" i="66"/>
  <c r="AK47" i="76"/>
  <c r="AN46" i="76"/>
  <c r="AY9" i="76"/>
  <c r="AI98" i="66"/>
  <c r="AT72" i="66"/>
  <c r="BE98" i="66"/>
  <c r="AT34" i="100"/>
  <c r="AX47" i="76"/>
  <c r="BA74" i="113"/>
  <c r="AN24" i="76"/>
  <c r="AX45" i="76"/>
  <c r="AU48" i="76"/>
  <c r="AI50" i="74"/>
  <c r="AL47" i="76"/>
  <c r="BA47" i="76"/>
  <c r="AD47" i="76"/>
  <c r="BA48" i="76"/>
  <c r="AO46" i="76"/>
  <c r="AR45" i="76"/>
  <c r="AW45" i="76"/>
  <c r="AI9" i="76"/>
  <c r="AW47" i="76"/>
  <c r="AI45" i="76"/>
  <c r="AP45" i="76"/>
  <c r="BA45" i="76"/>
  <c r="AK45" i="76"/>
  <c r="AG45" i="76"/>
  <c r="AS45" i="76"/>
  <c r="AU45" i="76"/>
  <c r="AD45" i="76"/>
  <c r="AO47" i="76"/>
  <c r="AB45" i="76"/>
  <c r="AL23" i="76"/>
  <c r="AU9" i="76"/>
  <c r="AU13" i="76" s="1"/>
  <c r="AT23" i="76"/>
  <c r="AT31" i="76"/>
  <c r="AK24" i="76"/>
  <c r="AC24" i="76"/>
  <c r="AP21" i="76"/>
  <c r="BA37" i="76"/>
  <c r="BA21" i="76"/>
  <c r="BA29" i="76"/>
  <c r="AK21" i="76"/>
  <c r="AV21" i="76"/>
  <c r="AV29" i="76"/>
  <c r="AN21" i="76"/>
  <c r="AF21" i="76"/>
  <c r="AU23" i="76"/>
  <c r="AU31" i="76"/>
  <c r="AU29" i="76"/>
  <c r="AU21" i="76"/>
  <c r="AE21" i="76"/>
  <c r="AX29" i="76"/>
  <c r="AX21" i="76"/>
  <c r="AH21" i="76"/>
  <c r="AV47" i="76"/>
  <c r="AV31" i="76"/>
  <c r="AV23" i="76"/>
  <c r="AN47" i="76"/>
  <c r="AN23" i="76"/>
  <c r="AF47" i="76"/>
  <c r="AF23" i="76"/>
  <c r="AK23" i="76"/>
  <c r="AY23" i="76"/>
  <c r="AY39" i="76"/>
  <c r="AY31" i="76"/>
  <c r="AI23" i="76"/>
  <c r="AG23" i="76"/>
  <c r="AQ29" i="76"/>
  <c r="AQ21" i="76"/>
  <c r="AM21" i="76"/>
  <c r="AC21" i="76"/>
  <c r="AX23" i="76"/>
  <c r="AX31" i="76"/>
  <c r="BA39" i="76"/>
  <c r="BA31" i="76"/>
  <c r="BA23" i="76"/>
  <c r="AT29" i="76"/>
  <c r="AT21" i="76"/>
  <c r="AD21" i="76"/>
  <c r="AO21" i="76"/>
  <c r="AZ21" i="76"/>
  <c r="AZ29" i="76"/>
  <c r="AZ37" i="76"/>
  <c r="AR21" i="76"/>
  <c r="AR29" i="76"/>
  <c r="AJ21" i="76"/>
  <c r="AB21" i="76"/>
  <c r="AY37" i="76"/>
  <c r="AY29" i="76"/>
  <c r="AY21" i="76"/>
  <c r="AI21" i="76"/>
  <c r="AU32" i="76"/>
  <c r="AU24" i="76"/>
  <c r="AG21" i="76"/>
  <c r="AS21" i="76"/>
  <c r="AS29" i="76"/>
  <c r="AE52" i="74"/>
  <c r="AM50" i="74"/>
  <c r="AQ52" i="74"/>
  <c r="AZ47" i="76"/>
  <c r="AZ31" i="76"/>
  <c r="AZ23" i="76"/>
  <c r="AZ39" i="76"/>
  <c r="AR47" i="76"/>
  <c r="AR31" i="76"/>
  <c r="AR23" i="76"/>
  <c r="AJ47" i="76"/>
  <c r="AJ23" i="76"/>
  <c r="AB47" i="76"/>
  <c r="AB23" i="76"/>
  <c r="AP23" i="76"/>
  <c r="AW31" i="76"/>
  <c r="AW23" i="76"/>
  <c r="AD24" i="76"/>
  <c r="AC23" i="76"/>
  <c r="AM23" i="76"/>
  <c r="AQ31" i="76"/>
  <c r="AQ23" i="76"/>
  <c r="AW21" i="76"/>
  <c r="AW29" i="76"/>
  <c r="AL21" i="76"/>
  <c r="AF23" i="74"/>
  <c r="AB23" i="74"/>
  <c r="AO51" i="74"/>
  <c r="AU51" i="74"/>
  <c r="AP51" i="74"/>
  <c r="AN23" i="74"/>
  <c r="AY52" i="74"/>
  <c r="AH10" i="74"/>
  <c r="AH16" i="74" s="1"/>
  <c r="AC51" i="74"/>
  <c r="AN54" i="74"/>
  <c r="AB24" i="74"/>
  <c r="AL24" i="74"/>
  <c r="AE24" i="74"/>
  <c r="AL10" i="74"/>
  <c r="AL25" i="74"/>
  <c r="AH24" i="74"/>
  <c r="AC24" i="74"/>
  <c r="AN24" i="74"/>
  <c r="AF24" i="74"/>
  <c r="AG53" i="74"/>
  <c r="AE51" i="74"/>
  <c r="AI25" i="74"/>
  <c r="AM24" i="74"/>
  <c r="AW50" i="74"/>
  <c r="AV32" i="74"/>
  <c r="AJ51" i="74"/>
  <c r="AJ24" i="74"/>
  <c r="AY41" i="74"/>
  <c r="AY32" i="74"/>
  <c r="AY23" i="74"/>
  <c r="AZ51" i="74"/>
  <c r="AZ42" i="74"/>
  <c r="AZ24" i="74"/>
  <c r="AZ33" i="74"/>
  <c r="AP23" i="74"/>
  <c r="AK23" i="74"/>
  <c r="AC25" i="74"/>
  <c r="AC23" i="74"/>
  <c r="AV51" i="74"/>
  <c r="AV24" i="74"/>
  <c r="AV33" i="74"/>
  <c r="BA23" i="74"/>
  <c r="BA41" i="74"/>
  <c r="BA32" i="74"/>
  <c r="AO23" i="74"/>
  <c r="AU32" i="74"/>
  <c r="BA25" i="74"/>
  <c r="AR32" i="74"/>
  <c r="AR23" i="74"/>
  <c r="AV35" i="74"/>
  <c r="AP25" i="74"/>
  <c r="AF98" i="66"/>
  <c r="AQ32" i="74"/>
  <c r="AQ23" i="74"/>
  <c r="AL23" i="74"/>
  <c r="AT33" i="74"/>
  <c r="AT24" i="74"/>
  <c r="BA42" i="74"/>
  <c r="BA24" i="74"/>
  <c r="BA33" i="74"/>
  <c r="AO25" i="74"/>
  <c r="AW24" i="74"/>
  <c r="AW33" i="74"/>
  <c r="AY35" i="74"/>
  <c r="AY33" i="74"/>
  <c r="AY42" i="74"/>
  <c r="AY24" i="74"/>
  <c r="AG25" i="74"/>
  <c r="AI23" i="74"/>
  <c r="AY25" i="74"/>
  <c r="AY34" i="74"/>
  <c r="AY43" i="74"/>
  <c r="AX32" i="74"/>
  <c r="AX23" i="74"/>
  <c r="AP24" i="74"/>
  <c r="AE23" i="74"/>
  <c r="AS32" i="74"/>
  <c r="AR27" i="74"/>
  <c r="AU33" i="74"/>
  <c r="AU24" i="74"/>
  <c r="AM23" i="74"/>
  <c r="AS25" i="74"/>
  <c r="AZ41" i="74"/>
  <c r="AZ32" i="74"/>
  <c r="AZ23" i="74"/>
  <c r="AT34" i="74"/>
  <c r="AT25" i="74"/>
  <c r="AX34" i="74"/>
  <c r="AX25" i="74"/>
  <c r="AQ25" i="74"/>
  <c r="AQ34" i="74"/>
  <c r="AT23" i="74"/>
  <c r="AT32" i="74"/>
  <c r="AD23" i="74"/>
  <c r="AX33" i="74"/>
  <c r="AX24" i="74"/>
  <c r="AW34" i="74"/>
  <c r="AW25" i="74"/>
  <c r="AW23" i="74"/>
  <c r="AW32" i="74"/>
  <c r="AK25" i="74"/>
  <c r="AS24" i="74"/>
  <c r="AS33" i="74"/>
  <c r="AQ33" i="74"/>
  <c r="AQ24" i="74"/>
  <c r="AR24" i="74"/>
  <c r="AR33" i="74"/>
  <c r="BA34" i="74"/>
  <c r="AH24" i="76"/>
  <c r="AS34" i="74"/>
  <c r="AI52" i="74"/>
  <c r="AM51" i="74"/>
  <c r="AU50" i="74"/>
  <c r="AN51" i="74"/>
  <c r="AP50" i="74"/>
  <c r="AL50" i="74"/>
  <c r="AC50" i="74"/>
  <c r="AY50" i="74"/>
  <c r="AO50" i="74"/>
  <c r="BA51" i="74"/>
  <c r="AK51" i="74"/>
  <c r="AZ93" i="65"/>
  <c r="AC97" i="66"/>
  <c r="AB58" i="66"/>
  <c r="AF51" i="74"/>
  <c r="AF35" i="64"/>
  <c r="AB35" i="64"/>
  <c r="AS15" i="64"/>
  <c r="AS40" i="64"/>
  <c r="AK40" i="64"/>
  <c r="AC9" i="76"/>
  <c r="AC13" i="76" s="1"/>
  <c r="AB24" i="76"/>
  <c r="AJ53" i="74"/>
  <c r="BB53" i="74"/>
  <c r="AX82" i="64"/>
  <c r="AM53" i="74"/>
  <c r="AE47" i="76"/>
  <c r="AJ34" i="100"/>
  <c r="AU47" i="76"/>
  <c r="AM47" i="76"/>
  <c r="AQ47" i="76"/>
  <c r="AC40" i="64"/>
  <c r="AD82" i="64"/>
  <c r="BB80" i="65"/>
  <c r="AF34" i="100"/>
  <c r="AM25" i="74"/>
  <c r="AC82" i="64"/>
  <c r="AY47" i="76"/>
  <c r="AI47" i="76"/>
  <c r="AO56" i="65"/>
  <c r="BB56" i="65"/>
  <c r="AO97" i="66"/>
  <c r="AQ72" i="66"/>
  <c r="AV95" i="66"/>
  <c r="AV59" i="66"/>
  <c r="AU59" i="66"/>
  <c r="AE59" i="66"/>
  <c r="D20" i="112"/>
  <c r="AZ59" i="66"/>
  <c r="AG97" i="66"/>
  <c r="BE72" i="66"/>
  <c r="AW98" i="66"/>
  <c r="AK59" i="66"/>
  <c r="AR59" i="66"/>
  <c r="AU6" i="66"/>
  <c r="AT97" i="66"/>
  <c r="BC72" i="66"/>
  <c r="AU98" i="66"/>
  <c r="AM59" i="66"/>
  <c r="AE98" i="66"/>
  <c r="AN58" i="66"/>
  <c r="AP59" i="66"/>
  <c r="AL59" i="66"/>
  <c r="BE59" i="66"/>
  <c r="AV98" i="66"/>
  <c r="AS97" i="66"/>
  <c r="AK98" i="66"/>
  <c r="AR72" i="66"/>
  <c r="AJ59" i="66"/>
  <c r="AB59" i="66"/>
  <c r="BC59" i="66"/>
  <c r="AY59" i="66"/>
  <c r="AX59" i="66"/>
  <c r="AS72" i="66"/>
  <c r="AD98" i="66"/>
  <c r="AV56" i="66"/>
  <c r="AW14" i="66"/>
  <c r="AW44" i="66" s="1"/>
  <c r="AG14" i="66"/>
  <c r="AG44" i="66" s="1"/>
  <c r="AR14" i="66"/>
  <c r="AR44" i="66" s="1"/>
  <c r="AB14" i="66"/>
  <c r="AB44" i="66" s="1"/>
  <c r="AU14" i="66"/>
  <c r="AU44" i="66" s="1"/>
  <c r="AE14" i="66"/>
  <c r="AE44" i="66" s="1"/>
  <c r="AZ85" i="66"/>
  <c r="AZ58" i="66"/>
  <c r="AD58" i="66"/>
  <c r="F21" i="112"/>
  <c r="AX72" i="66"/>
  <c r="AT98" i="66"/>
  <c r="AH98" i="66"/>
  <c r="AS14" i="66"/>
  <c r="AS44" i="66" s="1"/>
  <c r="AC14" i="66"/>
  <c r="AC44" i="66" s="1"/>
  <c r="AN14" i="66"/>
  <c r="AN44" i="66" s="1"/>
  <c r="AQ14" i="66"/>
  <c r="AQ44" i="66" s="1"/>
  <c r="AA14" i="66"/>
  <c r="AA44" i="66" s="1"/>
  <c r="AO14" i="66"/>
  <c r="AO44" i="66" s="1"/>
  <c r="AP96" i="66" s="1"/>
  <c r="AZ14" i="66"/>
  <c r="AZ44" i="66" s="1"/>
  <c r="AJ14" i="66"/>
  <c r="AJ44" i="66" s="1"/>
  <c r="AM14" i="66"/>
  <c r="AM44" i="66" s="1"/>
  <c r="AN50" i="66"/>
  <c r="BE85" i="66"/>
  <c r="AS59" i="66"/>
  <c r="BC84" i="66"/>
  <c r="AY84" i="66"/>
  <c r="BA97" i="66"/>
  <c r="BE84" i="66"/>
  <c r="AZ71" i="66"/>
  <c r="AX97" i="66"/>
  <c r="AX98" i="66"/>
  <c r="BA85" i="66"/>
  <c r="AC59" i="66"/>
  <c r="AY97" i="66"/>
  <c r="BC85" i="66"/>
  <c r="AY98" i="66"/>
  <c r="BA14" i="66"/>
  <c r="BA44" i="66" s="1"/>
  <c r="AK14" i="66"/>
  <c r="AK44" i="66" s="1"/>
  <c r="AV14" i="66"/>
  <c r="AV44" i="66" s="1"/>
  <c r="AF14" i="66"/>
  <c r="AF44" i="66" s="1"/>
  <c r="AY14" i="66"/>
  <c r="AI14" i="66"/>
  <c r="AI44" i="66" s="1"/>
  <c r="AY182" i="100"/>
  <c r="AY116" i="100"/>
  <c r="AY149" i="100"/>
  <c r="AY83" i="100"/>
  <c r="AI182" i="100"/>
  <c r="AI83" i="100"/>
  <c r="AX83" i="100"/>
  <c r="AW83" i="100"/>
  <c r="AS83" i="100"/>
  <c r="AO83" i="100"/>
  <c r="AG83" i="100"/>
  <c r="AZ83" i="100"/>
  <c r="AV182" i="100"/>
  <c r="AR182" i="100"/>
  <c r="AJ83" i="100"/>
  <c r="AB83" i="100"/>
  <c r="AK171" i="100"/>
  <c r="AK72" i="100"/>
  <c r="AK34" i="100"/>
  <c r="AZ50" i="74"/>
  <c r="AJ50" i="74"/>
  <c r="AF25" i="74"/>
  <c r="AN53" i="74"/>
  <c r="AF53" i="74"/>
  <c r="AL43" i="66"/>
  <c r="AL56" i="66" s="1"/>
  <c r="AL6" i="66"/>
  <c r="AP52" i="74"/>
  <c r="AH43" i="66"/>
  <c r="AH56" i="66" s="1"/>
  <c r="AH6" i="66"/>
  <c r="AH53" i="74"/>
  <c r="AK50" i="74"/>
  <c r="AU182" i="100"/>
  <c r="AU116" i="100"/>
  <c r="AU83" i="100"/>
  <c r="AE182" i="100"/>
  <c r="AE83" i="100"/>
  <c r="AL83" i="100"/>
  <c r="AD83" i="100"/>
  <c r="AJ182" i="100"/>
  <c r="AB182" i="100"/>
  <c r="AG171" i="100"/>
  <c r="AG72" i="100"/>
  <c r="AG34" i="100"/>
  <c r="AE34" i="100"/>
  <c r="AV50" i="74"/>
  <c r="AF50" i="74"/>
  <c r="AB25" i="74"/>
  <c r="AS54" i="74"/>
  <c r="AC54" i="74"/>
  <c r="AD43" i="66"/>
  <c r="AE95" i="66" s="1"/>
  <c r="AD6" i="66"/>
  <c r="BC95" i="66"/>
  <c r="AL52" i="74"/>
  <c r="AL56" i="65"/>
  <c r="AQ182" i="100"/>
  <c r="AQ116" i="100"/>
  <c r="AQ83" i="100"/>
  <c r="BA83" i="100"/>
  <c r="AK83" i="100"/>
  <c r="AC83" i="100"/>
  <c r="AV83" i="100"/>
  <c r="AR83" i="100"/>
  <c r="AN83" i="100"/>
  <c r="AF83" i="100"/>
  <c r="AC171" i="100"/>
  <c r="AC72" i="100"/>
  <c r="AC34" i="100"/>
  <c r="AR50" i="74"/>
  <c r="AB50" i="74"/>
  <c r="AN25" i="74"/>
  <c r="AG50" i="74"/>
  <c r="AP43" i="66"/>
  <c r="BD69" i="66" s="1"/>
  <c r="AP6" i="66"/>
  <c r="AP5" i="66" s="1"/>
  <c r="AT52" i="74"/>
  <c r="AH52" i="74"/>
  <c r="AX43" i="66"/>
  <c r="BD82" i="66" s="1"/>
  <c r="AX6" i="66"/>
  <c r="BA50" i="74"/>
  <c r="AK15" i="64"/>
  <c r="AK23" i="64" s="1"/>
  <c r="AM182" i="100"/>
  <c r="AM83" i="100"/>
  <c r="AT83" i="100"/>
  <c r="AP83" i="100"/>
  <c r="AH83" i="100"/>
  <c r="AZ182" i="100"/>
  <c r="AN182" i="100"/>
  <c r="AF182" i="100"/>
  <c r="AI34" i="100"/>
  <c r="AY34" i="100"/>
  <c r="AN50" i="74"/>
  <c r="AJ25" i="74"/>
  <c r="AO54" i="74"/>
  <c r="AD54" i="74"/>
  <c r="AT43" i="66"/>
  <c r="AT56" i="66" s="1"/>
  <c r="AT6" i="66"/>
  <c r="AX52" i="74"/>
  <c r="AD52" i="74"/>
  <c r="AS50" i="74"/>
  <c r="AO43" i="66"/>
  <c r="AO6" i="66"/>
  <c r="AJ43" i="66"/>
  <c r="AJ6" i="66"/>
  <c r="AY56" i="66"/>
  <c r="BA43" i="66"/>
  <c r="AK43" i="66"/>
  <c r="AK6" i="66"/>
  <c r="AF43" i="66"/>
  <c r="AF6" i="66"/>
  <c r="BC56" i="66"/>
  <c r="AI56" i="66"/>
  <c r="AW43" i="66"/>
  <c r="AW6" i="66"/>
  <c r="AG43" i="66"/>
  <c r="AG6" i="66"/>
  <c r="AR43" i="66"/>
  <c r="AR6" i="66"/>
  <c r="AB43" i="66"/>
  <c r="AB56" i="66" s="1"/>
  <c r="AB6" i="66"/>
  <c r="AS43" i="66"/>
  <c r="AS6" i="66"/>
  <c r="AC43" i="66"/>
  <c r="AC6" i="66"/>
  <c r="AN43" i="66"/>
  <c r="AN56" i="66" s="1"/>
  <c r="AN6" i="66"/>
  <c r="AU56" i="66"/>
  <c r="AE56" i="66"/>
  <c r="AU68" i="65"/>
  <c r="BE92" i="65"/>
  <c r="AX73" i="65"/>
  <c r="AQ68" i="65"/>
  <c r="BA85" i="65"/>
  <c r="AV68" i="65"/>
  <c r="AU69" i="65"/>
  <c r="AS73" i="65"/>
  <c r="F13" i="112"/>
  <c r="AS50" i="66"/>
  <c r="AK50" i="66"/>
  <c r="BE48" i="66"/>
  <c r="AK60" i="65"/>
  <c r="AQ92" i="65"/>
  <c r="BE57" i="65"/>
  <c r="AD97" i="65"/>
  <c r="AG14" i="65"/>
  <c r="AP14" i="65"/>
  <c r="AP43" i="65" s="1"/>
  <c r="BD67" i="65" s="1"/>
  <c r="AN92" i="65"/>
  <c r="AR56" i="65"/>
  <c r="AP97" i="65"/>
  <c r="AZ50" i="66"/>
  <c r="AR57" i="65"/>
  <c r="AH61" i="65"/>
  <c r="BA73" i="65"/>
  <c r="AS69" i="65"/>
  <c r="AC57" i="65"/>
  <c r="AR69" i="65"/>
  <c r="AX57" i="65"/>
  <c r="AW57" i="65"/>
  <c r="AL97" i="65"/>
  <c r="AP57" i="65"/>
  <c r="AB57" i="65"/>
  <c r="AT57" i="65"/>
  <c r="AS57" i="65"/>
  <c r="AB93" i="65"/>
  <c r="AU57" i="65"/>
  <c r="AT14" i="65"/>
  <c r="AT43" i="65" s="1"/>
  <c r="BC92" i="65"/>
  <c r="AE93" i="65"/>
  <c r="AL14" i="65"/>
  <c r="AL43" i="65" s="1"/>
  <c r="BB73" i="65"/>
  <c r="BB85" i="65"/>
  <c r="AJ56" i="65"/>
  <c r="BE56" i="65"/>
  <c r="AD14" i="65"/>
  <c r="AD43" i="65" s="1"/>
  <c r="AF50" i="66"/>
  <c r="AT69" i="65"/>
  <c r="AF57" i="65"/>
  <c r="AE57" i="65"/>
  <c r="BB90" i="65"/>
  <c r="AO92" i="65"/>
  <c r="BE69" i="65"/>
  <c r="AN57" i="65"/>
  <c r="AC56" i="65"/>
  <c r="AU56" i="65"/>
  <c r="AE56" i="65"/>
  <c r="AK56" i="65"/>
  <c r="AX14" i="65"/>
  <c r="AX43" i="65" s="1"/>
  <c r="BC56" i="65"/>
  <c r="AM92" i="65"/>
  <c r="AT50" i="66"/>
  <c r="AD50" i="66"/>
  <c r="AK96" i="65"/>
  <c r="AH48" i="66"/>
  <c r="AZ56" i="65"/>
  <c r="AF56" i="65"/>
  <c r="AX47" i="65"/>
  <c r="BD83" i="65" s="1"/>
  <c r="BB57" i="65"/>
  <c r="AU93" i="65"/>
  <c r="BC68" i="65"/>
  <c r="AR93" i="65"/>
  <c r="AV50" i="66"/>
  <c r="AG97" i="65"/>
  <c r="AN49" i="66"/>
  <c r="AF49" i="66"/>
  <c r="AV92" i="65"/>
  <c r="AR92" i="65"/>
  <c r="AZ68" i="65"/>
  <c r="AR68" i="65"/>
  <c r="AB56" i="65"/>
  <c r="AS56" i="65"/>
  <c r="AM56" i="65"/>
  <c r="AQ56" i="65"/>
  <c r="BB68" i="65"/>
  <c r="AP56" i="65"/>
  <c r="AH56" i="65"/>
  <c r="BE68" i="65"/>
  <c r="BC90" i="65"/>
  <c r="AO14" i="65"/>
  <c r="AO43" i="65" s="1"/>
  <c r="AL92" i="65"/>
  <c r="AX56" i="65"/>
  <c r="AX50" i="66"/>
  <c r="BD89" i="66" s="1"/>
  <c r="AP50" i="66"/>
  <c r="BD76" i="66" s="1"/>
  <c r="AH50" i="66"/>
  <c r="AK49" i="66"/>
  <c r="AC49" i="66"/>
  <c r="AS92" i="65"/>
  <c r="BC81" i="65"/>
  <c r="AO96" i="65"/>
  <c r="AF92" i="65"/>
  <c r="AB92" i="65"/>
  <c r="AV56" i="65"/>
  <c r="AN56" i="65"/>
  <c r="AH57" i="65"/>
  <c r="AW73" i="65"/>
  <c r="BE80" i="65"/>
  <c r="AQ57" i="65"/>
  <c r="AL57" i="65"/>
  <c r="AW68" i="65"/>
  <c r="AG56" i="65"/>
  <c r="AT92" i="65"/>
  <c r="AD92" i="65"/>
  <c r="AI56" i="65"/>
  <c r="AS49" i="66"/>
  <c r="AM57" i="65"/>
  <c r="AW69" i="65"/>
  <c r="AP92" i="65"/>
  <c r="AE92" i="65"/>
  <c r="AK57" i="65"/>
  <c r="AZ69" i="65"/>
  <c r="AJ93" i="65"/>
  <c r="AY80" i="65"/>
  <c r="AY56" i="65"/>
  <c r="AL93" i="65"/>
  <c r="BA57" i="65"/>
  <c r="BB97" i="65"/>
  <c r="AY54" i="65"/>
  <c r="AT68" i="65"/>
  <c r="BA81" i="65"/>
  <c r="AQ69" i="65"/>
  <c r="AJ92" i="65"/>
  <c r="AG50" i="66"/>
  <c r="AZ49" i="66"/>
  <c r="AR49" i="66"/>
  <c r="AY68" i="65"/>
  <c r="BB69" i="65"/>
  <c r="BA69" i="65"/>
  <c r="AZ57" i="65"/>
  <c r="AJ57" i="65"/>
  <c r="AW56" i="65"/>
  <c r="AG92" i="65"/>
  <c r="AP47" i="65"/>
  <c r="BD71" i="65" s="1"/>
  <c r="AT56" i="65"/>
  <c r="AD56" i="65"/>
  <c r="AL50" i="66"/>
  <c r="AW49" i="66"/>
  <c r="AO49" i="66"/>
  <c r="AG49" i="66"/>
  <c r="BC54" i="65"/>
  <c r="AY81" i="65"/>
  <c r="AY93" i="65"/>
  <c r="BA56" i="65"/>
  <c r="BE85" i="65"/>
  <c r="AX92" i="65"/>
  <c r="AY57" i="65"/>
  <c r="BC93" i="65"/>
  <c r="AM93" i="65"/>
  <c r="AY92" i="65"/>
  <c r="AZ80" i="65"/>
  <c r="BA49" i="66"/>
  <c r="AX93" i="65"/>
  <c r="AG57" i="65"/>
  <c r="AZ81" i="65"/>
  <c r="AV57" i="65"/>
  <c r="AT97" i="65"/>
  <c r="BA68" i="65"/>
  <c r="AX68" i="65"/>
  <c r="F8" i="112"/>
  <c r="F9" i="112"/>
  <c r="BC80" i="65"/>
  <c r="BE97" i="65"/>
  <c r="BB81" i="65"/>
  <c r="BE81" i="65"/>
  <c r="BA80" i="65"/>
  <c r="AQ93" i="65"/>
  <c r="AI57" i="65"/>
  <c r="BB54" i="65"/>
  <c r="AH14" i="65"/>
  <c r="AH43" i="65" s="1"/>
  <c r="BC57" i="65"/>
  <c r="BC69" i="65"/>
  <c r="AC14" i="65"/>
  <c r="AC43" i="65" s="1"/>
  <c r="AR14" i="65"/>
  <c r="AR43" i="65" s="1"/>
  <c r="AB14" i="65"/>
  <c r="AB43" i="65" s="1"/>
  <c r="AQ14" i="65"/>
  <c r="AA14" i="65"/>
  <c r="AA5" i="65" s="1"/>
  <c r="AW50" i="66"/>
  <c r="BA72" i="65"/>
  <c r="AW14" i="65"/>
  <c r="AN14" i="65"/>
  <c r="AM14" i="65"/>
  <c r="AQ49" i="66"/>
  <c r="AS14" i="65"/>
  <c r="AZ14" i="65"/>
  <c r="AZ5" i="65" s="1"/>
  <c r="AJ14" i="65"/>
  <c r="AY14" i="65"/>
  <c r="AY5" i="65" s="1"/>
  <c r="AI14" i="65"/>
  <c r="AK14" i="65"/>
  <c r="AV14" i="65"/>
  <c r="AF14" i="65"/>
  <c r="AU14" i="65"/>
  <c r="AE14" i="65"/>
  <c r="BA14" i="65"/>
  <c r="BA5" i="65" s="1"/>
  <c r="AV72" i="65"/>
  <c r="AV60" i="65"/>
  <c r="AV96" i="65"/>
  <c r="AF60" i="65"/>
  <c r="AF96" i="65"/>
  <c r="AR73" i="65"/>
  <c r="AR61" i="65"/>
  <c r="AB97" i="65"/>
  <c r="AB61" i="65"/>
  <c r="AY96" i="65"/>
  <c r="AY84" i="65"/>
  <c r="AY72" i="65"/>
  <c r="AY60" i="65"/>
  <c r="AZ47" i="65"/>
  <c r="AJ47" i="65"/>
  <c r="AB50" i="66"/>
  <c r="AU97" i="65"/>
  <c r="AU73" i="65"/>
  <c r="AU61" i="65"/>
  <c r="AE97" i="65"/>
  <c r="AE61" i="65"/>
  <c r="AY49" i="66"/>
  <c r="BC50" i="66"/>
  <c r="AU50" i="66"/>
  <c r="AM50" i="66"/>
  <c r="AE50" i="66"/>
  <c r="AI60" i="65"/>
  <c r="AX49" i="66"/>
  <c r="BD88" i="66" s="1"/>
  <c r="AL96" i="65"/>
  <c r="AL60" i="65"/>
  <c r="AH49" i="66"/>
  <c r="AT47" i="65"/>
  <c r="AS97" i="65"/>
  <c r="AW60" i="65"/>
  <c r="BA47" i="65"/>
  <c r="AO47" i="65"/>
  <c r="AK47" i="65"/>
  <c r="AY47" i="65"/>
  <c r="AI47" i="65"/>
  <c r="AS60" i="65"/>
  <c r="AR72" i="65"/>
  <c r="AR60" i="65"/>
  <c r="AR96" i="65"/>
  <c r="BE50" i="66"/>
  <c r="AO50" i="66"/>
  <c r="AN97" i="65"/>
  <c r="AN61" i="65"/>
  <c r="AJ49" i="66"/>
  <c r="AB49" i="66"/>
  <c r="AV47" i="65"/>
  <c r="AF47" i="65"/>
  <c r="AR50" i="66"/>
  <c r="AJ50" i="66"/>
  <c r="AQ97" i="65"/>
  <c r="AQ73" i="65"/>
  <c r="AQ61" i="65"/>
  <c r="AM49" i="66"/>
  <c r="AE49" i="66"/>
  <c r="BA61" i="65"/>
  <c r="AK61" i="65"/>
  <c r="AM60" i="65"/>
  <c r="BB96" i="65"/>
  <c r="BB84" i="65"/>
  <c r="BB72" i="65"/>
  <c r="BB60" i="65"/>
  <c r="D12" i="112"/>
  <c r="AP96" i="65"/>
  <c r="AP60" i="65"/>
  <c r="AL49" i="66"/>
  <c r="AT61" i="65"/>
  <c r="AD61" i="65"/>
  <c r="AG61" i="65"/>
  <c r="BA60" i="65"/>
  <c r="AD47" i="65"/>
  <c r="AC61" i="65"/>
  <c r="AW72" i="65"/>
  <c r="BE95" i="65"/>
  <c r="AM47" i="65"/>
  <c r="AX61" i="65"/>
  <c r="AP61" i="65"/>
  <c r="AO61" i="65"/>
  <c r="AZ90" i="65"/>
  <c r="AZ54" i="65"/>
  <c r="AN60" i="65"/>
  <c r="AN96" i="65"/>
  <c r="AZ97" i="65"/>
  <c r="AZ73" i="65"/>
  <c r="AZ61" i="65"/>
  <c r="AZ85" i="65"/>
  <c r="AJ61" i="65"/>
  <c r="AR47" i="65"/>
  <c r="AB47" i="65"/>
  <c r="AA49" i="66"/>
  <c r="BC85" i="65"/>
  <c r="BC97" i="65"/>
  <c r="BC73" i="65"/>
  <c r="BC61" i="65"/>
  <c r="AM97" i="65"/>
  <c r="AM61" i="65"/>
  <c r="AU49" i="66"/>
  <c r="AY50" i="66"/>
  <c r="AQ50" i="66"/>
  <c r="AI50" i="66"/>
  <c r="AA50" i="66"/>
  <c r="AK97" i="65"/>
  <c r="AQ96" i="65"/>
  <c r="AQ72" i="65"/>
  <c r="AQ60" i="65"/>
  <c r="AT96" i="65"/>
  <c r="AT72" i="65"/>
  <c r="AT60" i="65"/>
  <c r="AP49" i="66"/>
  <c r="AD96" i="65"/>
  <c r="AD60" i="65"/>
  <c r="AO60" i="65"/>
  <c r="BB61" i="65"/>
  <c r="AW61" i="65"/>
  <c r="AS61" i="65"/>
  <c r="AC97" i="65"/>
  <c r="AG96" i="65"/>
  <c r="AS47" i="65"/>
  <c r="AC47" i="65"/>
  <c r="BE90" i="65"/>
  <c r="BE54" i="65"/>
  <c r="BE61" i="65"/>
  <c r="AO97" i="65"/>
  <c r="AC96" i="65"/>
  <c r="AZ72" i="65"/>
  <c r="AZ60" i="65"/>
  <c r="AZ84" i="65"/>
  <c r="AZ96" i="65"/>
  <c r="AJ60" i="65"/>
  <c r="BA50" i="66"/>
  <c r="AC50" i="66"/>
  <c r="AV97" i="65"/>
  <c r="AV73" i="65"/>
  <c r="AV61" i="65"/>
  <c r="AF97" i="65"/>
  <c r="AF61" i="65"/>
  <c r="AV49" i="66"/>
  <c r="AN47" i="65"/>
  <c r="AY85" i="65"/>
  <c r="AY97" i="65"/>
  <c r="AY73" i="65"/>
  <c r="AY61" i="65"/>
  <c r="AI97" i="65"/>
  <c r="AI61" i="65"/>
  <c r="AI49" i="66"/>
  <c r="BA97" i="65"/>
  <c r="AU96" i="65"/>
  <c r="AU72" i="65"/>
  <c r="AU60" i="65"/>
  <c r="AE96" i="65"/>
  <c r="AE60" i="65"/>
  <c r="F12" i="112"/>
  <c r="AX96" i="65"/>
  <c r="AX72" i="65"/>
  <c r="AX60" i="65"/>
  <c r="AT49" i="66"/>
  <c r="AH96" i="65"/>
  <c r="AH60" i="65"/>
  <c r="AD49" i="66"/>
  <c r="AL61" i="65"/>
  <c r="AW96" i="65"/>
  <c r="AG60" i="65"/>
  <c r="AW47" i="65"/>
  <c r="AG47" i="65"/>
  <c r="BC48" i="66"/>
  <c r="AU47" i="65"/>
  <c r="AQ47" i="65"/>
  <c r="AE47" i="65"/>
  <c r="AA47" i="65"/>
  <c r="BA90" i="65"/>
  <c r="BA54" i="65"/>
  <c r="AS96" i="65"/>
  <c r="AC60" i="65"/>
  <c r="AK35" i="64"/>
  <c r="AK82" i="64"/>
  <c r="AZ63" i="64"/>
  <c r="BA49" i="64"/>
  <c r="AY77" i="64"/>
  <c r="AY63" i="64"/>
  <c r="AY35" i="64"/>
  <c r="AY49" i="64"/>
  <c r="AY15" i="64"/>
  <c r="AY26" i="64" s="1"/>
  <c r="AI35" i="64"/>
  <c r="AI77" i="64"/>
  <c r="AI15" i="64"/>
  <c r="AM82" i="64"/>
  <c r="AM40" i="64"/>
  <c r="AP15" i="64"/>
  <c r="AP35" i="64"/>
  <c r="AS49" i="64"/>
  <c r="AG82" i="64"/>
  <c r="AG40" i="64"/>
  <c r="AZ49" i="64"/>
  <c r="AV35" i="64"/>
  <c r="AG15" i="64"/>
  <c r="AN82" i="64"/>
  <c r="AN40" i="64"/>
  <c r="AU77" i="64"/>
  <c r="AU49" i="64"/>
  <c r="AU35" i="64"/>
  <c r="AU15" i="64"/>
  <c r="AU21" i="64" s="1"/>
  <c r="AE77" i="64"/>
  <c r="AE35" i="64"/>
  <c r="AE15" i="64"/>
  <c r="AE21" i="64" s="1"/>
  <c r="AQ82" i="64"/>
  <c r="AQ54" i="64"/>
  <c r="AQ40" i="64"/>
  <c r="AT77" i="64"/>
  <c r="AT49" i="64"/>
  <c r="AT35" i="64"/>
  <c r="AT15" i="64"/>
  <c r="AD77" i="64"/>
  <c r="AD35" i="64"/>
  <c r="AD15" i="64"/>
  <c r="AO82" i="64"/>
  <c r="AO40" i="64"/>
  <c r="AR82" i="64"/>
  <c r="AR54" i="64"/>
  <c r="AR40" i="64"/>
  <c r="AI82" i="64"/>
  <c r="AI40" i="64"/>
  <c r="AL77" i="64"/>
  <c r="AL35" i="64"/>
  <c r="AL15" i="64"/>
  <c r="BA54" i="64"/>
  <c r="BA40" i="64"/>
  <c r="BA68" i="64"/>
  <c r="BA82" i="64"/>
  <c r="AZ77" i="64"/>
  <c r="AV49" i="64"/>
  <c r="AZ82" i="64"/>
  <c r="AZ54" i="64"/>
  <c r="AZ68" i="64"/>
  <c r="AZ40" i="64"/>
  <c r="AJ82" i="64"/>
  <c r="AJ40" i="64"/>
  <c r="AQ77" i="64"/>
  <c r="AQ35" i="64"/>
  <c r="AQ15" i="64"/>
  <c r="AQ21" i="64" s="1"/>
  <c r="AQ49" i="64"/>
  <c r="AA15" i="64"/>
  <c r="BD45" i="64" s="1"/>
  <c r="BA35" i="64"/>
  <c r="AB82" i="64"/>
  <c r="AB40" i="64"/>
  <c r="AY82" i="64"/>
  <c r="AY68" i="64"/>
  <c r="AY54" i="64"/>
  <c r="AY40" i="64"/>
  <c r="AU82" i="64"/>
  <c r="AU40" i="64"/>
  <c r="AU54" i="64"/>
  <c r="AE82" i="64"/>
  <c r="AE40" i="64"/>
  <c r="AX49" i="64"/>
  <c r="AX15" i="64"/>
  <c r="BF12" i="113" s="1"/>
  <c r="AX35" i="64"/>
  <c r="AH15" i="64"/>
  <c r="AH35" i="64"/>
  <c r="AP82" i="64"/>
  <c r="AW82" i="64"/>
  <c r="AW54" i="64"/>
  <c r="AW40" i="64"/>
  <c r="AR49" i="64"/>
  <c r="AV82" i="64"/>
  <c r="AV54" i="64"/>
  <c r="AV40" i="64"/>
  <c r="AF82" i="64"/>
  <c r="AF40" i="64"/>
  <c r="AM77" i="64"/>
  <c r="AM35" i="64"/>
  <c r="AM15" i="64"/>
  <c r="AO15" i="64"/>
  <c r="AW95" i="65" l="1"/>
  <c r="AC25" i="64"/>
  <c r="AC31" i="64"/>
  <c r="AG87" i="64"/>
  <c r="AD87" i="64"/>
  <c r="BD102" i="66"/>
  <c r="BD101" i="66"/>
  <c r="BB75" i="66"/>
  <c r="BD75" i="66"/>
  <c r="BB63" i="66"/>
  <c r="BD63" i="66"/>
  <c r="BD59" i="64"/>
  <c r="BF11" i="113"/>
  <c r="BD100" i="66"/>
  <c r="BB62" i="66"/>
  <c r="BD62" i="66"/>
  <c r="BB57" i="66"/>
  <c r="BD57" i="66"/>
  <c r="AX70" i="66"/>
  <c r="BD83" i="66"/>
  <c r="AW102" i="66"/>
  <c r="AI101" i="66"/>
  <c r="AF96" i="66"/>
  <c r="AX87" i="64"/>
  <c r="BD73" i="64"/>
  <c r="AG95" i="66"/>
  <c r="AL59" i="65"/>
  <c r="BD59" i="65"/>
  <c r="F7" i="112"/>
  <c r="BD79" i="65"/>
  <c r="D6" i="112"/>
  <c r="BD66" i="65"/>
  <c r="BD95" i="65"/>
  <c r="AR71" i="65"/>
  <c r="AO95" i="65"/>
  <c r="AS75" i="66"/>
  <c r="AN96" i="66"/>
  <c r="AP87" i="64"/>
  <c r="AQ71" i="65"/>
  <c r="AQ95" i="65"/>
  <c r="AV95" i="65"/>
  <c r="AH102" i="66"/>
  <c r="AG96" i="66"/>
  <c r="AC95" i="65"/>
  <c r="BA88" i="66"/>
  <c r="BA101" i="66"/>
  <c r="BB89" i="66"/>
  <c r="AX102" i="66"/>
  <c r="AD91" i="65"/>
  <c r="AL95" i="65"/>
  <c r="AK95" i="65"/>
  <c r="AK95" i="66"/>
  <c r="AK56" i="66"/>
  <c r="AH21" i="64"/>
  <c r="AH87" i="64"/>
  <c r="AD59" i="65"/>
  <c r="AJ102" i="66"/>
  <c r="AG54" i="65"/>
  <c r="AG90" i="65"/>
  <c r="AR102" i="66"/>
  <c r="F6" i="112"/>
  <c r="AX90" i="65"/>
  <c r="AF95" i="65"/>
  <c r="AB101" i="66"/>
  <c r="AB62" i="66"/>
  <c r="AJ95" i="65"/>
  <c r="AD56" i="66"/>
  <c r="AD95" i="66"/>
  <c r="AO96" i="66"/>
  <c r="AN30" i="64"/>
  <c r="AN87" i="64"/>
  <c r="AO54" i="65"/>
  <c r="AO90" i="65"/>
  <c r="AZ95" i="66"/>
  <c r="AZ56" i="66"/>
  <c r="AH59" i="65"/>
  <c r="AO26" i="64"/>
  <c r="AO87" i="64"/>
  <c r="AM101" i="66"/>
  <c r="AJ101" i="66"/>
  <c r="BB95" i="65"/>
  <c r="BA95" i="65"/>
  <c r="AO95" i="66"/>
  <c r="AO56" i="66"/>
  <c r="AC27" i="64"/>
  <c r="AC87" i="64"/>
  <c r="BC95" i="65"/>
  <c r="AC28" i="64"/>
  <c r="AC29" i="64"/>
  <c r="AR24" i="64"/>
  <c r="AB90" i="65"/>
  <c r="AC30" i="64"/>
  <c r="AC22" i="64"/>
  <c r="AC21" i="64"/>
  <c r="AR28" i="64"/>
  <c r="AC23" i="64"/>
  <c r="AC24" i="64"/>
  <c r="BA29" i="64"/>
  <c r="AY43" i="113"/>
  <c r="BA8" i="113"/>
  <c r="BC70" i="66"/>
  <c r="BC96" i="65"/>
  <c r="BD12" i="113"/>
  <c r="AV12" i="113"/>
  <c r="AN12" i="113"/>
  <c r="AF12" i="113"/>
  <c r="BC12" i="113"/>
  <c r="AU12" i="113"/>
  <c r="AM12" i="113"/>
  <c r="AE12" i="113"/>
  <c r="AO12" i="113"/>
  <c r="BB12" i="113"/>
  <c r="AT12" i="113"/>
  <c r="AL12" i="113"/>
  <c r="AD12" i="113"/>
  <c r="AP12" i="113"/>
  <c r="AG12" i="113"/>
  <c r="BA12" i="113"/>
  <c r="AS12" i="113"/>
  <c r="AK12" i="113"/>
  <c r="AC12" i="113"/>
  <c r="AX12" i="113"/>
  <c r="AZ12" i="113"/>
  <c r="AR12" i="113"/>
  <c r="AJ12" i="113"/>
  <c r="AB12" i="113"/>
  <c r="AW12" i="113"/>
  <c r="AY12" i="113"/>
  <c r="AQ12" i="113"/>
  <c r="AI12" i="113"/>
  <c r="AA12" i="113"/>
  <c r="AH12" i="113"/>
  <c r="BE12" i="113"/>
  <c r="BC11" i="113"/>
  <c r="AU11" i="113"/>
  <c r="AM11" i="113"/>
  <c r="AE11" i="113"/>
  <c r="BB11" i="113"/>
  <c r="AT11" i="113"/>
  <c r="AL11" i="113"/>
  <c r="AD11" i="113"/>
  <c r="AW11" i="113"/>
  <c r="AN11" i="113"/>
  <c r="BA11" i="113"/>
  <c r="AS11" i="113"/>
  <c r="AK11" i="113"/>
  <c r="AC11" i="113"/>
  <c r="AJ11" i="113"/>
  <c r="AA11" i="113"/>
  <c r="AZ11" i="113"/>
  <c r="AR11" i="113"/>
  <c r="AB11" i="113"/>
  <c r="AG11" i="113"/>
  <c r="BD11" i="113"/>
  <c r="AY11" i="113"/>
  <c r="AQ11" i="113"/>
  <c r="AI11" i="113"/>
  <c r="BE11" i="113"/>
  <c r="AO11" i="113"/>
  <c r="AV11" i="113"/>
  <c r="AX11" i="113"/>
  <c r="AP11" i="113"/>
  <c r="AH11" i="113"/>
  <c r="AF11" i="113"/>
  <c r="AZ30" i="64"/>
  <c r="AZ24" i="64"/>
  <c r="AZ31" i="64"/>
  <c r="AZ25" i="64"/>
  <c r="AZ8" i="113"/>
  <c r="BE101" i="66"/>
  <c r="AZ23" i="64"/>
  <c r="AZ26" i="64"/>
  <c r="AZ22" i="64"/>
  <c r="BE60" i="65"/>
  <c r="AZ5" i="113"/>
  <c r="AZ21" i="64"/>
  <c r="AZ29" i="64"/>
  <c r="AZ27" i="64"/>
  <c r="BE84" i="65"/>
  <c r="AC64" i="100"/>
  <c r="AN28" i="64"/>
  <c r="AN27" i="64"/>
  <c r="AO64" i="100"/>
  <c r="AT90" i="65"/>
  <c r="AS90" i="65"/>
  <c r="AR90" i="65"/>
  <c r="AJ90" i="65"/>
  <c r="AW90" i="65"/>
  <c r="AS54" i="65"/>
  <c r="AW54" i="65"/>
  <c r="AT54" i="65"/>
  <c r="BE96" i="65"/>
  <c r="AL50" i="65"/>
  <c r="AL30" i="113" s="1"/>
  <c r="AI5" i="65"/>
  <c r="AL5" i="65"/>
  <c r="AL36" i="65" s="1"/>
  <c r="AV5" i="65"/>
  <c r="AE5" i="65"/>
  <c r="AJ5" i="65"/>
  <c r="AT5" i="65"/>
  <c r="AT36" i="65" s="1"/>
  <c r="AS5" i="65"/>
  <c r="AS36" i="65" s="1"/>
  <c r="AQ5" i="65"/>
  <c r="AQ36" i="65" s="1"/>
  <c r="AW5" i="65"/>
  <c r="AW36" i="65" s="1"/>
  <c r="AD5" i="65"/>
  <c r="AX5" i="65"/>
  <c r="AX36" i="65" s="1"/>
  <c r="AG5" i="65"/>
  <c r="AU5" i="65"/>
  <c r="AM5" i="65"/>
  <c r="AF5" i="65"/>
  <c r="AK5" i="65"/>
  <c r="AP5" i="65"/>
  <c r="AO5" i="65"/>
  <c r="AO36" i="65" s="1"/>
  <c r="AN5" i="65"/>
  <c r="AH5" i="65"/>
  <c r="AH36" i="65" s="1"/>
  <c r="AB5" i="65"/>
  <c r="AY44" i="66"/>
  <c r="AY70" i="66" s="1"/>
  <c r="AY5" i="66"/>
  <c r="AY36" i="66" s="1"/>
  <c r="AC5" i="65"/>
  <c r="AR5" i="65"/>
  <c r="AI64" i="100"/>
  <c r="AN64" i="100"/>
  <c r="AK64" i="100"/>
  <c r="AR57" i="100"/>
  <c r="BC60" i="65"/>
  <c r="AM90" i="65"/>
  <c r="BC72" i="65"/>
  <c r="AF90" i="65"/>
  <c r="BE66" i="65"/>
  <c r="AS66" i="65"/>
  <c r="BC84" i="65"/>
  <c r="AW66" i="65"/>
  <c r="BC66" i="65"/>
  <c r="AY66" i="65"/>
  <c r="AB24" i="64"/>
  <c r="AW64" i="100"/>
  <c r="AW5" i="66"/>
  <c r="AW36" i="66" s="1"/>
  <c r="AS64" i="100"/>
  <c r="D7" i="112"/>
  <c r="BB67" i="65"/>
  <c r="AE90" i="65"/>
  <c r="AY90" i="65"/>
  <c r="AU90" i="65"/>
  <c r="AD90" i="65"/>
  <c r="AZ78" i="65"/>
  <c r="AD5" i="66"/>
  <c r="AD36" i="66" s="1"/>
  <c r="BA78" i="65"/>
  <c r="BE78" i="65"/>
  <c r="AD54" i="65"/>
  <c r="BB78" i="65"/>
  <c r="AX54" i="65"/>
  <c r="AY78" i="65"/>
  <c r="BC78" i="65"/>
  <c r="AJ23" i="64"/>
  <c r="AJ27" i="64"/>
  <c r="AV29" i="64"/>
  <c r="AJ87" i="64"/>
  <c r="AF29" i="64"/>
  <c r="BA25" i="64"/>
  <c r="AV28" i="64"/>
  <c r="AW22" i="64"/>
  <c r="AU57" i="100"/>
  <c r="AR39" i="100"/>
  <c r="AY64" i="100"/>
  <c r="AT57" i="100"/>
  <c r="AK90" i="65"/>
  <c r="AN90" i="65"/>
  <c r="AI90" i="65"/>
  <c r="AW31" i="64"/>
  <c r="AH90" i="65"/>
  <c r="AC90" i="65"/>
  <c r="AN54" i="65"/>
  <c r="AQ90" i="65"/>
  <c r="AH54" i="65"/>
  <c r="AK54" i="65"/>
  <c r="AP54" i="65"/>
  <c r="BB66" i="65"/>
  <c r="AP90" i="65"/>
  <c r="AL90" i="65"/>
  <c r="AT66" i="65"/>
  <c r="AW29" i="64"/>
  <c r="AV90" i="65"/>
  <c r="AR66" i="65"/>
  <c r="BA66" i="65"/>
  <c r="AV66" i="65"/>
  <c r="AZ66" i="65"/>
  <c r="AH50" i="65"/>
  <c r="AX66" i="65"/>
  <c r="AU54" i="65"/>
  <c r="AQ66" i="65"/>
  <c r="AX5" i="66"/>
  <c r="AX36" i="66" s="1"/>
  <c r="AG43" i="65"/>
  <c r="AH91" i="65" s="1"/>
  <c r="AT32" i="76"/>
  <c r="AV32" i="76"/>
  <c r="AQ10" i="74"/>
  <c r="AQ16" i="74" s="1"/>
  <c r="AR50" i="100"/>
  <c r="BA39" i="100"/>
  <c r="AP64" i="100"/>
  <c r="AQ35" i="74"/>
  <c r="AF57" i="100"/>
  <c r="AB54" i="74"/>
  <c r="AT67" i="65"/>
  <c r="AY82" i="66"/>
  <c r="BB82" i="66"/>
  <c r="AU69" i="66"/>
  <c r="BB69" i="66"/>
  <c r="AW28" i="64"/>
  <c r="BE38" i="76"/>
  <c r="BC38" i="76"/>
  <c r="BB38" i="76"/>
  <c r="BE167" i="100"/>
  <c r="BC167" i="100"/>
  <c r="BB167" i="100"/>
  <c r="BB83" i="66"/>
  <c r="BB22" i="76"/>
  <c r="BE22" i="76"/>
  <c r="BC22" i="76"/>
  <c r="BE24" i="76"/>
  <c r="BB24" i="76"/>
  <c r="BC24" i="76"/>
  <c r="AW27" i="64"/>
  <c r="BA23" i="64"/>
  <c r="BA30" i="64"/>
  <c r="AR22" i="64"/>
  <c r="BA28" i="64"/>
  <c r="BA5" i="113"/>
  <c r="BE101" i="100"/>
  <c r="BC101" i="100"/>
  <c r="BB101" i="100"/>
  <c r="AW24" i="64"/>
  <c r="BE40" i="76"/>
  <c r="BB40" i="76"/>
  <c r="BC40" i="76"/>
  <c r="AM24" i="76"/>
  <c r="BE134" i="100"/>
  <c r="BC134" i="100"/>
  <c r="BB134" i="100"/>
  <c r="BA32" i="76"/>
  <c r="BE32" i="76"/>
  <c r="BB32" i="76"/>
  <c r="BC32" i="76"/>
  <c r="AD57" i="100"/>
  <c r="BB88" i="66"/>
  <c r="BB76" i="66"/>
  <c r="BA9" i="76"/>
  <c r="BB49" i="76" s="1"/>
  <c r="BB46" i="76"/>
  <c r="BE30" i="76"/>
  <c r="BC30" i="76"/>
  <c r="BB30" i="76"/>
  <c r="AL24" i="76"/>
  <c r="AS57" i="100"/>
  <c r="AI57" i="100"/>
  <c r="AY57" i="100"/>
  <c r="AV26" i="64"/>
  <c r="AJ30" i="64"/>
  <c r="AR29" i="64"/>
  <c r="AR30" i="64"/>
  <c r="AR21" i="64"/>
  <c r="AV25" i="64"/>
  <c r="AV24" i="64"/>
  <c r="AV27" i="64"/>
  <c r="AJ22" i="64"/>
  <c r="AB21" i="64"/>
  <c r="AW26" i="64"/>
  <c r="AV23" i="64"/>
  <c r="AR27" i="64"/>
  <c r="AJ25" i="64"/>
  <c r="AW21" i="64"/>
  <c r="AJ26" i="64"/>
  <c r="AW87" i="64"/>
  <c r="AJ31" i="64"/>
  <c r="AB28" i="64"/>
  <c r="AR31" i="64"/>
  <c r="AN26" i="64"/>
  <c r="AB29" i="64"/>
  <c r="AV22" i="64"/>
  <c r="AJ29" i="64"/>
  <c r="BB98" i="66"/>
  <c r="AW25" i="64"/>
  <c r="AT24" i="76"/>
  <c r="AG50" i="100"/>
  <c r="AZ50" i="100"/>
  <c r="AV31" i="64"/>
  <c r="AR25" i="64"/>
  <c r="AN21" i="64"/>
  <c r="AN24" i="64"/>
  <c r="AB22" i="64"/>
  <c r="AN25" i="64"/>
  <c r="AN29" i="64"/>
  <c r="AJ21" i="64"/>
  <c r="AJ28" i="64"/>
  <c r="AB26" i="64"/>
  <c r="AR26" i="64"/>
  <c r="AB31" i="64"/>
  <c r="AN31" i="64"/>
  <c r="AB23" i="64"/>
  <c r="AV30" i="64"/>
  <c r="AF27" i="64"/>
  <c r="AN23" i="64"/>
  <c r="AL53" i="74"/>
  <c r="AW30" i="64"/>
  <c r="AN22" i="64"/>
  <c r="AV36" i="74"/>
  <c r="AK10" i="74"/>
  <c r="AK15" i="74" s="1"/>
  <c r="AW54" i="74"/>
  <c r="BA64" i="100"/>
  <c r="AM64" i="100"/>
  <c r="AA64" i="100"/>
  <c r="AQ24" i="76"/>
  <c r="AD64" i="100"/>
  <c r="AX50" i="100"/>
  <c r="AK31" i="64"/>
  <c r="AE48" i="76"/>
  <c r="AF48" i="76"/>
  <c r="AR64" i="100"/>
  <c r="AO50" i="100"/>
  <c r="AE39" i="100"/>
  <c r="AJ64" i="100"/>
  <c r="AF39" i="100"/>
  <c r="AC14" i="74"/>
  <c r="AC15" i="74"/>
  <c r="AC43" i="113"/>
  <c r="AC18" i="74"/>
  <c r="AC16" i="74"/>
  <c r="AP24" i="76"/>
  <c r="BA50" i="100"/>
  <c r="AT5" i="66"/>
  <c r="AT36" i="66" s="1"/>
  <c r="AZ53" i="74"/>
  <c r="F20" i="112"/>
  <c r="AY53" i="74"/>
  <c r="AF26" i="64"/>
  <c r="AF24" i="64"/>
  <c r="AP53" i="74"/>
  <c r="AR200" i="100"/>
  <c r="AL48" i="76"/>
  <c r="AK26" i="74"/>
  <c r="AJ24" i="76"/>
  <c r="AW32" i="76"/>
  <c r="AQ48" i="76"/>
  <c r="BA57" i="100"/>
  <c r="AU54" i="74"/>
  <c r="AP48" i="76"/>
  <c r="AZ64" i="100"/>
  <c r="AF22" i="64"/>
  <c r="AO10" i="74"/>
  <c r="AO43" i="113" s="1"/>
  <c r="AQ32" i="76"/>
  <c r="AV87" i="64"/>
  <c r="AF25" i="64"/>
  <c r="AF28" i="64"/>
  <c r="AS5" i="66"/>
  <c r="AS36" i="66" s="1"/>
  <c r="AJ48" i="76"/>
  <c r="AV48" i="76"/>
  <c r="AQ64" i="100"/>
  <c r="AB64" i="100"/>
  <c r="AC57" i="100"/>
  <c r="AS32" i="76"/>
  <c r="AT64" i="100"/>
  <c r="AJ50" i="100"/>
  <c r="AI39" i="100"/>
  <c r="BC96" i="66"/>
  <c r="AU39" i="100"/>
  <c r="AS50" i="100"/>
  <c r="AV39" i="100"/>
  <c r="AK50" i="100"/>
  <c r="AJ39" i="100"/>
  <c r="AK57" i="100"/>
  <c r="AE13" i="76"/>
  <c r="AE51" i="113"/>
  <c r="AE16" i="76"/>
  <c r="AE15" i="76"/>
  <c r="AE14" i="76"/>
  <c r="AS26" i="64"/>
  <c r="AS31" i="64"/>
  <c r="AF31" i="64"/>
  <c r="BA21" i="64"/>
  <c r="BA24" i="64"/>
  <c r="BA31" i="64"/>
  <c r="AK54" i="74"/>
  <c r="AO9" i="76"/>
  <c r="AO15" i="76" s="1"/>
  <c r="AG48" i="76"/>
  <c r="AE27" i="74"/>
  <c r="AZ24" i="76"/>
  <c r="AV24" i="76"/>
  <c r="AE24" i="76"/>
  <c r="AS24" i="76"/>
  <c r="AN9" i="76"/>
  <c r="AN13" i="76" s="1"/>
  <c r="AE64" i="100"/>
  <c r="AF30" i="64"/>
  <c r="BA26" i="64"/>
  <c r="AF23" i="64"/>
  <c r="BA22" i="64"/>
  <c r="BA27" i="64"/>
  <c r="BA87" i="64"/>
  <c r="AV53" i="74"/>
  <c r="AT48" i="76"/>
  <c r="AW48" i="76"/>
  <c r="AW24" i="76"/>
  <c r="AW50" i="100"/>
  <c r="AH57" i="100"/>
  <c r="AG57" i="100"/>
  <c r="AE57" i="100"/>
  <c r="AV200" i="100"/>
  <c r="AD48" i="76"/>
  <c r="AW9" i="76"/>
  <c r="AW14" i="76" s="1"/>
  <c r="AS48" i="76"/>
  <c r="AS27" i="74"/>
  <c r="AD50" i="100"/>
  <c r="AC39" i="100"/>
  <c r="AN39" i="100"/>
  <c r="AL64" i="100"/>
  <c r="AH50" i="100"/>
  <c r="BA27" i="74"/>
  <c r="AV27" i="74"/>
  <c r="AX35" i="74"/>
  <c r="AU27" i="74"/>
  <c r="AY44" i="74"/>
  <c r="AH27" i="74"/>
  <c r="AN27" i="74"/>
  <c r="AT27" i="74"/>
  <c r="AV54" i="74"/>
  <c r="AD27" i="74"/>
  <c r="AX27" i="74"/>
  <c r="AO27" i="74"/>
  <c r="AB27" i="74"/>
  <c r="AK39" i="100"/>
  <c r="AT50" i="100"/>
  <c r="AZ44" i="74"/>
  <c r="AY27" i="74"/>
  <c r="AM27" i="74"/>
  <c r="AC27" i="74"/>
  <c r="AI24" i="76"/>
  <c r="AV57" i="100"/>
  <c r="BB83" i="65"/>
  <c r="AK5" i="66"/>
  <c r="AK36" i="66" s="1"/>
  <c r="AW27" i="74"/>
  <c r="AZ39" i="100"/>
  <c r="AP39" i="100"/>
  <c r="AX57" i="100"/>
  <c r="AF27" i="74"/>
  <c r="AL39" i="100"/>
  <c r="AF50" i="100"/>
  <c r="AP200" i="100"/>
  <c r="AY13" i="76"/>
  <c r="AY51" i="113"/>
  <c r="AK27" i="64"/>
  <c r="AK87" i="64"/>
  <c r="AX96" i="66"/>
  <c r="AY24" i="76"/>
  <c r="BC83" i="66"/>
  <c r="AS87" i="64"/>
  <c r="AI54" i="74"/>
  <c r="AS200" i="100"/>
  <c r="AQ200" i="100"/>
  <c r="AF54" i="74"/>
  <c r="AY32" i="76"/>
  <c r="AS23" i="76"/>
  <c r="BA200" i="100"/>
  <c r="AL5" i="66"/>
  <c r="AL36" i="66" s="1"/>
  <c r="AS134" i="100"/>
  <c r="AQ134" i="100"/>
  <c r="AU134" i="100"/>
  <c r="AK26" i="64"/>
  <c r="AS22" i="64"/>
  <c r="AK28" i="64"/>
  <c r="AK30" i="64"/>
  <c r="AH5" i="66"/>
  <c r="AH36" i="66" s="1"/>
  <c r="AM200" i="100"/>
  <c r="AS9" i="76"/>
  <c r="AS51" i="113" s="1"/>
  <c r="AQ27" i="74"/>
  <c r="AS31" i="76"/>
  <c r="AU53" i="74"/>
  <c r="AR53" i="74"/>
  <c r="AV64" i="100"/>
  <c r="AJ57" i="100"/>
  <c r="AZ57" i="100"/>
  <c r="AW26" i="74"/>
  <c r="BC51" i="66"/>
  <c r="AL50" i="100"/>
  <c r="AT39" i="100"/>
  <c r="AM39" i="100"/>
  <c r="AD39" i="100"/>
  <c r="AW57" i="100"/>
  <c r="AW200" i="100"/>
  <c r="AP57" i="100"/>
  <c r="AB50" i="100"/>
  <c r="AN50" i="100"/>
  <c r="AC50" i="100"/>
  <c r="AU64" i="100"/>
  <c r="AY39" i="100"/>
  <c r="AL57" i="100"/>
  <c r="AG39" i="100"/>
  <c r="AM57" i="100"/>
  <c r="AT36" i="74"/>
  <c r="BE36" i="74"/>
  <c r="BC36" i="74"/>
  <c r="BB36" i="74"/>
  <c r="BB45" i="74"/>
  <c r="BE45" i="74"/>
  <c r="BC45" i="74"/>
  <c r="AY18" i="74"/>
  <c r="AR10" i="74"/>
  <c r="AR43" i="113" s="1"/>
  <c r="AY14" i="76"/>
  <c r="AR35" i="74"/>
  <c r="BA36" i="74"/>
  <c r="AJ27" i="74"/>
  <c r="AR54" i="74"/>
  <c r="AF24" i="76"/>
  <c r="AO24" i="76"/>
  <c r="BE27" i="74"/>
  <c r="BB27" i="74"/>
  <c r="AA39" i="100"/>
  <c r="AX134" i="100"/>
  <c r="BA59" i="64"/>
  <c r="BB59" i="64"/>
  <c r="BC59" i="64"/>
  <c r="BE59" i="64"/>
  <c r="BB73" i="64"/>
  <c r="BE73" i="64"/>
  <c r="BC73" i="64"/>
  <c r="AG43" i="113"/>
  <c r="AW134" i="100"/>
  <c r="AD53" i="74"/>
  <c r="AG15" i="74"/>
  <c r="AC16" i="76"/>
  <c r="BA45" i="74"/>
  <c r="AX54" i="74"/>
  <c r="AD10" i="74"/>
  <c r="AD18" i="74" s="1"/>
  <c r="AH26" i="74"/>
  <c r="BE26" i="74"/>
  <c r="BC26" i="74"/>
  <c r="BB26" i="74"/>
  <c r="AO48" i="76"/>
  <c r="BC98" i="66"/>
  <c r="AZ87" i="64"/>
  <c r="AN45" i="64"/>
  <c r="BB45" i="64"/>
  <c r="BC45" i="64"/>
  <c r="BE45" i="64"/>
  <c r="BA134" i="100"/>
  <c r="AB25" i="64"/>
  <c r="BE44" i="66"/>
  <c r="BE51" i="66" s="1"/>
  <c r="AB27" i="64"/>
  <c r="AC14" i="76"/>
  <c r="AX10" i="74"/>
  <c r="AY45" i="74"/>
  <c r="AE53" i="74"/>
  <c r="AZ134" i="100"/>
  <c r="BE44" i="74"/>
  <c r="BB44" i="74"/>
  <c r="BC44" i="74"/>
  <c r="BC97" i="66"/>
  <c r="BE97" i="66"/>
  <c r="AK27" i="74"/>
  <c r="AH39" i="100"/>
  <c r="AG27" i="74"/>
  <c r="AI13" i="76"/>
  <c r="AI15" i="76"/>
  <c r="AI16" i="76"/>
  <c r="AI51" i="113"/>
  <c r="AI14" i="76"/>
  <c r="AQ39" i="100"/>
  <c r="AN57" i="100"/>
  <c r="AF64" i="100"/>
  <c r="AS39" i="100"/>
  <c r="AC53" i="74"/>
  <c r="AP50" i="100"/>
  <c r="AX39" i="100"/>
  <c r="AO39" i="100"/>
  <c r="AA57" i="100"/>
  <c r="AO57" i="100"/>
  <c r="AQ57" i="100"/>
  <c r="AB57" i="100"/>
  <c r="AT47" i="76"/>
  <c r="AN200" i="100"/>
  <c r="AW39" i="100"/>
  <c r="AV50" i="100"/>
  <c r="AG64" i="100"/>
  <c r="AX64" i="100"/>
  <c r="AR134" i="100"/>
  <c r="AH64" i="100"/>
  <c r="AZ167" i="100"/>
  <c r="BA167" i="100"/>
  <c r="AU50" i="100"/>
  <c r="AV134" i="100"/>
  <c r="AX200" i="100"/>
  <c r="AL18" i="74"/>
  <c r="AL43" i="113"/>
  <c r="AL16" i="74"/>
  <c r="AL17" i="74"/>
  <c r="AO200" i="100"/>
  <c r="AL27" i="74"/>
  <c r="AG24" i="76"/>
  <c r="AH54" i="74"/>
  <c r="AU26" i="64"/>
  <c r="BC83" i="65"/>
  <c r="AY95" i="66"/>
  <c r="AQ54" i="74"/>
  <c r="AG18" i="74"/>
  <c r="AM50" i="100"/>
  <c r="AM54" i="74"/>
  <c r="AZ40" i="76"/>
  <c r="AP10" i="74"/>
  <c r="AX36" i="74"/>
  <c r="AT35" i="74"/>
  <c r="AZ32" i="76"/>
  <c r="AT134" i="100"/>
  <c r="F19" i="112"/>
  <c r="AT53" i="74"/>
  <c r="AS27" i="64"/>
  <c r="AS30" i="64"/>
  <c r="AV59" i="64"/>
  <c r="AR59" i="64"/>
  <c r="AK24" i="64"/>
  <c r="F11" i="112"/>
  <c r="AJ5" i="66"/>
  <c r="AJ36" i="66" s="1"/>
  <c r="AG54" i="74"/>
  <c r="AN10" i="74"/>
  <c r="AN16" i="74" s="1"/>
  <c r="AL54" i="74"/>
  <c r="AY15" i="76"/>
  <c r="AT200" i="100"/>
  <c r="AH18" i="74"/>
  <c r="AU200" i="100"/>
  <c r="AT10" i="74"/>
  <c r="AY16" i="76"/>
  <c r="AZ48" i="76"/>
  <c r="AB48" i="76"/>
  <c r="AU16" i="76"/>
  <c r="AC15" i="76"/>
  <c r="AC51" i="113"/>
  <c r="AU51" i="113"/>
  <c r="AU14" i="76"/>
  <c r="AU15" i="76"/>
  <c r="AJ22" i="76"/>
  <c r="AF22" i="76"/>
  <c r="BA30" i="76"/>
  <c r="BA22" i="76"/>
  <c r="BA38" i="76"/>
  <c r="AP22" i="76"/>
  <c r="AR24" i="76"/>
  <c r="AR32" i="76"/>
  <c r="AG51" i="113"/>
  <c r="AG14" i="76"/>
  <c r="AG16" i="76"/>
  <c r="AG15" i="76"/>
  <c r="AG13" i="76"/>
  <c r="AU30" i="76"/>
  <c r="AC22" i="76"/>
  <c r="AY22" i="76"/>
  <c r="AS30" i="76"/>
  <c r="BA40" i="76"/>
  <c r="AD22" i="76"/>
  <c r="AT30" i="76"/>
  <c r="AT22" i="76"/>
  <c r="AQ30" i="76"/>
  <c r="AQ22" i="76"/>
  <c r="AZ36" i="74"/>
  <c r="AE22" i="76"/>
  <c r="AI22" i="76"/>
  <c r="AY30" i="76"/>
  <c r="AZ38" i="76"/>
  <c r="AZ30" i="76"/>
  <c r="AZ22" i="76"/>
  <c r="AB22" i="76"/>
  <c r="AV30" i="76"/>
  <c r="AV22" i="76"/>
  <c r="AH22" i="76"/>
  <c r="AX30" i="76"/>
  <c r="AX22" i="76"/>
  <c r="AM22" i="76"/>
  <c r="AW22" i="76"/>
  <c r="AY38" i="76"/>
  <c r="AR30" i="76"/>
  <c r="AR22" i="76"/>
  <c r="AK9" i="76"/>
  <c r="AK22" i="76"/>
  <c r="AL22" i="76"/>
  <c r="AX32" i="76"/>
  <c r="AX24" i="76"/>
  <c r="AN22" i="76"/>
  <c r="AO22" i="76"/>
  <c r="AY40" i="76"/>
  <c r="AG22" i="76"/>
  <c r="AU22" i="76"/>
  <c r="AW30" i="76"/>
  <c r="AS22" i="76"/>
  <c r="AH43" i="113"/>
  <c r="AY15" i="74"/>
  <c r="AW35" i="74"/>
  <c r="AY16" i="74"/>
  <c r="AA10" i="74"/>
  <c r="AB26" i="74"/>
  <c r="AN26" i="74"/>
  <c r="AX53" i="74"/>
  <c r="AH15" i="74"/>
  <c r="AI26" i="74"/>
  <c r="AR26" i="74"/>
  <c r="AX26" i="74"/>
  <c r="AJ26" i="74"/>
  <c r="BA54" i="74"/>
  <c r="AH17" i="74"/>
  <c r="AH14" i="74"/>
  <c r="AZ54" i="74"/>
  <c r="AP27" i="74"/>
  <c r="AS36" i="74"/>
  <c r="AP26" i="74"/>
  <c r="AE10" i="74"/>
  <c r="AE17" i="74" s="1"/>
  <c r="AQ26" i="74"/>
  <c r="AC26" i="74"/>
  <c r="AU26" i="74"/>
  <c r="AP54" i="74"/>
  <c r="AZ27" i="74"/>
  <c r="AT26" i="74"/>
  <c r="AF26" i="74"/>
  <c r="AM26" i="74"/>
  <c r="AG26" i="74"/>
  <c r="AD26" i="74"/>
  <c r="AL26" i="74"/>
  <c r="AB53" i="74"/>
  <c r="AH55" i="74"/>
  <c r="AZ26" i="74"/>
  <c r="AE26" i="74"/>
  <c r="AR36" i="74"/>
  <c r="AU36" i="74"/>
  <c r="AY26" i="74"/>
  <c r="AV26" i="74"/>
  <c r="AW36" i="74"/>
  <c r="AO26" i="74"/>
  <c r="AY36" i="74"/>
  <c r="AQ36" i="74"/>
  <c r="AF10" i="74"/>
  <c r="AF43" i="113" s="1"/>
  <c r="AW10" i="74"/>
  <c r="AW53" i="74"/>
  <c r="AG14" i="74"/>
  <c r="AG17" i="74"/>
  <c r="AM9" i="76"/>
  <c r="AM48" i="76"/>
  <c r="AN48" i="76"/>
  <c r="AZ10" i="74"/>
  <c r="AZ25" i="74"/>
  <c r="AZ34" i="74"/>
  <c r="AZ43" i="74"/>
  <c r="AV10" i="74"/>
  <c r="AV34" i="74"/>
  <c r="AV25" i="74"/>
  <c r="AF45" i="64"/>
  <c r="BC71" i="65"/>
  <c r="BE83" i="65"/>
  <c r="AB10" i="74"/>
  <c r="AU25" i="74"/>
  <c r="AU34" i="74"/>
  <c r="AS35" i="74"/>
  <c r="AS26" i="74"/>
  <c r="AS45" i="64"/>
  <c r="AR34" i="74"/>
  <c r="AR25" i="74"/>
  <c r="AI48" i="76"/>
  <c r="AH48" i="76"/>
  <c r="BA44" i="74"/>
  <c r="BA35" i="74"/>
  <c r="BA26" i="74"/>
  <c r="AL15" i="74"/>
  <c r="AC17" i="74"/>
  <c r="AL14" i="74"/>
  <c r="AY17" i="74"/>
  <c r="AY14" i="74"/>
  <c r="AC48" i="76"/>
  <c r="AE5" i="66"/>
  <c r="AE36" i="66" s="1"/>
  <c r="AY48" i="76"/>
  <c r="AX48" i="76"/>
  <c r="AS10" i="74"/>
  <c r="AS43" i="113" s="1"/>
  <c r="AS53" i="74"/>
  <c r="AX57" i="66"/>
  <c r="AI10" i="74"/>
  <c r="AI53" i="74"/>
  <c r="AU5" i="66"/>
  <c r="AU36" i="66" s="1"/>
  <c r="AB57" i="66"/>
  <c r="AS25" i="64"/>
  <c r="AS28" i="64"/>
  <c r="AS23" i="64"/>
  <c r="AS24" i="64"/>
  <c r="AS21" i="64"/>
  <c r="AS29" i="64"/>
  <c r="AQ50" i="100"/>
  <c r="BA10" i="74"/>
  <c r="BA53" i="74"/>
  <c r="AR48" i="76"/>
  <c r="AM10" i="74"/>
  <c r="AM52" i="74"/>
  <c r="AZ9" i="76"/>
  <c r="AZ51" i="113" s="1"/>
  <c r="AZ46" i="76"/>
  <c r="AD46" i="76"/>
  <c r="AD9" i="76"/>
  <c r="AE46" i="76"/>
  <c r="AT46" i="76"/>
  <c r="AT9" i="76"/>
  <c r="AU46" i="76"/>
  <c r="AF46" i="76"/>
  <c r="AG46" i="76"/>
  <c r="AF9" i="76"/>
  <c r="AH46" i="76"/>
  <c r="AH9" i="76"/>
  <c r="AI46" i="76"/>
  <c r="AX46" i="76"/>
  <c r="AX9" i="76"/>
  <c r="BD41" i="76" s="1"/>
  <c r="AY46" i="76"/>
  <c r="AJ9" i="76"/>
  <c r="AJ46" i="76"/>
  <c r="AB9" i="76"/>
  <c r="AB51" i="113" s="1"/>
  <c r="AB46" i="76"/>
  <c r="AC46" i="76"/>
  <c r="AQ46" i="76"/>
  <c r="AQ9" i="76"/>
  <c r="AR9" i="76"/>
  <c r="AR46" i="76"/>
  <c r="AS46" i="76"/>
  <c r="AA9" i="76"/>
  <c r="AK46" i="76"/>
  <c r="AL46" i="76"/>
  <c r="AM46" i="76"/>
  <c r="AL9" i="76"/>
  <c r="AU52" i="74"/>
  <c r="AU10" i="74"/>
  <c r="AU43" i="113" s="1"/>
  <c r="AV46" i="76"/>
  <c r="AW46" i="76"/>
  <c r="AV9" i="76"/>
  <c r="BA46" i="76"/>
  <c r="AP46" i="76"/>
  <c r="AP9" i="76"/>
  <c r="BD33" i="76" s="1"/>
  <c r="AQ5" i="66"/>
  <c r="AQ36" i="66" s="1"/>
  <c r="AI5" i="66"/>
  <c r="AI36" i="66" s="1"/>
  <c r="AV5" i="66"/>
  <c r="AV36" i="66" s="1"/>
  <c r="BC69" i="66"/>
  <c r="AC5" i="66"/>
  <c r="AC36" i="66" s="1"/>
  <c r="AX56" i="66"/>
  <c r="BC82" i="66"/>
  <c r="AQ95" i="66"/>
  <c r="AU95" i="66"/>
  <c r="AG5" i="66"/>
  <c r="AG36" i="66" s="1"/>
  <c r="AA5" i="66"/>
  <c r="AA36" i="66" s="1"/>
  <c r="BA57" i="66"/>
  <c r="BA83" i="66"/>
  <c r="BA96" i="66"/>
  <c r="BA70" i="66"/>
  <c r="BB96" i="66"/>
  <c r="AO57" i="66"/>
  <c r="AN57" i="66"/>
  <c r="AB5" i="66"/>
  <c r="AB36" i="66" s="1"/>
  <c r="AT69" i="66"/>
  <c r="AF57" i="66"/>
  <c r="AM57" i="66"/>
  <c r="AM96" i="66"/>
  <c r="AR96" i="66"/>
  <c r="AR70" i="66"/>
  <c r="AR57" i="66"/>
  <c r="AQ69" i="66"/>
  <c r="AN5" i="66"/>
  <c r="AN36" i="66" s="1"/>
  <c r="AI95" i="66"/>
  <c r="AM95" i="66"/>
  <c r="AY69" i="66"/>
  <c r="AV96" i="66"/>
  <c r="AV70" i="66"/>
  <c r="AV57" i="66"/>
  <c r="AM5" i="66"/>
  <c r="AM36" i="66" s="1"/>
  <c r="AJ96" i="66"/>
  <c r="AJ57" i="66"/>
  <c r="AH57" i="66"/>
  <c r="AT57" i="66"/>
  <c r="BC57" i="66"/>
  <c r="AD57" i="66"/>
  <c r="AL57" i="66"/>
  <c r="AP57" i="66"/>
  <c r="AS96" i="66"/>
  <c r="AS57" i="66"/>
  <c r="AS70" i="66"/>
  <c r="AT96" i="66"/>
  <c r="AE96" i="66"/>
  <c r="AE57" i="66"/>
  <c r="AG57" i="66"/>
  <c r="AH96" i="66"/>
  <c r="AB96" i="66"/>
  <c r="AC57" i="66"/>
  <c r="AD96" i="66"/>
  <c r="AC96" i="66"/>
  <c r="AR5" i="66"/>
  <c r="AR36" i="66" s="1"/>
  <c r="AF5" i="66"/>
  <c r="AF36" i="66" s="1"/>
  <c r="BA5" i="66"/>
  <c r="AO5" i="66"/>
  <c r="AO36" i="66" s="1"/>
  <c r="AI96" i="66"/>
  <c r="AI57" i="66"/>
  <c r="AK57" i="66"/>
  <c r="AL96" i="66"/>
  <c r="AK96" i="66"/>
  <c r="AZ83" i="66"/>
  <c r="AZ70" i="66"/>
  <c r="AZ57" i="66"/>
  <c r="AQ57" i="66"/>
  <c r="AQ96" i="66"/>
  <c r="AQ70" i="66"/>
  <c r="AU96" i="66"/>
  <c r="AU70" i="66"/>
  <c r="AU57" i="66"/>
  <c r="AW96" i="66"/>
  <c r="AW57" i="66"/>
  <c r="AW70" i="66"/>
  <c r="AZ5" i="66"/>
  <c r="AV45" i="64"/>
  <c r="AA21" i="64"/>
  <c r="AJ52" i="74"/>
  <c r="AK52" i="74"/>
  <c r="AY200" i="100"/>
  <c r="AY167" i="100"/>
  <c r="AY101" i="100"/>
  <c r="AY134" i="100"/>
  <c r="AZ200" i="100"/>
  <c r="AB200" i="100"/>
  <c r="AH101" i="100"/>
  <c r="AL101" i="100"/>
  <c r="AB101" i="100"/>
  <c r="AJ101" i="100"/>
  <c r="AF101" i="100"/>
  <c r="AP101" i="100"/>
  <c r="AT101" i="100"/>
  <c r="AR101" i="100"/>
  <c r="AV101" i="100"/>
  <c r="AZ101" i="100"/>
  <c r="AD101" i="100"/>
  <c r="AN101" i="100"/>
  <c r="AX101" i="100"/>
  <c r="AW101" i="100"/>
  <c r="AN52" i="74"/>
  <c r="AO52" i="74"/>
  <c r="AC200" i="100"/>
  <c r="AC101" i="100"/>
  <c r="AD200" i="100"/>
  <c r="AI50" i="100"/>
  <c r="AB52" i="74"/>
  <c r="AC52" i="74"/>
  <c r="AE200" i="100"/>
  <c r="AE101" i="100"/>
  <c r="AF200" i="100"/>
  <c r="AG200" i="100"/>
  <c r="AG101" i="100"/>
  <c r="AH200" i="100"/>
  <c r="AE50" i="100"/>
  <c r="AA50" i="100"/>
  <c r="AS101" i="100"/>
  <c r="AY50" i="100"/>
  <c r="AF52" i="74"/>
  <c r="AG52" i="74"/>
  <c r="AM101" i="100"/>
  <c r="AM21" i="64"/>
  <c r="AZ45" i="64"/>
  <c r="AZ52" i="74"/>
  <c r="BA52" i="74"/>
  <c r="AI200" i="100"/>
  <c r="AI101" i="100"/>
  <c r="AJ200" i="100"/>
  <c r="AK22" i="64"/>
  <c r="AK25" i="64"/>
  <c r="AK29" i="64"/>
  <c r="AK21" i="64"/>
  <c r="AX69" i="66"/>
  <c r="AZ82" i="66"/>
  <c r="AZ69" i="66"/>
  <c r="AV69" i="66"/>
  <c r="AP56" i="66"/>
  <c r="AR52" i="74"/>
  <c r="AS52" i="74"/>
  <c r="AO101" i="100"/>
  <c r="D19" i="112"/>
  <c r="BA101" i="100"/>
  <c r="AV52" i="74"/>
  <c r="AW52" i="74"/>
  <c r="AJ10" i="74"/>
  <c r="AK200" i="100"/>
  <c r="AK101" i="100"/>
  <c r="AL200" i="100"/>
  <c r="AQ101" i="100"/>
  <c r="AU101" i="100"/>
  <c r="AX63" i="66"/>
  <c r="AC95" i="66"/>
  <c r="AC56" i="66"/>
  <c r="AP95" i="66"/>
  <c r="AW69" i="66"/>
  <c r="AW56" i="66"/>
  <c r="AW95" i="66"/>
  <c r="AX95" i="66"/>
  <c r="AB95" i="66"/>
  <c r="AG56" i="66"/>
  <c r="AH95" i="66"/>
  <c r="AL95" i="66"/>
  <c r="AR95" i="66"/>
  <c r="AR56" i="66"/>
  <c r="AR69" i="66"/>
  <c r="AF95" i="66"/>
  <c r="AF56" i="66"/>
  <c r="BA82" i="66"/>
  <c r="BA69" i="66"/>
  <c r="BA56" i="66"/>
  <c r="BA95" i="66"/>
  <c r="BB95" i="66"/>
  <c r="AN95" i="66"/>
  <c r="AS95" i="66"/>
  <c r="AS69" i="66"/>
  <c r="AS56" i="66"/>
  <c r="AT95" i="66"/>
  <c r="AJ95" i="66"/>
  <c r="AJ56" i="66"/>
  <c r="BE95" i="66"/>
  <c r="BE69" i="66"/>
  <c r="BE82" i="66"/>
  <c r="BE56" i="66"/>
  <c r="AP50" i="65"/>
  <c r="BD74" i="65" s="1"/>
  <c r="AN62" i="66"/>
  <c r="AO101" i="66"/>
  <c r="AN101" i="66"/>
  <c r="AF63" i="66"/>
  <c r="BB102" i="66"/>
  <c r="BB71" i="65"/>
  <c r="AP95" i="65"/>
  <c r="AP91" i="65"/>
  <c r="AX67" i="65"/>
  <c r="AD102" i="66"/>
  <c r="BE71" i="65"/>
  <c r="AF101" i="66"/>
  <c r="BB79" i="65"/>
  <c r="AG101" i="66"/>
  <c r="AR101" i="66"/>
  <c r="AS101" i="66"/>
  <c r="AX76" i="66"/>
  <c r="AC101" i="66"/>
  <c r="D26" i="112"/>
  <c r="AX71" i="65"/>
  <c r="AZ88" i="66"/>
  <c r="AZ101" i="66"/>
  <c r="AX50" i="65"/>
  <c r="AD63" i="66"/>
  <c r="F26" i="112"/>
  <c r="AO50" i="65"/>
  <c r="AT76" i="66"/>
  <c r="AF102" i="66"/>
  <c r="AB50" i="65"/>
  <c r="AB30" i="113" s="1"/>
  <c r="AR50" i="65"/>
  <c r="AR30" i="113" s="1"/>
  <c r="D11" i="112"/>
  <c r="AW101" i="66"/>
  <c r="BA75" i="66"/>
  <c r="BE62" i="66"/>
  <c r="AT63" i="66"/>
  <c r="BC88" i="66"/>
  <c r="AF62" i="66"/>
  <c r="BE88" i="66"/>
  <c r="BC62" i="66"/>
  <c r="BE75" i="66"/>
  <c r="AC36" i="65"/>
  <c r="AQ43" i="65"/>
  <c r="AR67" i="65"/>
  <c r="AA43" i="65"/>
  <c r="AA36" i="65"/>
  <c r="AC91" i="65"/>
  <c r="BA43" i="65"/>
  <c r="AF43" i="65"/>
  <c r="AZ43" i="65"/>
  <c r="AQ75" i="66"/>
  <c r="AV43" i="65"/>
  <c r="AI43" i="65"/>
  <c r="AI50" i="65" s="1"/>
  <c r="AI30" i="113" s="1"/>
  <c r="AS43" i="65"/>
  <c r="AM43" i="65"/>
  <c r="AW43" i="65"/>
  <c r="AE43" i="65"/>
  <c r="AK43" i="65"/>
  <c r="AY43" i="65"/>
  <c r="AY50" i="65" s="1"/>
  <c r="AY30" i="113" s="1"/>
  <c r="BC43" i="65"/>
  <c r="AU43" i="65"/>
  <c r="AU50" i="65" s="1"/>
  <c r="AU30" i="113" s="1"/>
  <c r="BE43" i="65"/>
  <c r="AJ43" i="65"/>
  <c r="AN43" i="65"/>
  <c r="AO91" i="65" s="1"/>
  <c r="AE59" i="65"/>
  <c r="AE95" i="65"/>
  <c r="AU59" i="65"/>
  <c r="AU95" i="65"/>
  <c r="AU71" i="65"/>
  <c r="AG95" i="65"/>
  <c r="AG59" i="65"/>
  <c r="AX59" i="65"/>
  <c r="AD62" i="66"/>
  <c r="AD101" i="66"/>
  <c r="AT75" i="66"/>
  <c r="AT62" i="66"/>
  <c r="AT101" i="66"/>
  <c r="AV48" i="66"/>
  <c r="AN63" i="66"/>
  <c r="AN102" i="66"/>
  <c r="AG48" i="66"/>
  <c r="AH100" i="66" s="1"/>
  <c r="AK102" i="66"/>
  <c r="AK63" i="66"/>
  <c r="AQ48" i="66"/>
  <c r="AI102" i="66"/>
  <c r="AI63" i="66"/>
  <c r="AP59" i="65"/>
  <c r="AL62" i="66"/>
  <c r="AL101" i="66"/>
  <c r="AR48" i="66"/>
  <c r="AR76" i="66"/>
  <c r="AR63" i="66"/>
  <c r="AV59" i="65"/>
  <c r="AV71" i="65"/>
  <c r="AS48" i="66"/>
  <c r="AR62" i="66"/>
  <c r="AZ75" i="66"/>
  <c r="BE102" i="66"/>
  <c r="BE76" i="66"/>
  <c r="BE89" i="66"/>
  <c r="BE63" i="66"/>
  <c r="AU48" i="66"/>
  <c r="BC102" i="66"/>
  <c r="BC63" i="66"/>
  <c r="BC89" i="66"/>
  <c r="BC76" i="66"/>
  <c r="AC62" i="66"/>
  <c r="AS62" i="66"/>
  <c r="BA62" i="66"/>
  <c r="AH63" i="66"/>
  <c r="AV63" i="66"/>
  <c r="AV102" i="66"/>
  <c r="AV76" i="66"/>
  <c r="AO48" i="66"/>
  <c r="AV101" i="66"/>
  <c r="AV75" i="66"/>
  <c r="AV62" i="66"/>
  <c r="AS102" i="66"/>
  <c r="AS76" i="66"/>
  <c r="AS63" i="66"/>
  <c r="AP36" i="66"/>
  <c r="AP48" i="66"/>
  <c r="AT102" i="66"/>
  <c r="AC59" i="65"/>
  <c r="AQ102" i="66"/>
  <c r="AQ63" i="66"/>
  <c r="AQ76" i="66"/>
  <c r="AB59" i="65"/>
  <c r="AB95" i="65"/>
  <c r="AQ101" i="66"/>
  <c r="AO62" i="66"/>
  <c r="AY48" i="66"/>
  <c r="AH95" i="65"/>
  <c r="AZ48" i="66"/>
  <c r="BA48" i="66"/>
  <c r="AR75" i="66"/>
  <c r="AG102" i="66"/>
  <c r="AG63" i="66"/>
  <c r="AD48" i="66"/>
  <c r="AL63" i="66"/>
  <c r="AE48" i="66"/>
  <c r="AY83" i="65"/>
  <c r="AY59" i="65"/>
  <c r="AY95" i="65"/>
  <c r="AY71" i="65"/>
  <c r="AO59" i="65"/>
  <c r="AH62" i="66"/>
  <c r="AH101" i="66"/>
  <c r="F25" i="112"/>
  <c r="AX75" i="66"/>
  <c r="AX62" i="66"/>
  <c r="AX101" i="66"/>
  <c r="AE102" i="66"/>
  <c r="AE63" i="66"/>
  <c r="AB102" i="66"/>
  <c r="AB63" i="66"/>
  <c r="AJ59" i="65"/>
  <c r="AP63" i="66"/>
  <c r="AQ59" i="65"/>
  <c r="AW71" i="65"/>
  <c r="AW59" i="65"/>
  <c r="AX95" i="65"/>
  <c r="AF48" i="66"/>
  <c r="AN59" i="65"/>
  <c r="AN95" i="65"/>
  <c r="AW48" i="66"/>
  <c r="BA102" i="66"/>
  <c r="BA76" i="66"/>
  <c r="BA63" i="66"/>
  <c r="BA89" i="66"/>
  <c r="AX48" i="66"/>
  <c r="BD87" i="66" s="1"/>
  <c r="AA48" i="66"/>
  <c r="AY102" i="66"/>
  <c r="AY63" i="66"/>
  <c r="AY89" i="66"/>
  <c r="AY76" i="66"/>
  <c r="AU101" i="66"/>
  <c r="AU62" i="66"/>
  <c r="AU75" i="66"/>
  <c r="AC50" i="65"/>
  <c r="AC30" i="113" s="1"/>
  <c r="AI48" i="66"/>
  <c r="BE59" i="65"/>
  <c r="AB48" i="66"/>
  <c r="AE101" i="66"/>
  <c r="AE62" i="66"/>
  <c r="AF59" i="65"/>
  <c r="AC48" i="66"/>
  <c r="AO102" i="66"/>
  <c r="AO63" i="66"/>
  <c r="AL48" i="66"/>
  <c r="AW62" i="66"/>
  <c r="AL102" i="66"/>
  <c r="AI59" i="65"/>
  <c r="AI95" i="65"/>
  <c r="AM102" i="66"/>
  <c r="AM63" i="66"/>
  <c r="AK62" i="66"/>
  <c r="AN48" i="66"/>
  <c r="AI62" i="66"/>
  <c r="BE100" i="66"/>
  <c r="AC102" i="66"/>
  <c r="AC63" i="66"/>
  <c r="AH51" i="66"/>
  <c r="AM48" i="66"/>
  <c r="BC59" i="65"/>
  <c r="AS95" i="65"/>
  <c r="AS71" i="65"/>
  <c r="AS59" i="65"/>
  <c r="D25" i="112"/>
  <c r="AP62" i="66"/>
  <c r="AP101" i="66"/>
  <c r="BC75" i="66"/>
  <c r="AZ89" i="66"/>
  <c r="AZ102" i="66"/>
  <c r="AZ76" i="66"/>
  <c r="AZ63" i="66"/>
  <c r="AR59" i="65"/>
  <c r="AR95" i="65"/>
  <c r="AQ62" i="66"/>
  <c r="AG62" i="66"/>
  <c r="AM59" i="65"/>
  <c r="AM95" i="65"/>
  <c r="AD95" i="65"/>
  <c r="AD50" i="65"/>
  <c r="AD30" i="113" s="1"/>
  <c r="AJ48" i="66"/>
  <c r="AM62" i="66"/>
  <c r="AJ63" i="66"/>
  <c r="AK48" i="66"/>
  <c r="AJ62" i="66"/>
  <c r="AZ62" i="66"/>
  <c r="AW76" i="66"/>
  <c r="AW63" i="66"/>
  <c r="AT48" i="66"/>
  <c r="AW75" i="66"/>
  <c r="BB59" i="65"/>
  <c r="AK59" i="65"/>
  <c r="BA71" i="65"/>
  <c r="BA83" i="65"/>
  <c r="BA59" i="65"/>
  <c r="AT59" i="65"/>
  <c r="AT95" i="65"/>
  <c r="AT71" i="65"/>
  <c r="AT50" i="65"/>
  <c r="AT30" i="113" s="1"/>
  <c r="AU102" i="66"/>
  <c r="AU63" i="66"/>
  <c r="AU76" i="66"/>
  <c r="AY101" i="66"/>
  <c r="AY88" i="66"/>
  <c r="AY75" i="66"/>
  <c r="AY62" i="66"/>
  <c r="AZ59" i="65"/>
  <c r="AZ95" i="65"/>
  <c r="AZ71" i="65"/>
  <c r="AZ83" i="65"/>
  <c r="AK101" i="66"/>
  <c r="AP102" i="66"/>
  <c r="AJ45" i="64"/>
  <c r="AF87" i="64"/>
  <c r="AE26" i="64"/>
  <c r="AX59" i="64"/>
  <c r="AX31" i="64"/>
  <c r="AX45" i="64"/>
  <c r="AX24" i="64"/>
  <c r="AX22" i="64"/>
  <c r="AX30" i="64"/>
  <c r="AX28" i="64"/>
  <c r="AX25" i="64"/>
  <c r="AX27" i="64"/>
  <c r="AX29" i="64"/>
  <c r="AX26" i="64"/>
  <c r="AX23" i="64"/>
  <c r="AD45" i="64"/>
  <c r="AD31" i="64"/>
  <c r="AD28" i="64"/>
  <c r="AD26" i="64"/>
  <c r="AD29" i="64"/>
  <c r="AD23" i="64"/>
  <c r="AD30" i="64"/>
  <c r="AD22" i="64"/>
  <c r="AD24" i="64"/>
  <c r="AD27" i="64"/>
  <c r="AD25" i="64"/>
  <c r="AX21" i="64"/>
  <c r="AQ87" i="64"/>
  <c r="AQ45" i="64"/>
  <c r="AQ59" i="64"/>
  <c r="AQ31" i="64"/>
  <c r="AQ22" i="64"/>
  <c r="AQ30" i="64"/>
  <c r="AQ28" i="64"/>
  <c r="AQ23" i="64"/>
  <c r="AQ27" i="64"/>
  <c r="AQ29" i="64"/>
  <c r="AQ24" i="64"/>
  <c r="AQ25" i="64"/>
  <c r="AW45" i="64"/>
  <c r="AI26" i="64"/>
  <c r="AD21" i="64"/>
  <c r="AB45" i="64"/>
  <c r="AE87" i="64"/>
  <c r="AE45" i="64"/>
  <c r="AE31" i="64"/>
  <c r="AE25" i="64"/>
  <c r="AE24" i="64"/>
  <c r="AE27" i="64"/>
  <c r="AE30" i="64"/>
  <c r="AE28" i="64"/>
  <c r="AE29" i="64"/>
  <c r="AE23" i="64"/>
  <c r="AE22" i="64"/>
  <c r="AG31" i="64"/>
  <c r="AG45" i="64"/>
  <c r="AG24" i="64"/>
  <c r="AG29" i="64"/>
  <c r="AG25" i="64"/>
  <c r="AG23" i="64"/>
  <c r="AG27" i="64"/>
  <c r="AG21" i="64"/>
  <c r="AG30" i="64"/>
  <c r="AG28" i="64"/>
  <c r="AG22" i="64"/>
  <c r="AP21" i="64"/>
  <c r="BA45" i="64"/>
  <c r="AO31" i="64"/>
  <c r="AO45" i="64"/>
  <c r="AO27" i="64"/>
  <c r="AO21" i="64"/>
  <c r="AO22" i="64"/>
  <c r="AO30" i="64"/>
  <c r="AO24" i="64"/>
  <c r="AO23" i="64"/>
  <c r="AO29" i="64"/>
  <c r="AO25" i="64"/>
  <c r="AO28" i="64"/>
  <c r="AZ73" i="64"/>
  <c r="AI87" i="64"/>
  <c r="AI45" i="64"/>
  <c r="AI31" i="64"/>
  <c r="AI24" i="64"/>
  <c r="AI25" i="64"/>
  <c r="AI27" i="64"/>
  <c r="AI22" i="64"/>
  <c r="AI29" i="64"/>
  <c r="AI23" i="64"/>
  <c r="AI30" i="64"/>
  <c r="AI28" i="64"/>
  <c r="AM87" i="64"/>
  <c r="AM45" i="64"/>
  <c r="AM31" i="64"/>
  <c r="AM22" i="64"/>
  <c r="AM29" i="64"/>
  <c r="AM23" i="64"/>
  <c r="AM28" i="64"/>
  <c r="AM25" i="64"/>
  <c r="AM30" i="64"/>
  <c r="AM24" i="64"/>
  <c r="AM27" i="64"/>
  <c r="AS59" i="64"/>
  <c r="AH31" i="64"/>
  <c r="AH45" i="64"/>
  <c r="AH23" i="64"/>
  <c r="AH22" i="64"/>
  <c r="AH27" i="64"/>
  <c r="AH25" i="64"/>
  <c r="AH24" i="64"/>
  <c r="AH28" i="64"/>
  <c r="AH29" i="64"/>
  <c r="AH26" i="64"/>
  <c r="AH30" i="64"/>
  <c r="AL87" i="64"/>
  <c r="AL45" i="64"/>
  <c r="AL31" i="64"/>
  <c r="AL30" i="64"/>
  <c r="AL27" i="64"/>
  <c r="AL24" i="64"/>
  <c r="AL22" i="64"/>
  <c r="AL26" i="64"/>
  <c r="AL29" i="64"/>
  <c r="AL28" i="64"/>
  <c r="AL25" i="64"/>
  <c r="AL23" i="64"/>
  <c r="AT87" i="64"/>
  <c r="AT45" i="64"/>
  <c r="AT31" i="64"/>
  <c r="AT59" i="64"/>
  <c r="AT24" i="64"/>
  <c r="AT25" i="64"/>
  <c r="AT28" i="64"/>
  <c r="AT27" i="64"/>
  <c r="AT23" i="64"/>
  <c r="AT22" i="64"/>
  <c r="AT30" i="64"/>
  <c r="AT26" i="64"/>
  <c r="AT29" i="64"/>
  <c r="AQ26" i="64"/>
  <c r="AR45" i="64"/>
  <c r="AR87" i="64"/>
  <c r="AG26" i="64"/>
  <c r="AI21" i="64"/>
  <c r="AY87" i="64"/>
  <c r="AY73" i="64"/>
  <c r="AY45" i="64"/>
  <c r="AY59" i="64"/>
  <c r="AY31" i="64"/>
  <c r="AY24" i="64"/>
  <c r="AY28" i="64"/>
  <c r="AY25" i="64"/>
  <c r="AY22" i="64"/>
  <c r="AY29" i="64"/>
  <c r="AY23" i="64"/>
  <c r="AY27" i="64"/>
  <c r="AY30" i="64"/>
  <c r="AP45" i="64"/>
  <c r="AP31" i="64"/>
  <c r="AP24" i="64"/>
  <c r="AP26" i="64"/>
  <c r="AP29" i="64"/>
  <c r="AP28" i="64"/>
  <c r="AP27" i="64"/>
  <c r="AP25" i="64"/>
  <c r="AP30" i="64"/>
  <c r="AP23" i="64"/>
  <c r="AP22" i="64"/>
  <c r="AZ59" i="64"/>
  <c r="AA31" i="64"/>
  <c r="AC45" i="64"/>
  <c r="AA24" i="64"/>
  <c r="AA26" i="64"/>
  <c r="AA23" i="64"/>
  <c r="AA29" i="64"/>
  <c r="AA27" i="64"/>
  <c r="AA30" i="64"/>
  <c r="AA25" i="64"/>
  <c r="AA22" i="64"/>
  <c r="AA28" i="64"/>
  <c r="AW59" i="64"/>
  <c r="AL21" i="64"/>
  <c r="AK45" i="64"/>
  <c r="AT21" i="64"/>
  <c r="AB87" i="64"/>
  <c r="AU87" i="64"/>
  <c r="AU45" i="64"/>
  <c r="AU59" i="64"/>
  <c r="AU31" i="64"/>
  <c r="AU25" i="64"/>
  <c r="AU28" i="64"/>
  <c r="AU22" i="64"/>
  <c r="AU29" i="64"/>
  <c r="AU23" i="64"/>
  <c r="AU30" i="64"/>
  <c r="AU24" i="64"/>
  <c r="AU27" i="64"/>
  <c r="AM26" i="64"/>
  <c r="AY21" i="64"/>
  <c r="BA73" i="64"/>
  <c r="BD25" i="76" l="1"/>
  <c r="AA51" i="113"/>
  <c r="AA49" i="113"/>
  <c r="AA40" i="113"/>
  <c r="AA43" i="113"/>
  <c r="AB18" i="74"/>
  <c r="AB43" i="113"/>
  <c r="AP15" i="74"/>
  <c r="BD37" i="74"/>
  <c r="AH61" i="66"/>
  <c r="BD61" i="66"/>
  <c r="AY55" i="74"/>
  <c r="BD46" i="74"/>
  <c r="AG28" i="74"/>
  <c r="BD28" i="74"/>
  <c r="BB74" i="66"/>
  <c r="BD74" i="66"/>
  <c r="I20" i="112"/>
  <c r="BD103" i="66"/>
  <c r="BD91" i="65"/>
  <c r="AB55" i="65"/>
  <c r="BD55" i="65"/>
  <c r="AX30" i="113"/>
  <c r="BD86" i="65"/>
  <c r="AK55" i="65"/>
  <c r="AW91" i="65"/>
  <c r="AW100" i="66"/>
  <c r="BA100" i="66"/>
  <c r="AP98" i="65"/>
  <c r="AD61" i="66"/>
  <c r="AF100" i="66"/>
  <c r="AQ74" i="66"/>
  <c r="AQ100" i="66"/>
  <c r="AM50" i="65"/>
  <c r="AM30" i="113" s="1"/>
  <c r="AM55" i="65"/>
  <c r="AO30" i="113"/>
  <c r="AR74" i="66"/>
  <c r="AK100" i="66"/>
  <c r="AV91" i="65"/>
  <c r="AC28" i="74"/>
  <c r="AO55" i="65"/>
  <c r="AE50" i="65"/>
  <c r="AE30" i="113" s="1"/>
  <c r="AE55" i="65"/>
  <c r="AH30" i="113"/>
  <c r="AJ100" i="66"/>
  <c r="AO100" i="66"/>
  <c r="AV100" i="66"/>
  <c r="AN50" i="65"/>
  <c r="AO98" i="65" s="1"/>
  <c r="AN91" i="65"/>
  <c r="AN55" i="65"/>
  <c r="AR91" i="65"/>
  <c r="AQ91" i="65"/>
  <c r="AQ67" i="65"/>
  <c r="AC100" i="66"/>
  <c r="AS13" i="76"/>
  <c r="AG36" i="65"/>
  <c r="AG50" i="65"/>
  <c r="AT16" i="74"/>
  <c r="AT43" i="113"/>
  <c r="AV17" i="74"/>
  <c r="AV43" i="113"/>
  <c r="BB55" i="74"/>
  <c r="BA43" i="113"/>
  <c r="AZ43" i="113"/>
  <c r="AQ15" i="74"/>
  <c r="AQ43" i="113"/>
  <c r="AW17" i="74"/>
  <c r="AW43" i="113"/>
  <c r="AX18" i="74"/>
  <c r="AX43" i="113"/>
  <c r="AQ14" i="74"/>
  <c r="AY83" i="66"/>
  <c r="AK16" i="74"/>
  <c r="AY96" i="66"/>
  <c r="AZ96" i="66"/>
  <c r="AY57" i="66"/>
  <c r="AZ36" i="66"/>
  <c r="BA36" i="66"/>
  <c r="AW13" i="76"/>
  <c r="AS16" i="76"/>
  <c r="AV15" i="74"/>
  <c r="AO14" i="74"/>
  <c r="AO17" i="74"/>
  <c r="AR37" i="74"/>
  <c r="AO18" i="74"/>
  <c r="BA16" i="76"/>
  <c r="BA14" i="76"/>
  <c r="BA15" i="76"/>
  <c r="BA49" i="113"/>
  <c r="BA13" i="76"/>
  <c r="BA51" i="113"/>
  <c r="AK18" i="74"/>
  <c r="AK17" i="74"/>
  <c r="AL55" i="74"/>
  <c r="AO13" i="76"/>
  <c r="AO16" i="74"/>
  <c r="AQ17" i="74"/>
  <c r="AQ18" i="74"/>
  <c r="BE87" i="66"/>
  <c r="BB87" i="66"/>
  <c r="BA33" i="76"/>
  <c r="BC33" i="76"/>
  <c r="BE33" i="76"/>
  <c r="BB33" i="76"/>
  <c r="BE61" i="66"/>
  <c r="BB61" i="66"/>
  <c r="AN14" i="74"/>
  <c r="AN51" i="113"/>
  <c r="AG25" i="76"/>
  <c r="BC25" i="76"/>
  <c r="BE25" i="76"/>
  <c r="BB25" i="76"/>
  <c r="BC41" i="76"/>
  <c r="BE41" i="76"/>
  <c r="BB41" i="76"/>
  <c r="BB30" i="113"/>
  <c r="AP27" i="113"/>
  <c r="AP30" i="113"/>
  <c r="AK14" i="74"/>
  <c r="AK43" i="113"/>
  <c r="AC17" i="76"/>
  <c r="AP55" i="74"/>
  <c r="AO15" i="74"/>
  <c r="AF14" i="74"/>
  <c r="AF15" i="74"/>
  <c r="AC19" i="74"/>
  <c r="AO14" i="76"/>
  <c r="AW16" i="76"/>
  <c r="AX15" i="74"/>
  <c r="AY46" i="74"/>
  <c r="AR14" i="74"/>
  <c r="BB101" i="66"/>
  <c r="AR16" i="74"/>
  <c r="AN15" i="74"/>
  <c r="AR15" i="74"/>
  <c r="AO51" i="113"/>
  <c r="AO16" i="76"/>
  <c r="AW51" i="113"/>
  <c r="AE17" i="76"/>
  <c r="AN43" i="113"/>
  <c r="AW15" i="76"/>
  <c r="AT37" i="74"/>
  <c r="AI17" i="76"/>
  <c r="AY17" i="76"/>
  <c r="AR18" i="74"/>
  <c r="BE70" i="66"/>
  <c r="AR17" i="74"/>
  <c r="AD15" i="74"/>
  <c r="AO49" i="76"/>
  <c r="AN14" i="76"/>
  <c r="AP36" i="65"/>
  <c r="AR55" i="74"/>
  <c r="BE57" i="66"/>
  <c r="BE96" i="66"/>
  <c r="AN15" i="76"/>
  <c r="AN16" i="76"/>
  <c r="AZ14" i="74"/>
  <c r="AV18" i="74"/>
  <c r="AO55" i="74"/>
  <c r="AF18" i="74"/>
  <c r="AN55" i="74"/>
  <c r="AF16" i="74"/>
  <c r="AL28" i="74"/>
  <c r="AN17" i="74"/>
  <c r="AS15" i="76"/>
  <c r="AV16" i="74"/>
  <c r="AF17" i="74"/>
  <c r="AV14" i="74"/>
  <c r="AS14" i="76"/>
  <c r="AF55" i="74"/>
  <c r="AN18" i="74"/>
  <c r="BC101" i="66"/>
  <c r="AN28" i="74"/>
  <c r="BE28" i="74"/>
  <c r="BB28" i="74"/>
  <c r="BC28" i="74"/>
  <c r="AG19" i="74"/>
  <c r="BE83" i="66"/>
  <c r="BB37" i="74"/>
  <c r="BE37" i="74"/>
  <c r="BC37" i="74"/>
  <c r="AX17" i="74"/>
  <c r="BE46" i="74"/>
  <c r="BB46" i="74"/>
  <c r="BC46" i="74"/>
  <c r="AX16" i="74"/>
  <c r="AX40" i="113"/>
  <c r="AX14" i="74"/>
  <c r="AD14" i="74"/>
  <c r="AD43" i="113"/>
  <c r="AD55" i="74"/>
  <c r="AD16" i="74"/>
  <c r="AD17" i="74"/>
  <c r="AP16" i="74"/>
  <c r="AP43" i="113"/>
  <c r="AP40" i="113"/>
  <c r="AP17" i="74"/>
  <c r="AQ55" i="74"/>
  <c r="AZ55" i="74"/>
  <c r="AP18" i="74"/>
  <c r="AT14" i="74"/>
  <c r="AT15" i="74"/>
  <c r="D14" i="112"/>
  <c r="E11" i="112" s="1"/>
  <c r="AP14" i="74"/>
  <c r="AT17" i="74"/>
  <c r="AQ37" i="74"/>
  <c r="AY37" i="74"/>
  <c r="AX37" i="74"/>
  <c r="AT18" i="74"/>
  <c r="AU17" i="76"/>
  <c r="AK16" i="76"/>
  <c r="AK15" i="76"/>
  <c r="AK13" i="76"/>
  <c r="AK51" i="113"/>
  <c r="AK14" i="76"/>
  <c r="AL25" i="76"/>
  <c r="AD25" i="76"/>
  <c r="AG17" i="76"/>
  <c r="AB25" i="76"/>
  <c r="AQ33" i="76"/>
  <c r="AQ25" i="76"/>
  <c r="AX33" i="76"/>
  <c r="AX25" i="76"/>
  <c r="AY41" i="76"/>
  <c r="AZ25" i="76"/>
  <c r="AZ33" i="76"/>
  <c r="AZ41" i="76"/>
  <c r="BA41" i="76"/>
  <c r="AO25" i="76"/>
  <c r="AV25" i="76"/>
  <c r="AV33" i="76"/>
  <c r="AT33" i="76"/>
  <c r="AT25" i="76"/>
  <c r="AM25" i="76"/>
  <c r="AH19" i="74"/>
  <c r="AW33" i="76"/>
  <c r="AC25" i="76"/>
  <c r="AR25" i="76"/>
  <c r="AR33" i="76"/>
  <c r="AJ25" i="76"/>
  <c r="AS33" i="76"/>
  <c r="AW25" i="76"/>
  <c r="AP25" i="76"/>
  <c r="AY33" i="76"/>
  <c r="AU33" i="76"/>
  <c r="AI25" i="76"/>
  <c r="AN25" i="76"/>
  <c r="AY25" i="76"/>
  <c r="AU25" i="76"/>
  <c r="AE25" i="76"/>
  <c r="AH14" i="76"/>
  <c r="AH25" i="76"/>
  <c r="AF25" i="76"/>
  <c r="AK25" i="76"/>
  <c r="AS25" i="76"/>
  <c r="BA25" i="76"/>
  <c r="AX28" i="74"/>
  <c r="AR28" i="74"/>
  <c r="AJ28" i="74"/>
  <c r="AC55" i="74"/>
  <c r="AB16" i="74"/>
  <c r="AB15" i="74"/>
  <c r="AY28" i="74"/>
  <c r="AT28" i="74"/>
  <c r="AE28" i="74"/>
  <c r="AZ40" i="113"/>
  <c r="AK28" i="74"/>
  <c r="AQ28" i="74"/>
  <c r="AA15" i="74"/>
  <c r="AA18" i="74"/>
  <c r="AA14" i="74"/>
  <c r="AA16" i="74"/>
  <c r="AZ18" i="74"/>
  <c r="AI28" i="74"/>
  <c r="AO28" i="74"/>
  <c r="AP28" i="74"/>
  <c r="AD28" i="74"/>
  <c r="AA17" i="74"/>
  <c r="AZ17" i="74"/>
  <c r="AZ16" i="74"/>
  <c r="AB55" i="74"/>
  <c r="BA55" i="74"/>
  <c r="AZ15" i="74"/>
  <c r="AM28" i="74"/>
  <c r="AF28" i="74"/>
  <c r="AE16" i="74"/>
  <c r="AE43" i="113"/>
  <c r="AE14" i="74"/>
  <c r="AE15" i="74"/>
  <c r="AE18" i="74"/>
  <c r="AE55" i="74"/>
  <c r="AH28" i="74"/>
  <c r="AG55" i="74"/>
  <c r="AL19" i="74"/>
  <c r="AW37" i="74"/>
  <c r="AW55" i="74"/>
  <c r="AW14" i="74"/>
  <c r="AW16" i="74"/>
  <c r="AX55" i="74"/>
  <c r="AW15" i="74"/>
  <c r="AW18" i="74"/>
  <c r="AW28" i="74"/>
  <c r="AY19" i="74"/>
  <c r="AM16" i="76"/>
  <c r="AM13" i="76"/>
  <c r="AM51" i="113"/>
  <c r="AM15" i="76"/>
  <c r="AN49" i="76"/>
  <c r="AM14" i="76"/>
  <c r="BA17" i="74"/>
  <c r="BA46" i="74"/>
  <c r="BA28" i="74"/>
  <c r="BA37" i="74"/>
  <c r="AS28" i="74"/>
  <c r="AS37" i="74"/>
  <c r="AB14" i="74"/>
  <c r="AB28" i="74"/>
  <c r="AB17" i="74"/>
  <c r="AV28" i="74"/>
  <c r="AV37" i="74"/>
  <c r="AZ46" i="74"/>
  <c r="AZ28" i="74"/>
  <c r="AZ37" i="74"/>
  <c r="AU37" i="74"/>
  <c r="AU28" i="74"/>
  <c r="AV55" i="74"/>
  <c r="AI15" i="74"/>
  <c r="AI43" i="113"/>
  <c r="AI55" i="74"/>
  <c r="AI17" i="74"/>
  <c r="AI14" i="74"/>
  <c r="AI16" i="74"/>
  <c r="AI18" i="74"/>
  <c r="AS15" i="74"/>
  <c r="AS14" i="74"/>
  <c r="AS16" i="74"/>
  <c r="AT55" i="74"/>
  <c r="AS18" i="74"/>
  <c r="AS55" i="74"/>
  <c r="AS17" i="74"/>
  <c r="BA14" i="74"/>
  <c r="BA16" i="74"/>
  <c r="BA15" i="74"/>
  <c r="BA18" i="74"/>
  <c r="BA40" i="113"/>
  <c r="AP14" i="76"/>
  <c r="AP16" i="76"/>
  <c r="AP15" i="76"/>
  <c r="AP13" i="76"/>
  <c r="AP49" i="76"/>
  <c r="AP51" i="113"/>
  <c r="AP49" i="113"/>
  <c r="AA14" i="76"/>
  <c r="AA16" i="76"/>
  <c r="AA13" i="76"/>
  <c r="AA15" i="76"/>
  <c r="AM43" i="113"/>
  <c r="AM14" i="74"/>
  <c r="AM15" i="74"/>
  <c r="AM18" i="74"/>
  <c r="AM55" i="74"/>
  <c r="AM16" i="74"/>
  <c r="AM17" i="74"/>
  <c r="AQ16" i="76"/>
  <c r="AQ13" i="76"/>
  <c r="AQ15" i="76"/>
  <c r="AQ51" i="113"/>
  <c r="AQ49" i="76"/>
  <c r="AQ14" i="76"/>
  <c r="AB13" i="76"/>
  <c r="AB16" i="76"/>
  <c r="AB49" i="76"/>
  <c r="AB15" i="76"/>
  <c r="AB14" i="76"/>
  <c r="AC49" i="76"/>
  <c r="AX14" i="76"/>
  <c r="AX16" i="76"/>
  <c r="AX13" i="76"/>
  <c r="AX15" i="76"/>
  <c r="AX51" i="113"/>
  <c r="AX49" i="113"/>
  <c r="AX49" i="76"/>
  <c r="AY49" i="76"/>
  <c r="BA49" i="76"/>
  <c r="AZ49" i="76"/>
  <c r="AZ14" i="76"/>
  <c r="AZ16" i="76"/>
  <c r="AZ13" i="76"/>
  <c r="AZ15" i="76"/>
  <c r="AZ49" i="113"/>
  <c r="AV15" i="76"/>
  <c r="AV13" i="76"/>
  <c r="AV14" i="76"/>
  <c r="AV51" i="113"/>
  <c r="AV49" i="76"/>
  <c r="AV16" i="76"/>
  <c r="AW49" i="76"/>
  <c r="AL14" i="76"/>
  <c r="AL15" i="76"/>
  <c r="AL16" i="76"/>
  <c r="AL13" i="76"/>
  <c r="AL51" i="113"/>
  <c r="AM49" i="76"/>
  <c r="AL49" i="76"/>
  <c r="AS49" i="76"/>
  <c r="AR13" i="76"/>
  <c r="AR16" i="76"/>
  <c r="AR15" i="76"/>
  <c r="AR51" i="113"/>
  <c r="AR14" i="76"/>
  <c r="AR49" i="76"/>
  <c r="AK49" i="76"/>
  <c r="AJ13" i="76"/>
  <c r="AJ51" i="113"/>
  <c r="AJ14" i="76"/>
  <c r="AJ16" i="76"/>
  <c r="AJ49" i="76"/>
  <c r="AJ15" i="76"/>
  <c r="AU17" i="74"/>
  <c r="AU14" i="74"/>
  <c r="AU16" i="74"/>
  <c r="AU18" i="74"/>
  <c r="AU55" i="74"/>
  <c r="AU15" i="74"/>
  <c r="AH13" i="76"/>
  <c r="AH16" i="76"/>
  <c r="AH15" i="76"/>
  <c r="AI49" i="76"/>
  <c r="AH51" i="113"/>
  <c r="AH49" i="76"/>
  <c r="AF15" i="76"/>
  <c r="AF13" i="76"/>
  <c r="AF16" i="76"/>
  <c r="AF51" i="113"/>
  <c r="AF14" i="76"/>
  <c r="AF49" i="76"/>
  <c r="AG49" i="76"/>
  <c r="AT14" i="76"/>
  <c r="AT16" i="76"/>
  <c r="AT15" i="76"/>
  <c r="AT49" i="76"/>
  <c r="AT51" i="113"/>
  <c r="AU49" i="76"/>
  <c r="AT13" i="76"/>
  <c r="AD14" i="76"/>
  <c r="AD16" i="76"/>
  <c r="AD15" i="76"/>
  <c r="AD13" i="76"/>
  <c r="AE49" i="76"/>
  <c r="AD51" i="113"/>
  <c r="AD49" i="76"/>
  <c r="BE74" i="66"/>
  <c r="AJ43" i="113"/>
  <c r="AJ55" i="74"/>
  <c r="AJ15" i="74"/>
  <c r="AJ18" i="74"/>
  <c r="AJ17" i="74"/>
  <c r="AJ14" i="74"/>
  <c r="AK55" i="74"/>
  <c r="AJ16" i="74"/>
  <c r="AR74" i="65"/>
  <c r="AD36" i="65"/>
  <c r="BB74" i="65"/>
  <c r="BB27" i="113"/>
  <c r="F14" i="112"/>
  <c r="AX27" i="113"/>
  <c r="AX74" i="65"/>
  <c r="BB86" i="65"/>
  <c r="AA50" i="65"/>
  <c r="BD62" i="65" s="1"/>
  <c r="AQ50" i="65"/>
  <c r="AC55" i="65"/>
  <c r="AR55" i="65"/>
  <c r="AR36" i="65"/>
  <c r="AB36" i="65"/>
  <c r="AL55" i="65"/>
  <c r="AT55" i="65"/>
  <c r="AP55" i="65"/>
  <c r="AX55" i="65"/>
  <c r="BB55" i="65"/>
  <c r="AG55" i="65"/>
  <c r="AH55" i="65"/>
  <c r="AD55" i="65"/>
  <c r="AB91" i="65"/>
  <c r="AQ55" i="65"/>
  <c r="AJ36" i="65"/>
  <c r="AU36" i="65"/>
  <c r="AY36" i="65"/>
  <c r="AW67" i="65"/>
  <c r="AX91" i="65"/>
  <c r="AW55" i="65"/>
  <c r="AS91" i="65"/>
  <c r="AS67" i="65"/>
  <c r="AT91" i="65"/>
  <c r="AS55" i="65"/>
  <c r="AV55" i="65"/>
  <c r="AV67" i="65"/>
  <c r="AV50" i="65"/>
  <c r="AZ36" i="65"/>
  <c r="AF36" i="65"/>
  <c r="AJ55" i="65"/>
  <c r="AJ91" i="65"/>
  <c r="AJ50" i="65"/>
  <c r="AJ30" i="113" s="1"/>
  <c r="AU91" i="65"/>
  <c r="AU67" i="65"/>
  <c r="AU55" i="65"/>
  <c r="AY91" i="65"/>
  <c r="AY67" i="65"/>
  <c r="AY79" i="65"/>
  <c r="AY55" i="65"/>
  <c r="AE91" i="65"/>
  <c r="AM36" i="65"/>
  <c r="AI36" i="65"/>
  <c r="AS50" i="65"/>
  <c r="AZ55" i="65"/>
  <c r="AZ91" i="65"/>
  <c r="AZ67" i="65"/>
  <c r="AZ79" i="65"/>
  <c r="AZ50" i="65"/>
  <c r="AZ30" i="113" s="1"/>
  <c r="AF55" i="65"/>
  <c r="AF91" i="65"/>
  <c r="AG91" i="65"/>
  <c r="AF50" i="65"/>
  <c r="AF30" i="113" s="1"/>
  <c r="AE36" i="65"/>
  <c r="AN36" i="65"/>
  <c r="AK36" i="65"/>
  <c r="AM91" i="65"/>
  <c r="AI55" i="65"/>
  <c r="AI91" i="65"/>
  <c r="AW50" i="65"/>
  <c r="AW30" i="113" s="1"/>
  <c r="BA36" i="65"/>
  <c r="BE67" i="65"/>
  <c r="BE79" i="65"/>
  <c r="BE55" i="65"/>
  <c r="BE91" i="65"/>
  <c r="BE50" i="65"/>
  <c r="BC91" i="65"/>
  <c r="BC67" i="65"/>
  <c r="BC79" i="65"/>
  <c r="BC55" i="65"/>
  <c r="BC50" i="65"/>
  <c r="BD98" i="65" s="1"/>
  <c r="AL91" i="65"/>
  <c r="AK91" i="65"/>
  <c r="AK50" i="65"/>
  <c r="AK30" i="113" s="1"/>
  <c r="AV36" i="65"/>
  <c r="BA67" i="65"/>
  <c r="BA79" i="65"/>
  <c r="BA55" i="65"/>
  <c r="BB91" i="65"/>
  <c r="BA91" i="65"/>
  <c r="BA50" i="65"/>
  <c r="BA30" i="113" s="1"/>
  <c r="AD98" i="65"/>
  <c r="AL100" i="66"/>
  <c r="AL61" i="66"/>
  <c r="AL51" i="66"/>
  <c r="F24" i="112"/>
  <c r="AX100" i="66"/>
  <c r="AX74" i="66"/>
  <c r="AX61" i="66"/>
  <c r="AX51" i="66"/>
  <c r="BD90" i="66" s="1"/>
  <c r="AD100" i="66"/>
  <c r="AD51" i="66"/>
  <c r="AY100" i="66"/>
  <c r="AY87" i="66"/>
  <c r="AY74" i="66"/>
  <c r="AY61" i="66"/>
  <c r="AY51" i="66"/>
  <c r="AS61" i="66"/>
  <c r="AS51" i="66"/>
  <c r="AS100" i="66"/>
  <c r="AS74" i="66"/>
  <c r="AG61" i="66"/>
  <c r="AG51" i="66"/>
  <c r="AG100" i="66"/>
  <c r="AT74" i="65"/>
  <c r="AT100" i="66"/>
  <c r="AT74" i="66"/>
  <c r="AT61" i="66"/>
  <c r="AT51" i="66"/>
  <c r="AK61" i="66"/>
  <c r="AK51" i="66"/>
  <c r="AJ61" i="66"/>
  <c r="AJ51" i="66"/>
  <c r="AM100" i="66"/>
  <c r="AM61" i="66"/>
  <c r="AM51" i="66"/>
  <c r="AC98" i="65"/>
  <c r="AF61" i="66"/>
  <c r="AF51" i="66"/>
  <c r="AY98" i="65"/>
  <c r="AY86" i="65"/>
  <c r="AY74" i="65"/>
  <c r="BA61" i="66"/>
  <c r="BA51" i="66"/>
  <c r="BB103" i="66" s="1"/>
  <c r="BA74" i="66"/>
  <c r="BA87" i="66"/>
  <c r="BB100" i="66"/>
  <c r="AR61" i="66"/>
  <c r="AR51" i="66"/>
  <c r="AR100" i="66"/>
  <c r="AQ61" i="66"/>
  <c r="AQ51" i="66"/>
  <c r="AV61" i="66"/>
  <c r="AV51" i="66"/>
  <c r="AV74" i="66"/>
  <c r="AN61" i="66"/>
  <c r="AN51" i="66"/>
  <c r="AN100" i="66"/>
  <c r="AI98" i="65"/>
  <c r="AC61" i="66"/>
  <c r="AC51" i="66"/>
  <c r="AB61" i="66"/>
  <c r="AB51" i="66"/>
  <c r="AB100" i="66"/>
  <c r="BC100" i="66"/>
  <c r="BC87" i="66"/>
  <c r="BC61" i="66"/>
  <c r="BC74" i="66"/>
  <c r="AE100" i="66"/>
  <c r="AE51" i="66"/>
  <c r="AE61" i="66"/>
  <c r="AZ87" i="66"/>
  <c r="AZ61" i="66"/>
  <c r="AZ51" i="66"/>
  <c r="AZ74" i="66"/>
  <c r="AZ100" i="66"/>
  <c r="D24" i="112"/>
  <c r="AP100" i="66"/>
  <c r="AP61" i="66"/>
  <c r="AP51" i="66"/>
  <c r="BD77" i="66" s="1"/>
  <c r="AO61" i="66"/>
  <c r="AO51" i="66"/>
  <c r="AU98" i="65"/>
  <c r="AU74" i="65"/>
  <c r="BE103" i="66"/>
  <c r="AI100" i="66"/>
  <c r="AI61" i="66"/>
  <c r="AI51" i="66"/>
  <c r="AA51" i="66"/>
  <c r="BD64" i="66" s="1"/>
  <c r="AW61" i="66"/>
  <c r="AW51" i="66"/>
  <c r="AW74" i="66"/>
  <c r="AU100" i="66"/>
  <c r="AU61" i="66"/>
  <c r="AU74" i="66"/>
  <c r="AU51" i="66"/>
  <c r="BE30" i="113" l="1"/>
  <c r="AM98" i="65"/>
  <c r="AE98" i="65"/>
  <c r="AG98" i="65"/>
  <c r="AO103" i="66"/>
  <c r="AP103" i="66"/>
  <c r="AN103" i="66"/>
  <c r="AX103" i="66"/>
  <c r="AN30" i="113"/>
  <c r="AN98" i="65"/>
  <c r="AG103" i="66"/>
  <c r="AR77" i="66"/>
  <c r="AH103" i="66"/>
  <c r="AT64" i="66"/>
  <c r="AH98" i="65"/>
  <c r="AG30" i="113"/>
  <c r="BC30" i="113"/>
  <c r="AS17" i="76"/>
  <c r="AQ19" i="74"/>
  <c r="AW17" i="76"/>
  <c r="AO19" i="74"/>
  <c r="AK19" i="74"/>
  <c r="AO17" i="76"/>
  <c r="BA17" i="76"/>
  <c r="E8" i="112"/>
  <c r="BE77" i="66"/>
  <c r="BB77" i="66"/>
  <c r="BE90" i="66"/>
  <c r="BB90" i="66"/>
  <c r="BE64" i="66"/>
  <c r="BB64" i="66"/>
  <c r="AR98" i="65"/>
  <c r="AQ30" i="113"/>
  <c r="AP62" i="65"/>
  <c r="AA30" i="113"/>
  <c r="AT98" i="65"/>
  <c r="AS30" i="113"/>
  <c r="AV98" i="65"/>
  <c r="AV30" i="113"/>
  <c r="AR19" i="74"/>
  <c r="AQ98" i="65"/>
  <c r="AW62" i="65"/>
  <c r="AN17" i="76"/>
  <c r="AX19" i="74"/>
  <c r="AV19" i="74"/>
  <c r="AD19" i="74"/>
  <c r="AN19" i="74"/>
  <c r="AF19" i="74"/>
  <c r="AT62" i="65"/>
  <c r="AN62" i="65"/>
  <c r="AJ62" i="65"/>
  <c r="AP19" i="74"/>
  <c r="AT19" i="74"/>
  <c r="E13" i="112"/>
  <c r="E10" i="112"/>
  <c r="E7" i="112"/>
  <c r="E12" i="112"/>
  <c r="E9" i="112"/>
  <c r="E6" i="112"/>
  <c r="AZ19" i="74"/>
  <c r="AK17" i="76"/>
  <c r="AE19" i="74"/>
  <c r="AA19" i="74"/>
  <c r="AW19" i="74"/>
  <c r="AM17" i="76"/>
  <c r="AB19" i="74"/>
  <c r="AR17" i="76"/>
  <c r="AT17" i="76"/>
  <c r="AP17" i="76"/>
  <c r="BA19" i="74"/>
  <c r="AI19" i="74"/>
  <c r="AS19" i="74"/>
  <c r="AD17" i="76"/>
  <c r="AU19" i="74"/>
  <c r="AJ17" i="76"/>
  <c r="AZ17" i="76"/>
  <c r="AQ17" i="76"/>
  <c r="AV17" i="76"/>
  <c r="AX17" i="76"/>
  <c r="AF17" i="76"/>
  <c r="AH17" i="76"/>
  <c r="AL17" i="76"/>
  <c r="AB17" i="76"/>
  <c r="AM19" i="74"/>
  <c r="AA17" i="76"/>
  <c r="AJ19" i="74"/>
  <c r="AB98" i="65"/>
  <c r="AY62" i="65"/>
  <c r="AC62" i="65"/>
  <c r="AG62" i="65"/>
  <c r="AE62" i="65"/>
  <c r="AS62" i="65"/>
  <c r="AA27" i="113"/>
  <c r="AD62" i="65"/>
  <c r="BB62" i="65"/>
  <c r="AO62" i="65"/>
  <c r="AB62" i="65"/>
  <c r="AU62" i="65"/>
  <c r="AI62" i="65"/>
  <c r="AL62" i="65"/>
  <c r="AM62" i="65"/>
  <c r="AX62" i="65"/>
  <c r="AQ74" i="65"/>
  <c r="AH62" i="65"/>
  <c r="AJ98" i="65"/>
  <c r="AQ62" i="65"/>
  <c r="G6" i="112"/>
  <c r="G13" i="112"/>
  <c r="G10" i="112"/>
  <c r="G11" i="112"/>
  <c r="G12" i="112"/>
  <c r="G9" i="112"/>
  <c r="G7" i="112"/>
  <c r="G8" i="112"/>
  <c r="AR62" i="65"/>
  <c r="AK98" i="65"/>
  <c r="AL98" i="65"/>
  <c r="BC62" i="65"/>
  <c r="BC98" i="65"/>
  <c r="BC27" i="113"/>
  <c r="BC74" i="65"/>
  <c r="BC86" i="65"/>
  <c r="AF98" i="65"/>
  <c r="AF62" i="65"/>
  <c r="AZ74" i="65"/>
  <c r="AZ86" i="65"/>
  <c r="AZ27" i="113"/>
  <c r="AZ62" i="65"/>
  <c r="BB98" i="65"/>
  <c r="BA27" i="113"/>
  <c r="BA86" i="65"/>
  <c r="BA74" i="65"/>
  <c r="BA62" i="65"/>
  <c r="BA98" i="65"/>
  <c r="BE74" i="65"/>
  <c r="BE86" i="65"/>
  <c r="BE98" i="65"/>
  <c r="BE27" i="113"/>
  <c r="BE62" i="65"/>
  <c r="AV62" i="65"/>
  <c r="AV74" i="65"/>
  <c r="AZ98" i="65"/>
  <c r="AK62" i="65"/>
  <c r="AX98" i="65"/>
  <c r="AW74" i="65"/>
  <c r="AW98" i="65"/>
  <c r="AS98" i="65"/>
  <c r="AS74" i="65"/>
  <c r="AI103" i="66"/>
  <c r="AI64" i="66"/>
  <c r="AB64" i="66"/>
  <c r="AB103" i="66"/>
  <c r="AG64" i="66"/>
  <c r="AL103" i="66"/>
  <c r="AL64" i="66"/>
  <c r="AE103" i="66"/>
  <c r="AE64" i="66"/>
  <c r="AU103" i="66"/>
  <c r="AU64" i="66"/>
  <c r="AU77" i="66"/>
  <c r="D27" i="112"/>
  <c r="AP64" i="66"/>
  <c r="AF103" i="66"/>
  <c r="AF64" i="66"/>
  <c r="AK103" i="66"/>
  <c r="AK64" i="66"/>
  <c r="AS103" i="66"/>
  <c r="AS77" i="66"/>
  <c r="AS64" i="66"/>
  <c r="AW77" i="66"/>
  <c r="AW64" i="66"/>
  <c r="AW103" i="66"/>
  <c r="AV103" i="66"/>
  <c r="AV64" i="66"/>
  <c r="AV77" i="66"/>
  <c r="BA103" i="66"/>
  <c r="BA77" i="66"/>
  <c r="BA90" i="66"/>
  <c r="BA64" i="66"/>
  <c r="AM103" i="66"/>
  <c r="AM64" i="66"/>
  <c r="AJ103" i="66"/>
  <c r="AJ64" i="66"/>
  <c r="AY103" i="66"/>
  <c r="AY90" i="66"/>
  <c r="AY64" i="66"/>
  <c r="AY77" i="66"/>
  <c r="AN64" i="66"/>
  <c r="AH64" i="66"/>
  <c r="AO64" i="66"/>
  <c r="AZ103" i="66"/>
  <c r="AZ90" i="66"/>
  <c r="AZ64" i="66"/>
  <c r="AZ77" i="66"/>
  <c r="BC103" i="66"/>
  <c r="BC90" i="66"/>
  <c r="BC64" i="66"/>
  <c r="BC77" i="66"/>
  <c r="AC103" i="66"/>
  <c r="AC64" i="66"/>
  <c r="AQ103" i="66"/>
  <c r="AQ64" i="66"/>
  <c r="AQ77" i="66"/>
  <c r="AR64" i="66"/>
  <c r="AR103" i="66"/>
  <c r="AT103" i="66"/>
  <c r="AT77" i="66"/>
  <c r="AD103" i="66"/>
  <c r="AD64" i="66"/>
  <c r="F27" i="112"/>
  <c r="AX77" i="66"/>
  <c r="AX64" i="66"/>
  <c r="E14" i="112" l="1"/>
  <c r="G24" i="112"/>
  <c r="I24" i="112"/>
  <c r="E24" i="112"/>
  <c r="G14" i="112"/>
  <c r="I6" i="112"/>
  <c r="I13" i="112"/>
  <c r="I10" i="112"/>
  <c r="I11" i="112"/>
  <c r="I7" i="112"/>
  <c r="I9" i="112"/>
  <c r="I12" i="112"/>
  <c r="I8" i="112"/>
  <c r="I23" i="112"/>
  <c r="I22" i="112"/>
  <c r="I21" i="112"/>
  <c r="I25" i="112"/>
  <c r="I26" i="112"/>
  <c r="G23" i="112"/>
  <c r="G22" i="112"/>
  <c r="G21" i="112"/>
  <c r="G20" i="112"/>
  <c r="G19" i="112"/>
  <c r="G26" i="112"/>
  <c r="G25" i="112"/>
  <c r="E23" i="112"/>
  <c r="E22" i="112"/>
  <c r="E21" i="112"/>
  <c r="E20" i="112"/>
  <c r="E19" i="112"/>
  <c r="E26" i="112"/>
  <c r="E25" i="112"/>
  <c r="E27" i="112" l="1"/>
  <c r="I14" i="112"/>
  <c r="G27" i="112"/>
  <c r="I27"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GIO-Yoshinaga</author>
  </authors>
  <commentList>
    <comment ref="AZ74" authorId="0" shapeId="0" xr:uid="{8EA1D11B-E4EE-4949-A014-36E9F93267AA}">
      <text>
        <r>
          <rPr>
            <b/>
            <sz val="9"/>
            <color indexed="81"/>
            <rFont val="MS P ゴシック"/>
            <family val="3"/>
            <charset val="128"/>
          </rPr>
          <t>GIO-Yoshinaga:</t>
        </r>
        <r>
          <rPr>
            <sz val="9"/>
            <color indexed="81"/>
            <rFont val="MS P ゴシック"/>
            <family val="3"/>
            <charset val="128"/>
          </rPr>
          <t xml:space="preserve">
速報時の7gasファイルでは、当該シートを削除するので、「#REF!」が表示される。
=ROUND('14.Household (per household)'!AZ$10,-1)
セルの書式設定＞ユーザー定義が、「"約"#,##0」と設定されている。</t>
        </r>
      </text>
    </comment>
    <comment ref="AZ78" authorId="0" shapeId="0" xr:uid="{28926F4A-D05F-4F60-BFAC-19E5EDBE1641}">
      <text>
        <r>
          <rPr>
            <b/>
            <sz val="9"/>
            <color indexed="81"/>
            <rFont val="MS P ゴシック"/>
            <family val="3"/>
            <charset val="128"/>
          </rPr>
          <t>GIO-Yoshinaga:</t>
        </r>
        <r>
          <rPr>
            <sz val="9"/>
            <color indexed="81"/>
            <rFont val="MS P ゴシック"/>
            <family val="3"/>
            <charset val="128"/>
          </rPr>
          <t xml:space="preserve">
速報時の7gasファイルでは、当該シートを削除するので、「#REF!」が表示される。=ROUND('14.Household (per household)'!AZ$10,-1)</t>
        </r>
      </text>
    </comment>
    <comment ref="AZ83" authorId="0" shapeId="0" xr:uid="{A4BD5A3E-99E8-49AD-BDF0-97B8BCC54890}">
      <text>
        <r>
          <rPr>
            <b/>
            <sz val="9"/>
            <color indexed="81"/>
            <rFont val="MS P ゴシック"/>
            <family val="3"/>
            <charset val="128"/>
          </rPr>
          <t>GIO-Yoshinaga:</t>
        </r>
        <r>
          <rPr>
            <sz val="9"/>
            <color indexed="81"/>
            <rFont val="MS P ゴシック"/>
            <family val="3"/>
            <charset val="128"/>
          </rPr>
          <t xml:space="preserve">
速報時の7gasファイルでは、当該シートを削除するので、「#REF!」が表示される。
=ROUND('15.Household (per capita)'!AZ$10,-1)
セルの書式設定＞ユーザー定義が、「"約"#,##0」と設定されている。</t>
        </r>
      </text>
    </comment>
    <comment ref="AZ87" authorId="0" shapeId="0" xr:uid="{77EE56F0-93DC-42CA-89B0-79EDDA775051}">
      <text>
        <r>
          <rPr>
            <b/>
            <sz val="9"/>
            <color indexed="81"/>
            <rFont val="MS P ゴシック"/>
            <family val="3"/>
            <charset val="128"/>
          </rPr>
          <t>GIO-Yoshinaga:</t>
        </r>
        <r>
          <rPr>
            <sz val="9"/>
            <color indexed="81"/>
            <rFont val="MS P ゴシック"/>
            <family val="3"/>
            <charset val="128"/>
          </rPr>
          <t xml:space="preserve">
速報時の7gasファイルでは、当該シートを削除するので、「#REF!」が表示される。=ROUND('14.Household (per capita)'!AZ$10,-1)</t>
        </r>
      </text>
    </comment>
  </commentList>
</comments>
</file>

<file path=xl/sharedStrings.xml><?xml version="1.0" encoding="utf-8"?>
<sst xmlns="http://schemas.openxmlformats.org/spreadsheetml/2006/main" count="1052" uniqueCount="417">
  <si>
    <t>GWP</t>
  </si>
  <si>
    <t>Note</t>
    <phoneticPr fontId="9"/>
  </si>
  <si>
    <t>1.Total</t>
  </si>
  <si>
    <t>0.Contents</t>
    <phoneticPr fontId="9"/>
  </si>
  <si>
    <t>2.CO2-Sector</t>
    <phoneticPr fontId="9"/>
  </si>
  <si>
    <t>3.Allocated_CO2-Sector</t>
    <phoneticPr fontId="9"/>
  </si>
  <si>
    <t>1,000,000,000,000 g</t>
    <phoneticPr fontId="9"/>
  </si>
  <si>
    <t>1 Mt</t>
    <phoneticPr fontId="9"/>
  </si>
  <si>
    <t>1,000,000,000 g</t>
    <phoneticPr fontId="9"/>
  </si>
  <si>
    <t>1 kt</t>
    <phoneticPr fontId="9"/>
  </si>
  <si>
    <t>1,000,000 g</t>
    <phoneticPr fontId="9"/>
  </si>
  <si>
    <t>1 t</t>
    <phoneticPr fontId="9"/>
  </si>
  <si>
    <t>1,000 g</t>
    <phoneticPr fontId="9"/>
  </si>
  <si>
    <t>―</t>
    <phoneticPr fontId="9"/>
  </si>
  <si>
    <t>1 g</t>
    <phoneticPr fontId="9"/>
  </si>
  <si>
    <t>HFCs</t>
    <phoneticPr fontId="9"/>
  </si>
  <si>
    <t>PFCs</t>
    <phoneticPr fontId="9"/>
  </si>
  <si>
    <t xml:space="preserve"> </t>
    <phoneticPr fontId="9"/>
  </si>
  <si>
    <r>
      <rPr>
        <sz val="11"/>
        <rFont val="ＭＳ 明朝"/>
        <family val="1"/>
        <charset val="128"/>
      </rPr>
      <t>備考</t>
    </r>
    <rPh sb="0" eb="2">
      <t>ビコウ</t>
    </rPh>
    <phoneticPr fontId="9"/>
  </si>
  <si>
    <t>1 Tg</t>
    <phoneticPr fontId="9"/>
  </si>
  <si>
    <t>1 Gg</t>
    <phoneticPr fontId="9"/>
  </si>
  <si>
    <t>1 Mg</t>
    <phoneticPr fontId="9"/>
  </si>
  <si>
    <t>1 kg</t>
    <phoneticPr fontId="9"/>
  </si>
  <si>
    <t>HFCs</t>
    <phoneticPr fontId="8"/>
  </si>
  <si>
    <r>
      <t>CH</t>
    </r>
    <r>
      <rPr>
        <sz val="11"/>
        <color theme="0" tint="-0.499984740745262"/>
        <rFont val="ＭＳ Ｐ明朝"/>
        <family val="1"/>
        <charset val="128"/>
      </rPr>
      <t>₄</t>
    </r>
  </si>
  <si>
    <r>
      <t>N</t>
    </r>
    <r>
      <rPr>
        <sz val="11"/>
        <color theme="0" tint="-0.499984740745262"/>
        <rFont val="ＭＳ Ｐ明朝"/>
        <family val="1"/>
        <charset val="128"/>
      </rPr>
      <t>₂</t>
    </r>
    <r>
      <rPr>
        <sz val="11"/>
        <color theme="0" tint="-0.499984740745262"/>
        <rFont val="Century"/>
        <family val="1"/>
      </rPr>
      <t>O</t>
    </r>
    <phoneticPr fontId="8"/>
  </si>
  <si>
    <t>PFCs</t>
    <phoneticPr fontId="8"/>
  </si>
  <si>
    <r>
      <t>SF</t>
    </r>
    <r>
      <rPr>
        <sz val="11"/>
        <color theme="0" tint="-0.499984740745262"/>
        <rFont val="ＭＳ Ｐ明朝"/>
        <family val="1"/>
        <charset val="128"/>
      </rPr>
      <t>₆</t>
    </r>
    <phoneticPr fontId="8"/>
  </si>
  <si>
    <r>
      <t>NF</t>
    </r>
    <r>
      <rPr>
        <sz val="11"/>
        <color theme="0" tint="-0.499984740745262"/>
        <rFont val="ＭＳ Ｐ明朝"/>
        <family val="1"/>
        <charset val="128"/>
      </rPr>
      <t>₃</t>
    </r>
    <phoneticPr fontId="8"/>
  </si>
  <si>
    <t>家庭部門</t>
    <phoneticPr fontId="9"/>
  </si>
  <si>
    <t>燃料の燃焼</t>
    <rPh sb="0" eb="2">
      <t>ネンリョウ</t>
    </rPh>
    <rPh sb="3" eb="5">
      <t>ネンショウ</t>
    </rPh>
    <phoneticPr fontId="11"/>
  </si>
  <si>
    <t>CO2</t>
    <phoneticPr fontId="9"/>
  </si>
  <si>
    <t>CH4</t>
    <phoneticPr fontId="9"/>
  </si>
  <si>
    <t>N2O</t>
    <phoneticPr fontId="9"/>
  </si>
  <si>
    <t>HFCs</t>
    <phoneticPr fontId="9"/>
  </si>
  <si>
    <t>SF6</t>
    <phoneticPr fontId="9"/>
  </si>
  <si>
    <t>NF3</t>
    <phoneticPr fontId="9"/>
  </si>
  <si>
    <r>
      <rPr>
        <sz val="11"/>
        <rFont val="ＭＳ 明朝"/>
        <family val="1"/>
        <charset val="128"/>
      </rPr>
      <t>合計</t>
    </r>
    <rPh sb="0" eb="2">
      <t>ゴウケイ</t>
    </rPh>
    <phoneticPr fontId="9"/>
  </si>
  <si>
    <t>9.CH4</t>
  </si>
  <si>
    <r>
      <rPr>
        <sz val="11"/>
        <rFont val="ＭＳ 明朝"/>
        <family val="1"/>
        <charset val="128"/>
      </rPr>
      <t>合計</t>
    </r>
    <rPh sb="0" eb="2">
      <t>ゴウケイ</t>
    </rPh>
    <phoneticPr fontId="11"/>
  </si>
  <si>
    <t>11.N2O</t>
  </si>
  <si>
    <t>13.F-gas</t>
  </si>
  <si>
    <r>
      <t xml:space="preserve">F-gas </t>
    </r>
    <r>
      <rPr>
        <sz val="11"/>
        <rFont val="ＭＳ 明朝"/>
        <family val="1"/>
        <charset val="128"/>
      </rPr>
      <t>合計</t>
    </r>
    <phoneticPr fontId="9"/>
  </si>
  <si>
    <r>
      <rPr>
        <sz val="11"/>
        <rFont val="ＭＳ 明朝"/>
        <family val="1"/>
        <charset val="128"/>
      </rPr>
      <t>温室効果ガス</t>
    </r>
  </si>
  <si>
    <r>
      <rPr>
        <sz val="11"/>
        <rFont val="ＭＳ 明朝"/>
        <family val="1"/>
        <charset val="128"/>
      </rPr>
      <t>エネルギー起源</t>
    </r>
    <rPh sb="5" eb="7">
      <t>キゲン</t>
    </rPh>
    <phoneticPr fontId="8"/>
  </si>
  <si>
    <r>
      <rPr>
        <sz val="11"/>
        <rFont val="ＭＳ 明朝"/>
        <family val="1"/>
        <charset val="128"/>
      </rPr>
      <t>非エネルギー起源</t>
    </r>
    <r>
      <rPr>
        <vertAlign val="superscript"/>
        <sz val="11"/>
        <rFont val="ＭＳ 明朝"/>
        <family val="1"/>
        <charset val="128"/>
      </rPr>
      <t>※</t>
    </r>
    <rPh sb="0" eb="1">
      <t>ヒ</t>
    </rPh>
    <rPh sb="6" eb="8">
      <t>キゲン</t>
    </rPh>
    <phoneticPr fontId="8"/>
  </si>
  <si>
    <r>
      <rPr>
        <sz val="12"/>
        <rFont val="ＭＳ 明朝"/>
        <family val="1"/>
        <charset val="128"/>
      </rPr>
      <t>代替フロン等４ガス</t>
    </r>
    <rPh sb="0" eb="2">
      <t>ダイタイ</t>
    </rPh>
    <rPh sb="5" eb="6">
      <t>トウ</t>
    </rPh>
    <phoneticPr fontId="8"/>
  </si>
  <si>
    <r>
      <rPr>
        <sz val="11"/>
        <rFont val="ＭＳ 明朝"/>
        <family val="1"/>
        <charset val="128"/>
      </rPr>
      <t>計</t>
    </r>
  </si>
  <si>
    <r>
      <rPr>
        <sz val="14"/>
        <rFont val="Century"/>
        <family val="1"/>
      </rPr>
      <t>(2015</t>
    </r>
    <r>
      <rPr>
        <sz val="14"/>
        <rFont val="ＭＳ Ｐ明朝"/>
        <family val="1"/>
        <charset val="128"/>
      </rPr>
      <t>年度)</t>
    </r>
    <phoneticPr fontId="9"/>
  </si>
  <si>
    <t>5.CO2-Share</t>
  </si>
  <si>
    <t>14.家庭におけるCO2排出量（世帯あたり）</t>
  </si>
  <si>
    <t>業務その他部門
（商業･ｻｰﾋﾞｽ･事業所等）</t>
    <phoneticPr fontId="9"/>
  </si>
  <si>
    <t>産業部門
（工場等）</t>
    <phoneticPr fontId="9"/>
  </si>
  <si>
    <t>廃棄物
（埋立、排水処理等）</t>
    <rPh sb="0" eb="3">
      <t>ハイキブツ</t>
    </rPh>
    <phoneticPr fontId="11"/>
  </si>
  <si>
    <t>燃料からの漏出
（天然ガス・石炭生産時の漏出等）</t>
    <rPh sb="0" eb="2">
      <t>ネンリョウ</t>
    </rPh>
    <rPh sb="5" eb="7">
      <t>ロウシュツ</t>
    </rPh>
    <phoneticPr fontId="11"/>
  </si>
  <si>
    <t>燃料の燃焼・漏出</t>
    <phoneticPr fontId="9"/>
  </si>
  <si>
    <t>廃棄物
（排水処理、焼却等）</t>
    <rPh sb="5" eb="9">
      <t>ハイスイショリ</t>
    </rPh>
    <rPh sb="10" eb="12">
      <t>ショウキャク</t>
    </rPh>
    <rPh sb="12" eb="13">
      <t>トウ</t>
    </rPh>
    <phoneticPr fontId="9"/>
  </si>
  <si>
    <r>
      <rPr>
        <sz val="10"/>
        <rFont val="ＭＳ Ｐ明朝"/>
        <family val="1"/>
        <charset val="128"/>
      </rPr>
      <t>世帯当たり</t>
    </r>
    <r>
      <rPr>
        <sz val="10"/>
        <rFont val="Century"/>
        <family val="1"/>
      </rPr>
      <t>CO</t>
    </r>
    <r>
      <rPr>
        <vertAlign val="subscript"/>
        <sz val="10"/>
        <rFont val="Century"/>
        <family val="1"/>
      </rPr>
      <t>2</t>
    </r>
    <r>
      <rPr>
        <sz val="10"/>
        <rFont val="ＭＳ Ｐ明朝"/>
        <family val="1"/>
        <charset val="128"/>
      </rPr>
      <t>排出量</t>
    </r>
    <rPh sb="0" eb="2">
      <t>セタイ</t>
    </rPh>
    <rPh sb="2" eb="3">
      <t>ア</t>
    </rPh>
    <rPh sb="8" eb="10">
      <t>ハイシュツ</t>
    </rPh>
    <rPh sb="10" eb="11">
      <t>リョウ</t>
    </rPh>
    <phoneticPr fontId="9"/>
  </si>
  <si>
    <t>-</t>
    <phoneticPr fontId="9"/>
  </si>
  <si>
    <t>15.家庭におけるCO2排出量（一人あたり）</t>
  </si>
  <si>
    <r>
      <rPr>
        <sz val="10"/>
        <rFont val="ＭＳ Ｐ明朝"/>
        <family val="1"/>
        <charset val="128"/>
      </rPr>
      <t>一人当たり</t>
    </r>
    <r>
      <rPr>
        <sz val="10"/>
        <rFont val="Century"/>
        <family val="1"/>
      </rPr>
      <t>CO</t>
    </r>
    <r>
      <rPr>
        <vertAlign val="subscript"/>
        <sz val="10"/>
        <rFont val="Century"/>
        <family val="1"/>
      </rPr>
      <t>2</t>
    </r>
    <r>
      <rPr>
        <sz val="10"/>
        <rFont val="ＭＳ Ｐ明朝"/>
        <family val="1"/>
        <charset val="128"/>
      </rPr>
      <t>排出量</t>
    </r>
    <rPh sb="0" eb="2">
      <t>ヒトリ</t>
    </rPh>
    <rPh sb="2" eb="3">
      <t>ア</t>
    </rPh>
    <rPh sb="8" eb="10">
      <t>ハイシュツ</t>
    </rPh>
    <rPh sb="10" eb="11">
      <t>リョウ</t>
    </rPh>
    <phoneticPr fontId="9"/>
  </si>
  <si>
    <r>
      <t xml:space="preserve"> </t>
    </r>
    <r>
      <rPr>
        <sz val="10"/>
        <rFont val="ＭＳ Ｐ明朝"/>
        <family val="1"/>
        <charset val="128"/>
      </rPr>
      <t>電気熱配分誤差</t>
    </r>
    <phoneticPr fontId="9"/>
  </si>
  <si>
    <r>
      <rPr>
        <sz val="11"/>
        <color indexed="8"/>
        <rFont val="ＭＳ 明朝"/>
        <family val="1"/>
        <charset val="128"/>
      </rPr>
      <t>■注意事項</t>
    </r>
    <rPh sb="1" eb="3">
      <t>チュウイ</t>
    </rPh>
    <rPh sb="3" eb="5">
      <t>ジコウ</t>
    </rPh>
    <phoneticPr fontId="9"/>
  </si>
  <si>
    <r>
      <rPr>
        <sz val="11"/>
        <color indexed="8"/>
        <rFont val="ＭＳ 明朝"/>
        <family val="1"/>
        <charset val="128"/>
      </rPr>
      <t>【電気・熱配分後排出量】は、発電や熱の生産に伴う排出量を、電力や熱の消費量に応じて各部門に配分した後の値。</t>
    </r>
    <rPh sb="41" eb="42">
      <t>カク</t>
    </rPh>
    <phoneticPr fontId="9"/>
  </si>
  <si>
    <r>
      <rPr>
        <sz val="11"/>
        <color indexed="8"/>
        <rFont val="ＭＳ 明朝"/>
        <family val="1"/>
        <charset val="128"/>
      </rPr>
      <t>■単位に関して</t>
    </r>
    <rPh sb="1" eb="3">
      <t>タンイ</t>
    </rPh>
    <rPh sb="4" eb="5">
      <t>カン</t>
    </rPh>
    <phoneticPr fontId="9"/>
  </si>
  <si>
    <r>
      <t>1</t>
    </r>
    <r>
      <rPr>
        <sz val="11"/>
        <color indexed="8"/>
        <rFont val="ＭＳ 明朝"/>
        <family val="1"/>
        <charset val="128"/>
      </rPr>
      <t>百万トン</t>
    </r>
    <rPh sb="1" eb="2">
      <t>ヒャク</t>
    </rPh>
    <rPh sb="2" eb="3">
      <t>マン</t>
    </rPh>
    <phoneticPr fontId="9"/>
  </si>
  <si>
    <r>
      <t>1</t>
    </r>
    <r>
      <rPr>
        <sz val="11"/>
        <color indexed="8"/>
        <rFont val="ＭＳ 明朝"/>
        <family val="1"/>
        <charset val="128"/>
      </rPr>
      <t>千トン</t>
    </r>
    <rPh sb="1" eb="2">
      <t>セン</t>
    </rPh>
    <phoneticPr fontId="9"/>
  </si>
  <si>
    <r>
      <rPr>
        <sz val="11"/>
        <rFont val="ＭＳ 明朝"/>
        <family val="1"/>
        <charset val="128"/>
      </rPr>
      <t>内容</t>
    </r>
    <rPh sb="0" eb="2">
      <t>ナイヨウ</t>
    </rPh>
    <phoneticPr fontId="9"/>
  </si>
  <si>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9"/>
  </si>
  <si>
    <r>
      <rPr>
        <sz val="11"/>
        <rFont val="ＭＳ 明朝"/>
        <family val="1"/>
        <charset val="128"/>
      </rPr>
      <t>本シート</t>
    </r>
    <rPh sb="0" eb="1">
      <t>ホン</t>
    </rPh>
    <phoneticPr fontId="9"/>
  </si>
  <si>
    <r>
      <rPr>
        <sz val="12"/>
        <rFont val="ＭＳ 明朝"/>
        <family val="1"/>
        <charset val="128"/>
      </rPr>
      <t>温室効果ガス</t>
    </r>
    <rPh sb="0" eb="2">
      <t>オンシツ</t>
    </rPh>
    <rPh sb="2" eb="4">
      <t>コウカ</t>
    </rPh>
    <phoneticPr fontId="8"/>
  </si>
  <si>
    <r>
      <rPr>
        <sz val="12"/>
        <rFont val="ＭＳ 明朝"/>
        <family val="1"/>
        <charset val="128"/>
      </rPr>
      <t>計</t>
    </r>
    <rPh sb="0" eb="1">
      <t>ケイ</t>
    </rPh>
    <phoneticPr fontId="8"/>
  </si>
  <si>
    <r>
      <rPr>
        <sz val="11"/>
        <rFont val="ＭＳ 明朝"/>
        <family val="1"/>
        <charset val="128"/>
      </rPr>
      <t>■前年度比</t>
    </r>
    <rPh sb="1" eb="2">
      <t>ゼン</t>
    </rPh>
    <rPh sb="2" eb="4">
      <t>ネンド</t>
    </rPh>
    <rPh sb="4" eb="5">
      <t>ヒ</t>
    </rPh>
    <phoneticPr fontId="9"/>
  </si>
  <si>
    <r>
      <rPr>
        <b/>
        <sz val="11"/>
        <color theme="1"/>
        <rFont val="ＭＳ 明朝"/>
        <family val="1"/>
        <charset val="128"/>
      </rPr>
      <t>エネルギー起源</t>
    </r>
    <rPh sb="5" eb="7">
      <t>キゲン</t>
    </rPh>
    <phoneticPr fontId="9"/>
  </si>
  <si>
    <r>
      <rPr>
        <b/>
        <sz val="11"/>
        <rFont val="ＭＳ 明朝"/>
        <family val="1"/>
        <charset val="128"/>
      </rPr>
      <t>エネルギー転換部門</t>
    </r>
  </si>
  <si>
    <r>
      <rPr>
        <b/>
        <sz val="11"/>
        <rFont val="ＭＳ 明朝"/>
        <family val="1"/>
        <charset val="128"/>
      </rPr>
      <t>製油所・発電所等</t>
    </r>
    <rPh sb="0" eb="3">
      <t>セイユショ</t>
    </rPh>
    <rPh sb="4" eb="6">
      <t>ハツデン</t>
    </rPh>
    <rPh sb="6" eb="7">
      <t>ショ</t>
    </rPh>
    <rPh sb="7" eb="8">
      <t>トウ</t>
    </rPh>
    <phoneticPr fontId="9"/>
  </si>
  <si>
    <r>
      <rPr>
        <sz val="11"/>
        <rFont val="ＭＳ 明朝"/>
        <family val="1"/>
        <charset val="128"/>
      </rPr>
      <t>ガス製造</t>
    </r>
  </si>
  <si>
    <r>
      <rPr>
        <sz val="11"/>
        <rFont val="ＭＳ 明朝"/>
        <family val="1"/>
        <charset val="128"/>
      </rPr>
      <t>事業用発電</t>
    </r>
  </si>
  <si>
    <r>
      <rPr>
        <b/>
        <sz val="11"/>
        <rFont val="ＭＳ 明朝"/>
        <family val="1"/>
        <charset val="128"/>
      </rPr>
      <t>産業</t>
    </r>
    <rPh sb="0" eb="2">
      <t>サンギョウ</t>
    </rPh>
    <phoneticPr fontId="9"/>
  </si>
  <si>
    <r>
      <rPr>
        <b/>
        <sz val="11"/>
        <rFont val="ＭＳ 明朝"/>
        <family val="1"/>
        <charset val="128"/>
      </rPr>
      <t>農林水産鉱建設業</t>
    </r>
  </si>
  <si>
    <r>
      <rPr>
        <b/>
        <sz val="11"/>
        <rFont val="ＭＳ 明朝"/>
        <family val="1"/>
        <charset val="128"/>
      </rPr>
      <t>製造業</t>
    </r>
    <rPh sb="0" eb="3">
      <t>セイゾウギョウ</t>
    </rPh>
    <phoneticPr fontId="9"/>
  </si>
  <si>
    <r>
      <rPr>
        <sz val="11"/>
        <rFont val="ＭＳ 明朝"/>
        <family val="1"/>
        <charset val="128"/>
      </rPr>
      <t>鉄鋼</t>
    </r>
    <rPh sb="0" eb="2">
      <t>テッコウ</t>
    </rPh>
    <phoneticPr fontId="0"/>
  </si>
  <si>
    <r>
      <rPr>
        <sz val="11"/>
        <rFont val="ＭＳ 明朝"/>
        <family val="1"/>
        <charset val="128"/>
      </rPr>
      <t>機械（含金属製品）</t>
    </r>
    <rPh sb="0" eb="2">
      <t>キカイ</t>
    </rPh>
    <rPh sb="3" eb="4">
      <t>フク</t>
    </rPh>
    <phoneticPr fontId="0"/>
  </si>
  <si>
    <r>
      <rPr>
        <sz val="11"/>
        <rFont val="ＭＳ Ｐ明朝"/>
        <family val="1"/>
        <charset val="128"/>
      </rPr>
      <t>製造業（上記を除く）</t>
    </r>
    <rPh sb="0" eb="2">
      <t>セイゾウ</t>
    </rPh>
    <rPh sb="2" eb="3">
      <t>ギョウ</t>
    </rPh>
    <rPh sb="4" eb="6">
      <t>ジョウキ</t>
    </rPh>
    <rPh sb="7" eb="8">
      <t>ノゾ</t>
    </rPh>
    <phoneticPr fontId="9"/>
  </si>
  <si>
    <r>
      <rPr>
        <b/>
        <sz val="11"/>
        <rFont val="ＭＳ 明朝"/>
        <family val="1"/>
        <charset val="128"/>
      </rPr>
      <t>運輸</t>
    </r>
  </si>
  <si>
    <r>
      <rPr>
        <b/>
        <sz val="11"/>
        <rFont val="ＭＳ 明朝"/>
        <family val="1"/>
        <charset val="128"/>
      </rPr>
      <t>家庭</t>
    </r>
  </si>
  <si>
    <r>
      <rPr>
        <b/>
        <sz val="11"/>
        <rFont val="ＭＳ 明朝"/>
        <family val="1"/>
        <charset val="128"/>
      </rPr>
      <t>廃棄物</t>
    </r>
    <rPh sb="0" eb="3">
      <t>ハイキブツ</t>
    </rPh>
    <phoneticPr fontId="9"/>
  </si>
  <si>
    <r>
      <rPr>
        <sz val="11"/>
        <rFont val="ＭＳ 明朝"/>
        <family val="1"/>
        <charset val="128"/>
      </rPr>
      <t>廃棄物のエネルギー利用</t>
    </r>
    <rPh sb="0" eb="2">
      <t>ハイキ</t>
    </rPh>
    <rPh sb="2" eb="3">
      <t>ブツ</t>
    </rPh>
    <rPh sb="9" eb="11">
      <t>リヨウ</t>
    </rPh>
    <phoneticPr fontId="9"/>
  </si>
  <si>
    <r>
      <rPr>
        <sz val="11"/>
        <rFont val="ＭＳ 明朝"/>
        <family val="1"/>
        <charset val="128"/>
      </rPr>
      <t>合計</t>
    </r>
    <r>
      <rPr>
        <sz val="11"/>
        <color rgb="FFFF0000"/>
        <rFont val="ＭＳ 明朝"/>
        <family val="1"/>
        <charset val="128"/>
      </rPr>
      <t/>
    </r>
    <rPh sb="0" eb="2">
      <t>ゴウケイ</t>
    </rPh>
    <phoneticPr fontId="9"/>
  </si>
  <si>
    <r>
      <rPr>
        <sz val="11"/>
        <rFont val="ＭＳ 明朝"/>
        <family val="1"/>
        <charset val="128"/>
      </rPr>
      <t>エネルギー転換部門</t>
    </r>
    <rPh sb="5" eb="7">
      <t>テンカン</t>
    </rPh>
    <rPh sb="7" eb="9">
      <t>ブモン</t>
    </rPh>
    <phoneticPr fontId="9"/>
  </si>
  <si>
    <r>
      <rPr>
        <sz val="11"/>
        <rFont val="ＭＳ 明朝"/>
        <family val="1"/>
        <charset val="128"/>
      </rPr>
      <t>産業部門</t>
    </r>
    <rPh sb="0" eb="2">
      <t>サンギョウ</t>
    </rPh>
    <rPh sb="2" eb="4">
      <t>ブモン</t>
    </rPh>
    <phoneticPr fontId="9"/>
  </si>
  <si>
    <r>
      <rPr>
        <sz val="11"/>
        <rFont val="ＭＳ 明朝"/>
        <family val="1"/>
        <charset val="128"/>
      </rPr>
      <t>運輸部門</t>
    </r>
    <rPh sb="0" eb="2">
      <t>ウンユ</t>
    </rPh>
    <rPh sb="2" eb="4">
      <t>ブモン</t>
    </rPh>
    <phoneticPr fontId="9"/>
  </si>
  <si>
    <r>
      <rPr>
        <sz val="11"/>
        <rFont val="ＭＳ 明朝"/>
        <family val="1"/>
        <charset val="128"/>
      </rPr>
      <t>業務その他部門</t>
    </r>
    <rPh sb="0" eb="2">
      <t>ギョウム</t>
    </rPh>
    <rPh sb="4" eb="5">
      <t>タ</t>
    </rPh>
    <rPh sb="5" eb="7">
      <t>ブモン</t>
    </rPh>
    <phoneticPr fontId="9"/>
  </si>
  <si>
    <r>
      <rPr>
        <sz val="11"/>
        <rFont val="ＭＳ 明朝"/>
        <family val="1"/>
        <charset val="128"/>
      </rPr>
      <t>家庭部門</t>
    </r>
    <rPh sb="0" eb="2">
      <t>カテイ</t>
    </rPh>
    <rPh sb="2" eb="4">
      <t>ブモン</t>
    </rPh>
    <phoneticPr fontId="9"/>
  </si>
  <si>
    <r>
      <rPr>
        <sz val="11"/>
        <rFont val="ＭＳ 明朝"/>
        <family val="1"/>
        <charset val="128"/>
      </rPr>
      <t>廃棄物</t>
    </r>
    <rPh sb="0" eb="3">
      <t>ハイキブツ</t>
    </rPh>
    <phoneticPr fontId="9"/>
  </si>
  <si>
    <r>
      <t>CH</t>
    </r>
    <r>
      <rPr>
        <b/>
        <vertAlign val="subscript"/>
        <sz val="16"/>
        <rFont val="Century"/>
        <family val="1"/>
      </rPr>
      <t>4</t>
    </r>
    <r>
      <rPr>
        <b/>
        <sz val="16"/>
        <rFont val="ＭＳ Ｐゴシック"/>
        <family val="3"/>
        <charset val="128"/>
      </rPr>
      <t>排出量（簡約表）</t>
    </r>
    <phoneticPr fontId="9"/>
  </si>
  <si>
    <r>
      <rPr>
        <sz val="11"/>
        <rFont val="ＭＳ 明朝"/>
        <family val="1"/>
        <charset val="128"/>
      </rPr>
      <t>■</t>
    </r>
    <r>
      <rPr>
        <sz val="11"/>
        <rFont val="Century"/>
        <family val="1"/>
      </rPr>
      <t>1990</t>
    </r>
    <r>
      <rPr>
        <sz val="11"/>
        <rFont val="ＭＳ 明朝"/>
        <family val="1"/>
        <charset val="128"/>
      </rPr>
      <t>年度比</t>
    </r>
    <rPh sb="5" eb="7">
      <t>ネンド</t>
    </rPh>
    <rPh sb="7" eb="8">
      <t>ヒ</t>
    </rPh>
    <phoneticPr fontId="8"/>
  </si>
  <si>
    <r>
      <rPr>
        <sz val="11"/>
        <rFont val="ＭＳ 明朝"/>
        <family val="1"/>
        <charset val="128"/>
      </rPr>
      <t>■</t>
    </r>
    <r>
      <rPr>
        <sz val="11"/>
        <rFont val="Century"/>
        <family val="1"/>
      </rPr>
      <t>2005</t>
    </r>
    <r>
      <rPr>
        <sz val="11"/>
        <rFont val="ＭＳ 明朝"/>
        <family val="1"/>
        <charset val="128"/>
      </rPr>
      <t>年度比</t>
    </r>
    <rPh sb="5" eb="7">
      <t>ネンド</t>
    </rPh>
    <rPh sb="7" eb="8">
      <t>ヒ</t>
    </rPh>
    <phoneticPr fontId="8"/>
  </si>
  <si>
    <r>
      <rPr>
        <b/>
        <sz val="16"/>
        <rFont val="ＭＳ Ｐゴシック"/>
        <family val="3"/>
        <charset val="128"/>
      </rPr>
      <t>部門別</t>
    </r>
    <r>
      <rPr>
        <b/>
        <sz val="16"/>
        <rFont val="Century"/>
        <family val="1"/>
      </rPr>
      <t>CO</t>
    </r>
    <r>
      <rPr>
        <b/>
        <vertAlign val="subscript"/>
        <sz val="16"/>
        <rFont val="Century"/>
        <family val="1"/>
      </rPr>
      <t>2</t>
    </r>
    <r>
      <rPr>
        <b/>
        <sz val="16"/>
        <rFont val="ＭＳ Ｐゴシック"/>
        <family val="3"/>
        <charset val="128"/>
      </rPr>
      <t>排出量のシェア（電気・熱配分前後のシェア）</t>
    </r>
    <rPh sb="14" eb="16">
      <t>デンキ</t>
    </rPh>
    <rPh sb="17" eb="18">
      <t>ネツ</t>
    </rPh>
    <rPh sb="18" eb="20">
      <t>ハイブン</t>
    </rPh>
    <rPh sb="20" eb="22">
      <t>ゼンゴ</t>
    </rPh>
    <phoneticPr fontId="9"/>
  </si>
  <si>
    <r>
      <t>2005</t>
    </r>
    <r>
      <rPr>
        <sz val="14"/>
        <rFont val="ＭＳ 明朝"/>
        <family val="1"/>
        <charset val="128"/>
      </rPr>
      <t>年度</t>
    </r>
    <rPh sb="4" eb="5">
      <t>ネン</t>
    </rPh>
    <rPh sb="5" eb="6">
      <t>ド</t>
    </rPh>
    <phoneticPr fontId="9"/>
  </si>
  <si>
    <r>
      <t>2013</t>
    </r>
    <r>
      <rPr>
        <sz val="14"/>
        <rFont val="ＭＳ 明朝"/>
        <family val="1"/>
        <charset val="128"/>
      </rPr>
      <t>年度</t>
    </r>
    <rPh sb="4" eb="5">
      <t>ネン</t>
    </rPh>
    <rPh sb="5" eb="6">
      <t>ド</t>
    </rPh>
    <phoneticPr fontId="9"/>
  </si>
  <si>
    <r>
      <rPr>
        <sz val="11"/>
        <rFont val="ＭＳ 明朝"/>
        <family val="1"/>
        <charset val="128"/>
      </rPr>
      <t xml:space="preserve">排出量
</t>
    </r>
    <r>
      <rPr>
        <sz val="11"/>
        <rFont val="Century"/>
        <family val="1"/>
      </rPr>
      <t>[kt CO</t>
    </r>
    <r>
      <rPr>
        <vertAlign val="subscript"/>
        <sz val="11"/>
        <rFont val="Century"/>
        <family val="1"/>
      </rPr>
      <t>2</t>
    </r>
    <r>
      <rPr>
        <sz val="11"/>
        <rFont val="Century"/>
        <family val="1"/>
      </rPr>
      <t>]</t>
    </r>
    <rPh sb="0" eb="2">
      <t>ハイシュツ</t>
    </rPh>
    <rPh sb="2" eb="3">
      <t>リョウ</t>
    </rPh>
    <phoneticPr fontId="9"/>
  </si>
  <si>
    <r>
      <t xml:space="preserve">
</t>
    </r>
    <r>
      <rPr>
        <sz val="11"/>
        <rFont val="ＭＳ 明朝"/>
        <family val="1"/>
        <charset val="128"/>
      </rPr>
      <t>シェア</t>
    </r>
    <phoneticPr fontId="9"/>
  </si>
  <si>
    <r>
      <rPr>
        <sz val="14"/>
        <rFont val="ＭＳ 明朝"/>
        <family val="1"/>
        <charset val="128"/>
      </rPr>
      <t>■【電気・熱配分後】</t>
    </r>
    <rPh sb="8" eb="9">
      <t>ゴ</t>
    </rPh>
    <phoneticPr fontId="9"/>
  </si>
  <si>
    <r>
      <rPr>
        <sz val="11"/>
        <rFont val="ＭＳ 明朝"/>
        <family val="1"/>
        <charset val="128"/>
      </rPr>
      <t>食品飲料</t>
    </r>
    <phoneticPr fontId="9"/>
  </si>
  <si>
    <r>
      <rPr>
        <sz val="11"/>
        <rFont val="ＭＳ 明朝"/>
        <family val="1"/>
        <charset val="128"/>
      </rPr>
      <t>繊維</t>
    </r>
    <phoneticPr fontId="9"/>
  </si>
  <si>
    <r>
      <rPr>
        <sz val="11"/>
        <rFont val="ＭＳ 明朝"/>
        <family val="1"/>
        <charset val="128"/>
      </rPr>
      <t>パルプ･紙･紙加工品</t>
    </r>
    <phoneticPr fontId="9"/>
  </si>
  <si>
    <r>
      <rPr>
        <sz val="11"/>
        <rFont val="ＭＳ 明朝"/>
        <family val="1"/>
        <charset val="128"/>
      </rPr>
      <t>化学工業</t>
    </r>
    <r>
      <rPr>
        <sz val="11"/>
        <rFont val="Century"/>
        <family val="1"/>
      </rPr>
      <t>(</t>
    </r>
    <r>
      <rPr>
        <sz val="11"/>
        <rFont val="ＭＳ 明朝"/>
        <family val="1"/>
        <charset val="128"/>
      </rPr>
      <t>含石油石炭製品</t>
    </r>
    <r>
      <rPr>
        <sz val="11"/>
        <rFont val="Century"/>
        <family val="1"/>
      </rPr>
      <t>)</t>
    </r>
    <rPh sb="0" eb="2">
      <t>カガク</t>
    </rPh>
    <rPh sb="2" eb="4">
      <t>コウギョウ</t>
    </rPh>
    <rPh sb="5" eb="6">
      <t>フク</t>
    </rPh>
    <rPh sb="6" eb="8">
      <t>セキユ</t>
    </rPh>
    <rPh sb="8" eb="10">
      <t>セキタン</t>
    </rPh>
    <rPh sb="10" eb="12">
      <t>セイヒン</t>
    </rPh>
    <phoneticPr fontId="0"/>
  </si>
  <si>
    <r>
      <rPr>
        <b/>
        <sz val="11"/>
        <rFont val="ＭＳ 明朝"/>
        <family val="1"/>
        <charset val="128"/>
      </rPr>
      <t>業務他</t>
    </r>
    <r>
      <rPr>
        <b/>
        <sz val="11"/>
        <rFont val="Century"/>
        <family val="1"/>
      </rPr>
      <t>(</t>
    </r>
    <r>
      <rPr>
        <b/>
        <sz val="11"/>
        <rFont val="ＭＳ 明朝"/>
        <family val="1"/>
        <charset val="128"/>
      </rPr>
      <t>第三次産業</t>
    </r>
    <r>
      <rPr>
        <b/>
        <sz val="11"/>
        <rFont val="Century"/>
        <family val="1"/>
      </rPr>
      <t>)</t>
    </r>
  </si>
  <si>
    <r>
      <rPr>
        <sz val="11"/>
        <rFont val="ＭＳ 明朝"/>
        <family val="1"/>
        <charset val="128"/>
      </rPr>
      <t>機械（含金属製品）</t>
    </r>
    <rPh sb="0" eb="2">
      <t>キカイ</t>
    </rPh>
    <rPh sb="3" eb="4">
      <t>フク</t>
    </rPh>
    <rPh sb="4" eb="6">
      <t>キンゾク</t>
    </rPh>
    <rPh sb="6" eb="8">
      <t>セイヒン</t>
    </rPh>
    <phoneticPr fontId="0"/>
  </si>
  <si>
    <r>
      <rPr>
        <sz val="11"/>
        <rFont val="ＭＳ 明朝"/>
        <family val="1"/>
        <charset val="128"/>
      </rPr>
      <t>製造業（上記を除く）</t>
    </r>
    <rPh sb="0" eb="3">
      <t>セイゾウギョウ</t>
    </rPh>
    <rPh sb="4" eb="6">
      <t>ジョウキ</t>
    </rPh>
    <rPh sb="7" eb="8">
      <t>ノゾ</t>
    </rPh>
    <phoneticPr fontId="0"/>
  </si>
  <si>
    <r>
      <rPr>
        <sz val="11"/>
        <rFont val="ＭＳ 明朝"/>
        <family val="1"/>
        <charset val="128"/>
      </rPr>
      <t>■排出量　</t>
    </r>
    <r>
      <rPr>
        <sz val="11"/>
        <rFont val="Century"/>
        <family val="1"/>
      </rPr>
      <t>[Mt CO</t>
    </r>
    <r>
      <rPr>
        <vertAlign val="subscript"/>
        <sz val="11"/>
        <rFont val="Century"/>
        <family val="1"/>
      </rPr>
      <t>2</t>
    </r>
    <r>
      <rPr>
        <sz val="11"/>
        <rFont val="Century"/>
        <family val="1"/>
      </rPr>
      <t>]</t>
    </r>
    <phoneticPr fontId="9"/>
  </si>
  <si>
    <r>
      <rPr>
        <sz val="11"/>
        <color theme="0" tint="-0.249977111117893"/>
        <rFont val="ＭＳ 明朝"/>
        <family val="1"/>
        <charset val="128"/>
      </rPr>
      <t>エネルギー転換部門（電気熱配分誤差）</t>
    </r>
    <rPh sb="5" eb="7">
      <t>テンカン</t>
    </rPh>
    <rPh sb="7" eb="9">
      <t>ブモン</t>
    </rPh>
    <rPh sb="10" eb="12">
      <t>デンキ</t>
    </rPh>
    <rPh sb="12" eb="13">
      <t>ネツ</t>
    </rPh>
    <rPh sb="13" eb="15">
      <t>ハイブン</t>
    </rPh>
    <rPh sb="15" eb="17">
      <t>ゴサ</t>
    </rPh>
    <phoneticPr fontId="9"/>
  </si>
  <si>
    <r>
      <rPr>
        <sz val="11"/>
        <rFont val="ＭＳ 明朝"/>
        <family val="1"/>
        <charset val="128"/>
      </rPr>
      <t>■</t>
    </r>
    <r>
      <rPr>
        <sz val="11"/>
        <rFont val="Century"/>
        <family val="1"/>
      </rPr>
      <t>1990</t>
    </r>
    <r>
      <rPr>
        <sz val="11"/>
        <rFont val="ＭＳ 明朝"/>
        <family val="1"/>
        <charset val="128"/>
      </rPr>
      <t>年度比</t>
    </r>
    <rPh sb="5" eb="7">
      <t>ネンド</t>
    </rPh>
    <rPh sb="7" eb="8">
      <t>ヒ</t>
    </rPh>
    <phoneticPr fontId="9"/>
  </si>
  <si>
    <r>
      <rPr>
        <sz val="11"/>
        <rFont val="ＭＳ 明朝"/>
        <family val="1"/>
        <charset val="128"/>
      </rPr>
      <t>■</t>
    </r>
    <r>
      <rPr>
        <sz val="11"/>
        <rFont val="Century"/>
        <family val="1"/>
      </rPr>
      <t>2005</t>
    </r>
    <r>
      <rPr>
        <sz val="11"/>
        <rFont val="ＭＳ 明朝"/>
        <family val="1"/>
        <charset val="128"/>
      </rPr>
      <t>年度比</t>
    </r>
    <rPh sb="5" eb="7">
      <t>ネンド</t>
    </rPh>
    <rPh sb="7" eb="8">
      <t>ヒ</t>
    </rPh>
    <phoneticPr fontId="9"/>
  </si>
  <si>
    <r>
      <rPr>
        <sz val="11"/>
        <rFont val="ＭＳ 明朝"/>
        <family val="1"/>
        <charset val="128"/>
      </rPr>
      <t>■</t>
    </r>
    <r>
      <rPr>
        <sz val="11"/>
        <rFont val="Century"/>
        <family val="1"/>
      </rPr>
      <t>2013</t>
    </r>
    <r>
      <rPr>
        <sz val="11"/>
        <rFont val="ＭＳ 明朝"/>
        <family val="1"/>
        <charset val="128"/>
      </rPr>
      <t>年度比</t>
    </r>
    <rPh sb="5" eb="7">
      <t>ネンド</t>
    </rPh>
    <rPh sb="7" eb="8">
      <t>ヒ</t>
    </rPh>
    <phoneticPr fontId="9"/>
  </si>
  <si>
    <r>
      <rPr>
        <sz val="11"/>
        <rFont val="ＭＳ 明朝"/>
        <family val="1"/>
        <charset val="128"/>
      </rPr>
      <t>農業</t>
    </r>
    <rPh sb="0" eb="2">
      <t>ノウギョウ</t>
    </rPh>
    <phoneticPr fontId="11"/>
  </si>
  <si>
    <r>
      <rPr>
        <sz val="11"/>
        <rFont val="ＭＳ 明朝"/>
        <family val="1"/>
        <charset val="128"/>
      </rPr>
      <t>燃料の燃焼・漏出</t>
    </r>
    <rPh sb="0" eb="2">
      <t>ネンリョウ</t>
    </rPh>
    <rPh sb="3" eb="5">
      <t>ネンショウ</t>
    </rPh>
    <rPh sb="6" eb="8">
      <t>ロウシュツ</t>
    </rPh>
    <phoneticPr fontId="11"/>
  </si>
  <si>
    <r>
      <rPr>
        <sz val="11"/>
        <rFont val="ＭＳ 明朝"/>
        <family val="1"/>
        <charset val="128"/>
      </rPr>
      <t>廃棄物</t>
    </r>
    <rPh sb="0" eb="3">
      <t>ハイキブツ</t>
    </rPh>
    <phoneticPr fontId="11"/>
  </si>
  <si>
    <r>
      <rPr>
        <sz val="11"/>
        <rFont val="ＭＳ 明朝"/>
        <family val="1"/>
        <charset val="128"/>
      </rPr>
      <t>■</t>
    </r>
    <r>
      <rPr>
        <sz val="11"/>
        <rFont val="Century"/>
        <family val="1"/>
      </rPr>
      <t>1990</t>
    </r>
    <r>
      <rPr>
        <sz val="11"/>
        <rFont val="ＭＳ 明朝"/>
        <family val="1"/>
        <charset val="128"/>
      </rPr>
      <t>年比</t>
    </r>
    <rPh sb="5" eb="7">
      <t>ネンヒ</t>
    </rPh>
    <phoneticPr fontId="9"/>
  </si>
  <si>
    <r>
      <rPr>
        <sz val="11"/>
        <rFont val="ＭＳ 明朝"/>
        <family val="1"/>
        <charset val="128"/>
      </rPr>
      <t>■</t>
    </r>
    <r>
      <rPr>
        <sz val="11"/>
        <rFont val="Century"/>
        <family val="1"/>
      </rPr>
      <t>2005</t>
    </r>
    <r>
      <rPr>
        <sz val="11"/>
        <rFont val="ＭＳ 明朝"/>
        <family val="1"/>
        <charset val="128"/>
      </rPr>
      <t>年比</t>
    </r>
    <rPh sb="5" eb="7">
      <t>ネンヒ</t>
    </rPh>
    <phoneticPr fontId="9"/>
  </si>
  <si>
    <r>
      <rPr>
        <sz val="11"/>
        <rFont val="ＭＳ 明朝"/>
        <family val="1"/>
        <charset val="128"/>
      </rPr>
      <t>■</t>
    </r>
    <r>
      <rPr>
        <sz val="11"/>
        <rFont val="Century"/>
        <family val="1"/>
      </rPr>
      <t>2013</t>
    </r>
    <r>
      <rPr>
        <sz val="11"/>
        <rFont val="ＭＳ 明朝"/>
        <family val="1"/>
        <charset val="128"/>
      </rPr>
      <t>年比</t>
    </r>
    <rPh sb="5" eb="7">
      <t>ネンヒ</t>
    </rPh>
    <phoneticPr fontId="9"/>
  </si>
  <si>
    <r>
      <rPr>
        <sz val="11"/>
        <rFont val="ＭＳ 明朝"/>
        <family val="1"/>
        <charset val="128"/>
      </rPr>
      <t>■前年比</t>
    </r>
    <rPh sb="1" eb="3">
      <t>ゼンネン</t>
    </rPh>
    <phoneticPr fontId="9"/>
  </si>
  <si>
    <r>
      <rPr>
        <sz val="11"/>
        <color indexed="8"/>
        <rFont val="ＭＳ 明朝"/>
        <family val="1"/>
        <charset val="128"/>
      </rPr>
      <t>出典：</t>
    </r>
    <r>
      <rPr>
        <sz val="11"/>
        <color indexed="8"/>
        <rFont val="Century"/>
        <family val="1"/>
      </rPr>
      <t>IPCC</t>
    </r>
    <r>
      <rPr>
        <sz val="11"/>
        <color indexed="8"/>
        <rFont val="ＭＳ 明朝"/>
        <family val="1"/>
        <charset val="128"/>
      </rPr>
      <t>第四次評価報告書（</t>
    </r>
    <r>
      <rPr>
        <sz val="11"/>
        <color indexed="8"/>
        <rFont val="Century"/>
        <family val="1"/>
      </rPr>
      <t>2007</t>
    </r>
    <r>
      <rPr>
        <sz val="11"/>
        <color indexed="8"/>
        <rFont val="ＭＳ 明朝"/>
        <family val="1"/>
        <charset val="128"/>
      </rPr>
      <t>）</t>
    </r>
    <rPh sb="0" eb="2">
      <t>シュッテン</t>
    </rPh>
    <phoneticPr fontId="9"/>
  </si>
  <si>
    <r>
      <rPr>
        <sz val="12"/>
        <rFont val="ＭＳ 明朝"/>
        <family val="1"/>
        <charset val="128"/>
      </rPr>
      <t>二酸化炭素（</t>
    </r>
    <r>
      <rPr>
        <sz val="12"/>
        <rFont val="Century"/>
        <family val="1"/>
      </rPr>
      <t>CO</t>
    </r>
    <r>
      <rPr>
        <vertAlign val="subscript"/>
        <sz val="12"/>
        <rFont val="Century"/>
        <family val="1"/>
      </rPr>
      <t>2</t>
    </r>
    <r>
      <rPr>
        <sz val="12"/>
        <rFont val="ＭＳ 明朝"/>
        <family val="1"/>
        <charset val="128"/>
      </rPr>
      <t>）</t>
    </r>
    <rPh sb="0" eb="3">
      <t>ニサンカ</t>
    </rPh>
    <rPh sb="3" eb="5">
      <t>タンソ</t>
    </rPh>
    <phoneticPr fontId="9"/>
  </si>
  <si>
    <r>
      <rPr>
        <sz val="12"/>
        <rFont val="ＭＳ 明朝"/>
        <family val="1"/>
        <charset val="128"/>
      </rPr>
      <t>一酸化二窒素（</t>
    </r>
    <r>
      <rPr>
        <sz val="12"/>
        <rFont val="Century"/>
        <family val="1"/>
      </rPr>
      <t>N</t>
    </r>
    <r>
      <rPr>
        <vertAlign val="subscript"/>
        <sz val="12"/>
        <rFont val="Century"/>
        <family val="1"/>
      </rPr>
      <t>2</t>
    </r>
    <r>
      <rPr>
        <sz val="12"/>
        <rFont val="Century"/>
        <family val="1"/>
      </rPr>
      <t>O</t>
    </r>
    <r>
      <rPr>
        <sz val="12"/>
        <rFont val="ＭＳ 明朝"/>
        <family val="1"/>
        <charset val="128"/>
      </rPr>
      <t>）</t>
    </r>
    <rPh sb="0" eb="6">
      <t>ン２オ</t>
    </rPh>
    <phoneticPr fontId="9"/>
  </si>
  <si>
    <r>
      <rPr>
        <sz val="12"/>
        <rFont val="ＭＳ 明朝"/>
        <family val="1"/>
        <charset val="128"/>
      </rPr>
      <t>六ふっ化硫黄（</t>
    </r>
    <r>
      <rPr>
        <sz val="12"/>
        <rFont val="Century"/>
        <family val="1"/>
      </rPr>
      <t>SF</t>
    </r>
    <r>
      <rPr>
        <vertAlign val="subscript"/>
        <sz val="12"/>
        <rFont val="Century"/>
        <family val="1"/>
      </rPr>
      <t>6</t>
    </r>
    <r>
      <rPr>
        <sz val="12"/>
        <rFont val="ＭＳ 明朝"/>
        <family val="1"/>
        <charset val="128"/>
      </rPr>
      <t>）</t>
    </r>
    <rPh sb="0" eb="1">
      <t>ロク</t>
    </rPh>
    <phoneticPr fontId="8"/>
  </si>
  <si>
    <r>
      <rPr>
        <sz val="12"/>
        <rFont val="ＭＳ 明朝"/>
        <family val="1"/>
        <charset val="128"/>
      </rPr>
      <t>三ふっ化窒素（</t>
    </r>
    <r>
      <rPr>
        <sz val="12"/>
        <rFont val="Century"/>
        <family val="1"/>
      </rPr>
      <t>NF</t>
    </r>
    <r>
      <rPr>
        <vertAlign val="subscript"/>
        <sz val="12"/>
        <rFont val="Century"/>
        <family val="1"/>
      </rPr>
      <t>3</t>
    </r>
    <r>
      <rPr>
        <sz val="12"/>
        <rFont val="ＭＳ 明朝"/>
        <family val="1"/>
        <charset val="128"/>
      </rPr>
      <t>）</t>
    </r>
    <rPh sb="0" eb="1">
      <t>サン</t>
    </rPh>
    <rPh sb="3" eb="4">
      <t>カ</t>
    </rPh>
    <rPh sb="4" eb="6">
      <t>チッソ</t>
    </rPh>
    <phoneticPr fontId="8"/>
  </si>
  <si>
    <r>
      <rPr>
        <sz val="12"/>
        <rFont val="ＭＳ 明朝"/>
        <family val="1"/>
        <charset val="128"/>
      </rPr>
      <t>※非エネルギー起源</t>
    </r>
    <r>
      <rPr>
        <sz val="12"/>
        <rFont val="Century"/>
        <family val="1"/>
      </rPr>
      <t>CO</t>
    </r>
    <r>
      <rPr>
        <vertAlign val="subscript"/>
        <sz val="12"/>
        <rFont val="Century"/>
        <family val="1"/>
      </rPr>
      <t>2</t>
    </r>
    <r>
      <rPr>
        <sz val="12"/>
        <rFont val="ＭＳ 明朝"/>
        <family val="1"/>
        <charset val="128"/>
      </rPr>
      <t>は間接</t>
    </r>
    <r>
      <rPr>
        <sz val="12"/>
        <rFont val="Century"/>
        <family val="1"/>
      </rPr>
      <t>CO</t>
    </r>
    <r>
      <rPr>
        <vertAlign val="subscript"/>
        <sz val="12"/>
        <rFont val="Century"/>
        <family val="1"/>
      </rPr>
      <t>2</t>
    </r>
    <r>
      <rPr>
        <sz val="11"/>
        <rFont val="ＭＳ 明朝"/>
        <family val="1"/>
        <charset val="128"/>
      </rPr>
      <t>を含む</t>
    </r>
    <rPh sb="1" eb="2">
      <t>ヒ</t>
    </rPh>
    <rPh sb="7" eb="9">
      <t>キゲン</t>
    </rPh>
    <rPh sb="13" eb="15">
      <t>カンセツ</t>
    </rPh>
    <rPh sb="19" eb="20">
      <t>フク</t>
    </rPh>
    <phoneticPr fontId="8"/>
  </si>
  <si>
    <r>
      <rPr>
        <sz val="11"/>
        <rFont val="ＭＳ 明朝"/>
        <family val="1"/>
        <charset val="128"/>
      </rPr>
      <t>■</t>
    </r>
    <r>
      <rPr>
        <sz val="11"/>
        <rFont val="Century"/>
        <family val="1"/>
      </rPr>
      <t>2013</t>
    </r>
    <r>
      <rPr>
        <sz val="11"/>
        <rFont val="ＭＳ 明朝"/>
        <family val="1"/>
        <charset val="128"/>
      </rPr>
      <t>年度比</t>
    </r>
    <rPh sb="5" eb="6">
      <t>ネン</t>
    </rPh>
    <rPh sb="6" eb="7">
      <t>ド</t>
    </rPh>
    <rPh sb="7" eb="8">
      <t>ヒ</t>
    </rPh>
    <phoneticPr fontId="9"/>
  </si>
  <si>
    <t>-</t>
    <phoneticPr fontId="9"/>
  </si>
  <si>
    <t>-</t>
    <phoneticPr fontId="9"/>
  </si>
  <si>
    <t>Residential</t>
    <phoneticPr fontId="9"/>
  </si>
  <si>
    <t>HFCs</t>
    <phoneticPr fontId="8"/>
  </si>
  <si>
    <t>PFCs</t>
    <phoneticPr fontId="8"/>
  </si>
  <si>
    <r>
      <rPr>
        <sz val="11"/>
        <rFont val="ＭＳ 明朝"/>
        <family val="1"/>
        <charset val="128"/>
      </rPr>
      <t>非エネルギー起源</t>
    </r>
    <r>
      <rPr>
        <sz val="11"/>
        <rFont val="Century"/>
        <family val="1"/>
      </rPr>
      <t>CO</t>
    </r>
    <r>
      <rPr>
        <sz val="11"/>
        <rFont val="ＭＳ 明朝"/>
        <family val="1"/>
        <charset val="128"/>
      </rPr>
      <t>₂</t>
    </r>
  </si>
  <si>
    <r>
      <t>CH</t>
    </r>
    <r>
      <rPr>
        <sz val="11"/>
        <rFont val="ＭＳ 明朝"/>
        <family val="1"/>
        <charset val="128"/>
      </rPr>
      <t>₄</t>
    </r>
  </si>
  <si>
    <r>
      <t>SF</t>
    </r>
    <r>
      <rPr>
        <sz val="11"/>
        <rFont val="ＭＳ 明朝"/>
        <family val="1"/>
        <charset val="128"/>
      </rPr>
      <t>₆</t>
    </r>
  </si>
  <si>
    <r>
      <t>NF</t>
    </r>
    <r>
      <rPr>
        <sz val="11"/>
        <rFont val="ＭＳ 明朝"/>
        <family val="1"/>
        <charset val="128"/>
      </rPr>
      <t>₃</t>
    </r>
  </si>
  <si>
    <r>
      <t>Non-Energy-related CO</t>
    </r>
    <r>
      <rPr>
        <sz val="11"/>
        <color theme="0" tint="-0.499984740745262"/>
        <rFont val="ＭＳ 明朝"/>
        <family val="1"/>
        <charset val="128"/>
      </rPr>
      <t>₂</t>
    </r>
    <phoneticPr fontId="8"/>
  </si>
  <si>
    <t>折れ線グラフ用</t>
    <rPh sb="0" eb="1">
      <t>オ</t>
    </rPh>
    <rPh sb="2" eb="3">
      <t>セン</t>
    </rPh>
    <rPh sb="6" eb="7">
      <t>ヨウ</t>
    </rPh>
    <phoneticPr fontId="9"/>
  </si>
  <si>
    <t>ドーナツグラフ用</t>
    <rPh sb="7" eb="8">
      <t>ヨウ</t>
    </rPh>
    <phoneticPr fontId="9"/>
  </si>
  <si>
    <t>棒グラフ一部兼用</t>
    <rPh sb="4" eb="6">
      <t>イチブ</t>
    </rPh>
    <rPh sb="6" eb="8">
      <t>ケンヨウ</t>
    </rPh>
    <phoneticPr fontId="9"/>
  </si>
  <si>
    <t xml:space="preserve">      (FY2015)</t>
    <phoneticPr fontId="9"/>
  </si>
  <si>
    <t>Commercial and other sector
(Commerce, Service, Office, etc.)</t>
    <phoneticPr fontId="9"/>
  </si>
  <si>
    <r>
      <t xml:space="preserve">Statistical discrepancy
</t>
    </r>
    <r>
      <rPr>
        <sz val="10"/>
        <rFont val="ＭＳ Ｐ明朝"/>
        <family val="1"/>
        <charset val="128"/>
      </rPr>
      <t>　</t>
    </r>
    <r>
      <rPr>
        <sz val="10"/>
        <rFont val="Times New Roman"/>
        <family val="1"/>
      </rPr>
      <t>from power and heat allocation</t>
    </r>
    <phoneticPr fontId="9"/>
  </si>
  <si>
    <t>Agriculture 
(Enteric fermentation, 
Rice cultivation, etc.)</t>
    <phoneticPr fontId="11"/>
  </si>
  <si>
    <t>Waste
(Land filling, Wastewater 
treatment, etc.)</t>
    <phoneticPr fontId="11"/>
  </si>
  <si>
    <t>Fuel Combustion</t>
    <phoneticPr fontId="11"/>
  </si>
  <si>
    <t>Fugitive Emissions from Fuel
(Natural gas and Coal mining)</t>
    <phoneticPr fontId="11"/>
  </si>
  <si>
    <t>J</t>
    <phoneticPr fontId="9"/>
  </si>
  <si>
    <t>E</t>
    <phoneticPr fontId="9"/>
  </si>
  <si>
    <t>Agriculture
(Livestock manure management, Agricultural soils, etc.)</t>
    <phoneticPr fontId="9"/>
  </si>
  <si>
    <t>Waste
(Wastewater treatment, 
Waste incineration, etc.)</t>
    <phoneticPr fontId="9"/>
  </si>
  <si>
    <t>Household CO2 emissions</t>
  </si>
  <si>
    <t>Household CO2 emissions</t>
    <phoneticPr fontId="9"/>
  </si>
  <si>
    <t>J</t>
    <phoneticPr fontId="9"/>
  </si>
  <si>
    <t>E</t>
    <phoneticPr fontId="9"/>
  </si>
  <si>
    <t>E</t>
    <phoneticPr fontId="9"/>
  </si>
  <si>
    <t>per capita</t>
    <phoneticPr fontId="9"/>
  </si>
  <si>
    <r>
      <rPr>
        <sz val="11"/>
        <rFont val="ＭＳ 明朝"/>
        <family val="1"/>
        <charset val="128"/>
      </rPr>
      <t>エネルギー転換部門</t>
    </r>
    <r>
      <rPr>
        <vertAlign val="superscript"/>
        <sz val="11"/>
        <rFont val="ＭＳ 明朝"/>
        <family val="1"/>
        <charset val="128"/>
      </rPr>
      <t>※</t>
    </r>
    <rPh sb="5" eb="7">
      <t>テンカン</t>
    </rPh>
    <rPh sb="7" eb="9">
      <t>ブモン</t>
    </rPh>
    <phoneticPr fontId="9"/>
  </si>
  <si>
    <r>
      <rPr>
        <sz val="10"/>
        <rFont val="ＭＳ 明朝"/>
        <family val="1"/>
        <charset val="128"/>
      </rPr>
      <t>※電気熱配分誤差を含む</t>
    </r>
    <rPh sb="1" eb="3">
      <t>デンキ</t>
    </rPh>
    <rPh sb="3" eb="4">
      <t>ネツ</t>
    </rPh>
    <rPh sb="4" eb="6">
      <t>ハイブン</t>
    </rPh>
    <rPh sb="6" eb="8">
      <t>ゴサ</t>
    </rPh>
    <rPh sb="9" eb="10">
      <t>フク</t>
    </rPh>
    <phoneticPr fontId="9"/>
  </si>
  <si>
    <t xml:space="preserve">   in FY2015</t>
    <phoneticPr fontId="9"/>
  </si>
  <si>
    <r>
      <rPr>
        <sz val="11"/>
        <rFont val="ＭＳ Ｐゴシック"/>
        <family val="3"/>
        <charset val="128"/>
      </rPr>
      <t>農業</t>
    </r>
    <rPh sb="0" eb="2">
      <t>ノウギョウ</t>
    </rPh>
    <phoneticPr fontId="11"/>
  </si>
  <si>
    <r>
      <rPr>
        <sz val="11"/>
        <rFont val="ＭＳ Ｐゴシック"/>
        <family val="3"/>
        <charset val="128"/>
      </rPr>
      <t>廃棄物</t>
    </r>
    <rPh sb="0" eb="3">
      <t>ハイキブツ</t>
    </rPh>
    <phoneticPr fontId="11"/>
  </si>
  <si>
    <r>
      <rPr>
        <sz val="11"/>
        <rFont val="ＭＳ Ｐゴシック"/>
        <family val="3"/>
        <charset val="128"/>
      </rPr>
      <t>燃料の燃焼</t>
    </r>
    <rPh sb="0" eb="2">
      <t>ネンリョウ</t>
    </rPh>
    <rPh sb="3" eb="5">
      <t>ネンショウ</t>
    </rPh>
    <phoneticPr fontId="11"/>
  </si>
  <si>
    <r>
      <rPr>
        <sz val="11"/>
        <rFont val="ＭＳ Ｐゴシック"/>
        <family val="3"/>
        <charset val="128"/>
      </rPr>
      <t>燃料からの漏出</t>
    </r>
    <rPh sb="0" eb="2">
      <t>ネンリョウ</t>
    </rPh>
    <rPh sb="5" eb="7">
      <t>ロウシュツ</t>
    </rPh>
    <phoneticPr fontId="11"/>
  </si>
  <si>
    <r>
      <rPr>
        <sz val="11"/>
        <rFont val="ＭＳ Ｐゴシック"/>
        <family val="3"/>
        <charset val="128"/>
      </rPr>
      <t>合計</t>
    </r>
    <rPh sb="0" eb="2">
      <t>ゴウケイ</t>
    </rPh>
    <phoneticPr fontId="11"/>
  </si>
  <si>
    <r>
      <rPr>
        <sz val="11"/>
        <rFont val="ＭＳ Ｐゴシック"/>
        <family val="3"/>
        <charset val="128"/>
      </rPr>
      <t>■シェア</t>
    </r>
    <phoneticPr fontId="9"/>
  </si>
  <si>
    <r>
      <rPr>
        <sz val="11"/>
        <rFont val="ＭＳ Ｐゴシック"/>
        <family val="3"/>
        <charset val="128"/>
      </rPr>
      <t>燃料からの漏出</t>
    </r>
  </si>
  <si>
    <r>
      <rPr>
        <sz val="11"/>
        <rFont val="ＭＳ Ｐゴシック"/>
        <family val="3"/>
        <charset val="128"/>
      </rPr>
      <t>■</t>
    </r>
    <r>
      <rPr>
        <sz val="11"/>
        <rFont val="Century"/>
        <family val="1"/>
      </rPr>
      <t>1990</t>
    </r>
    <r>
      <rPr>
        <sz val="11"/>
        <rFont val="ＭＳ Ｐゴシック"/>
        <family val="3"/>
        <charset val="128"/>
      </rPr>
      <t>年度比</t>
    </r>
    <rPh sb="5" eb="7">
      <t>ネンド</t>
    </rPh>
    <rPh sb="7" eb="8">
      <t>ヒ</t>
    </rPh>
    <phoneticPr fontId="9"/>
  </si>
  <si>
    <r>
      <rPr>
        <sz val="11"/>
        <rFont val="ＭＳ Ｐゴシック"/>
        <family val="3"/>
        <charset val="128"/>
      </rPr>
      <t>■</t>
    </r>
    <r>
      <rPr>
        <sz val="11"/>
        <rFont val="Century"/>
        <family val="1"/>
      </rPr>
      <t>2005</t>
    </r>
    <r>
      <rPr>
        <sz val="11"/>
        <rFont val="ＭＳ Ｐゴシック"/>
        <family val="3"/>
        <charset val="128"/>
      </rPr>
      <t>年度比</t>
    </r>
    <rPh sb="5" eb="7">
      <t>ネンド</t>
    </rPh>
    <rPh sb="7" eb="8">
      <t>ヒ</t>
    </rPh>
    <phoneticPr fontId="9"/>
  </si>
  <si>
    <r>
      <rPr>
        <sz val="11"/>
        <rFont val="ＭＳ Ｐゴシック"/>
        <family val="3"/>
        <charset val="128"/>
      </rPr>
      <t>■</t>
    </r>
    <r>
      <rPr>
        <sz val="11"/>
        <rFont val="Century"/>
        <family val="1"/>
      </rPr>
      <t>2013</t>
    </r>
    <r>
      <rPr>
        <sz val="11"/>
        <rFont val="ＭＳ Ｐゴシック"/>
        <family val="3"/>
        <charset val="128"/>
      </rPr>
      <t>年度比</t>
    </r>
    <rPh sb="5" eb="7">
      <t>ネンド</t>
    </rPh>
    <rPh sb="7" eb="8">
      <t>ヒ</t>
    </rPh>
    <phoneticPr fontId="9"/>
  </si>
  <si>
    <r>
      <rPr>
        <sz val="11"/>
        <rFont val="ＭＳ Ｐゴシック"/>
        <family val="3"/>
        <charset val="128"/>
      </rPr>
      <t>■前年度比</t>
    </r>
    <rPh sb="1" eb="2">
      <t>ゼン</t>
    </rPh>
    <rPh sb="2" eb="4">
      <t>ネンド</t>
    </rPh>
    <rPh sb="4" eb="5">
      <t>ヒ</t>
    </rPh>
    <phoneticPr fontId="9"/>
  </si>
  <si>
    <r>
      <rPr>
        <sz val="8"/>
        <rFont val="ＭＳ Ｐゴシック"/>
        <family val="3"/>
        <charset val="128"/>
      </rPr>
      <t>　</t>
    </r>
    <phoneticPr fontId="9"/>
  </si>
  <si>
    <r>
      <rPr>
        <sz val="14"/>
        <rFont val="ＭＳ 明朝"/>
        <family val="1"/>
        <charset val="128"/>
      </rPr>
      <t>■【電気・熱配分前】</t>
    </r>
    <phoneticPr fontId="9"/>
  </si>
  <si>
    <r>
      <t xml:space="preserve">
</t>
    </r>
    <r>
      <rPr>
        <sz val="11"/>
        <rFont val="ＭＳ 明朝"/>
        <family val="1"/>
        <charset val="128"/>
      </rPr>
      <t>シェア</t>
    </r>
    <phoneticPr fontId="9"/>
  </si>
  <si>
    <r>
      <rPr>
        <b/>
        <sz val="16"/>
        <rFont val="ＭＳ Ｐゴシック"/>
        <family val="3"/>
        <charset val="128"/>
      </rPr>
      <t>部門別</t>
    </r>
    <r>
      <rPr>
        <b/>
        <sz val="16"/>
        <rFont val="Century"/>
        <family val="1"/>
      </rPr>
      <t>CO</t>
    </r>
    <r>
      <rPr>
        <b/>
        <vertAlign val="subscript"/>
        <sz val="16"/>
        <rFont val="Century"/>
        <family val="1"/>
      </rPr>
      <t>2</t>
    </r>
    <r>
      <rPr>
        <b/>
        <sz val="16"/>
        <rFont val="ＭＳ Ｐゴシック"/>
        <family val="3"/>
        <charset val="128"/>
      </rPr>
      <t>排出量【電気・熱配分前】（簡約表）</t>
    </r>
    <phoneticPr fontId="9"/>
  </si>
  <si>
    <r>
      <rPr>
        <b/>
        <sz val="11"/>
        <rFont val="ＭＳ 明朝"/>
        <family val="1"/>
        <charset val="128"/>
      </rPr>
      <t>電気熱配分誤差</t>
    </r>
    <phoneticPr fontId="9"/>
  </si>
  <si>
    <r>
      <rPr>
        <sz val="11"/>
        <rFont val="ＭＳ 明朝"/>
        <family val="1"/>
        <charset val="128"/>
      </rPr>
      <t>食品飲料</t>
    </r>
    <phoneticPr fontId="9"/>
  </si>
  <si>
    <r>
      <rPr>
        <sz val="11"/>
        <rFont val="ＭＳ 明朝"/>
        <family val="1"/>
        <charset val="128"/>
      </rPr>
      <t>繊維</t>
    </r>
    <phoneticPr fontId="9"/>
  </si>
  <si>
    <r>
      <rPr>
        <sz val="11"/>
        <rFont val="ＭＳ 明朝"/>
        <family val="1"/>
        <charset val="128"/>
      </rPr>
      <t>パルプ･紙･紙加工品</t>
    </r>
    <phoneticPr fontId="9"/>
  </si>
  <si>
    <r>
      <rPr>
        <sz val="12"/>
        <rFont val="ＭＳ 明朝"/>
        <family val="1"/>
        <charset val="128"/>
      </rPr>
      <t>メタン（</t>
    </r>
    <r>
      <rPr>
        <sz val="12"/>
        <rFont val="Century"/>
        <family val="1"/>
      </rPr>
      <t>CH</t>
    </r>
    <r>
      <rPr>
        <vertAlign val="subscript"/>
        <sz val="12"/>
        <rFont val="Century"/>
        <family val="1"/>
      </rPr>
      <t>4</t>
    </r>
    <r>
      <rPr>
        <sz val="12"/>
        <rFont val="ＭＳ 明朝"/>
        <family val="1"/>
        <charset val="128"/>
      </rPr>
      <t>）</t>
    </r>
    <phoneticPr fontId="9"/>
  </si>
  <si>
    <r>
      <rPr>
        <sz val="11"/>
        <rFont val="ＭＳ 明朝"/>
        <family val="1"/>
        <charset val="128"/>
      </rPr>
      <t>ハイドロフルオロカーボン類
（</t>
    </r>
    <r>
      <rPr>
        <sz val="11"/>
        <rFont val="Century"/>
        <family val="1"/>
      </rPr>
      <t>HFCs</t>
    </r>
    <r>
      <rPr>
        <sz val="11"/>
        <rFont val="ＭＳ 明朝"/>
        <family val="1"/>
        <charset val="128"/>
      </rPr>
      <t>）</t>
    </r>
    <phoneticPr fontId="8"/>
  </si>
  <si>
    <r>
      <rPr>
        <sz val="11"/>
        <rFont val="ＭＳ 明朝"/>
        <family val="1"/>
        <charset val="128"/>
      </rPr>
      <t>パーフルオロカーボン類
（</t>
    </r>
    <r>
      <rPr>
        <sz val="11"/>
        <rFont val="Century"/>
        <family val="1"/>
      </rPr>
      <t>PFCs</t>
    </r>
    <r>
      <rPr>
        <sz val="11"/>
        <rFont val="ＭＳ 明朝"/>
        <family val="1"/>
        <charset val="128"/>
      </rPr>
      <t>）</t>
    </r>
    <phoneticPr fontId="8"/>
  </si>
  <si>
    <r>
      <t>PFC-14</t>
    </r>
    <r>
      <rPr>
        <sz val="11"/>
        <rFont val="ＭＳ 明朝"/>
        <family val="1"/>
        <charset val="128"/>
      </rPr>
      <t xml:space="preserve">：
</t>
    </r>
    <r>
      <rPr>
        <sz val="11"/>
        <rFont val="Century"/>
        <family val="1"/>
      </rPr>
      <t>7,390</t>
    </r>
    <r>
      <rPr>
        <sz val="11"/>
        <rFont val="ＭＳ 明朝"/>
        <family val="1"/>
        <charset val="128"/>
      </rPr>
      <t>など</t>
    </r>
    <phoneticPr fontId="8"/>
  </si>
  <si>
    <r>
      <rPr>
        <sz val="11"/>
        <rFont val="ＭＳ 明朝"/>
        <family val="1"/>
        <charset val="128"/>
      </rPr>
      <t>■シェア</t>
    </r>
    <phoneticPr fontId="8"/>
  </si>
  <si>
    <r>
      <t>HFC-134a</t>
    </r>
    <r>
      <rPr>
        <sz val="11"/>
        <rFont val="ＭＳ 明朝"/>
        <family val="1"/>
        <charset val="128"/>
      </rPr>
      <t xml:space="preserve">：
</t>
    </r>
    <r>
      <rPr>
        <sz val="11"/>
        <rFont val="Century"/>
        <family val="1"/>
      </rPr>
      <t>1,430</t>
    </r>
    <r>
      <rPr>
        <sz val="11"/>
        <rFont val="ＭＳ 明朝"/>
        <family val="1"/>
        <charset val="128"/>
      </rPr>
      <t>など</t>
    </r>
    <phoneticPr fontId="8"/>
  </si>
  <si>
    <t>Refrigeration and 
Air Conditioning Equipment</t>
    <phoneticPr fontId="9"/>
  </si>
  <si>
    <t>Foam Blowing</t>
  </si>
  <si>
    <t>Aerosols / MDI</t>
  </si>
  <si>
    <t>Fugitive emissions from HFCs manufacturing</t>
  </si>
  <si>
    <t>Semiconductor Manufacturing</t>
  </si>
  <si>
    <t xml:space="preserve">By-product emissions from HCFC-22  </t>
    <phoneticPr fontId="9"/>
  </si>
  <si>
    <t>Fire Extinguishers</t>
  </si>
  <si>
    <t>Liquid Crystals</t>
    <phoneticPr fontId="9"/>
  </si>
  <si>
    <t>Magnesium Foundries</t>
  </si>
  <si>
    <t>Fugitive emissions from PFCs manufacturing</t>
    <phoneticPr fontId="11"/>
  </si>
  <si>
    <t>Other</t>
    <phoneticPr fontId="9"/>
  </si>
  <si>
    <t>Aluminum Production</t>
  </si>
  <si>
    <t>Accelerators</t>
    <phoneticPr fontId="9"/>
  </si>
  <si>
    <t>Electrical Equipment</t>
    <phoneticPr fontId="9"/>
  </si>
  <si>
    <t>Magnesium Foundries</t>
    <phoneticPr fontId="9"/>
  </si>
  <si>
    <t>Liquid Crystals</t>
  </si>
  <si>
    <r>
      <rPr>
        <sz val="11"/>
        <rFont val="ＭＳ 明朝"/>
        <family val="1"/>
        <charset val="128"/>
      </rPr>
      <t>■シェア</t>
    </r>
    <phoneticPr fontId="9"/>
  </si>
  <si>
    <r>
      <t>SF</t>
    </r>
    <r>
      <rPr>
        <vertAlign val="subscript"/>
        <sz val="11"/>
        <rFont val="Century"/>
        <family val="1"/>
      </rPr>
      <t>6</t>
    </r>
    <phoneticPr fontId="9"/>
  </si>
  <si>
    <r>
      <t>Fugitive emissions from SF</t>
    </r>
    <r>
      <rPr>
        <vertAlign val="subscript"/>
        <sz val="11"/>
        <rFont val="Century"/>
        <family val="1"/>
      </rPr>
      <t>6</t>
    </r>
    <r>
      <rPr>
        <sz val="11"/>
        <rFont val="Century"/>
        <family val="1"/>
      </rPr>
      <t xml:space="preserve"> manufacturing</t>
    </r>
    <phoneticPr fontId="9"/>
  </si>
  <si>
    <r>
      <t>NF</t>
    </r>
    <r>
      <rPr>
        <vertAlign val="subscript"/>
        <sz val="11"/>
        <rFont val="Century"/>
        <family val="1"/>
      </rPr>
      <t>3</t>
    </r>
    <phoneticPr fontId="9"/>
  </si>
  <si>
    <r>
      <t>Fugitive emissions from NF</t>
    </r>
    <r>
      <rPr>
        <vertAlign val="subscript"/>
        <sz val="11"/>
        <rFont val="Century"/>
        <family val="1"/>
      </rPr>
      <t>3</t>
    </r>
    <r>
      <rPr>
        <sz val="11"/>
        <rFont val="Century"/>
        <family val="1"/>
      </rPr>
      <t xml:space="preserve"> manufacturing</t>
    </r>
    <phoneticPr fontId="9"/>
  </si>
  <si>
    <r>
      <t>N</t>
    </r>
    <r>
      <rPr>
        <b/>
        <vertAlign val="subscript"/>
        <sz val="16"/>
        <rFont val="Century"/>
        <family val="1"/>
      </rPr>
      <t>2</t>
    </r>
    <r>
      <rPr>
        <b/>
        <sz val="16"/>
        <rFont val="Century"/>
        <family val="1"/>
      </rPr>
      <t>O</t>
    </r>
    <r>
      <rPr>
        <b/>
        <sz val="16"/>
        <rFont val="ＭＳ Ｐゴシック"/>
        <family val="3"/>
        <charset val="128"/>
      </rPr>
      <t>排出量（簡約表）</t>
    </r>
    <phoneticPr fontId="9"/>
  </si>
  <si>
    <t>Energy
(Fuel combustion and
 fugitive emissions)</t>
    <phoneticPr fontId="9"/>
  </si>
  <si>
    <r>
      <rPr>
        <sz val="11"/>
        <color indexed="8"/>
        <rFont val="ＭＳ Ｐ明朝"/>
        <family val="1"/>
        <charset val="128"/>
      </rPr>
      <t>１．</t>
    </r>
    <phoneticPr fontId="9"/>
  </si>
  <si>
    <r>
      <rPr>
        <sz val="11"/>
        <color indexed="8"/>
        <rFont val="ＭＳ 明朝"/>
        <family val="1"/>
        <charset val="128"/>
      </rPr>
      <t xml:space="preserve">【電気・熱配分前排出量】は、発電や熱の生産に伴う排出量を、その電力や熱の生産者からの排出として計算した値。
</t>
    </r>
    <phoneticPr fontId="9"/>
  </si>
  <si>
    <r>
      <rPr>
        <sz val="11"/>
        <color theme="1"/>
        <rFont val="ＭＳ Ｐ明朝"/>
        <family val="1"/>
        <charset val="128"/>
      </rPr>
      <t>２．</t>
    </r>
    <phoneticPr fontId="9"/>
  </si>
  <si>
    <r>
      <rPr>
        <sz val="11"/>
        <color indexed="8"/>
        <rFont val="ＭＳ Ｐ明朝"/>
        <family val="1"/>
        <charset val="128"/>
      </rPr>
      <t>特に断りのない限り、各排出量に</t>
    </r>
    <r>
      <rPr>
        <sz val="11"/>
        <color indexed="8"/>
        <rFont val="Century"/>
        <family val="1"/>
      </rPr>
      <t>LULUCF</t>
    </r>
    <r>
      <rPr>
        <sz val="11"/>
        <color indexed="8"/>
        <rFont val="ＭＳ Ｐ明朝"/>
        <family val="1"/>
        <charset val="128"/>
      </rPr>
      <t>（土地利用、土地利用変化及び林業）分野の排出・吸収量は含まれていない。</t>
    </r>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</si>
  <si>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</si>
  <si>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9</t>
    </r>
    <r>
      <rPr>
        <sz val="11"/>
        <color indexed="8"/>
        <rFont val="Century"/>
        <family val="1"/>
      </rPr>
      <t xml:space="preserve"> g</t>
    </r>
    <phoneticPr fontId="9"/>
  </si>
  <si>
    <r>
      <t>10</t>
    </r>
    <r>
      <rPr>
        <vertAlign val="superscript"/>
        <sz val="11"/>
        <color indexed="8"/>
        <rFont val="Century"/>
        <family val="1"/>
      </rPr>
      <t>6</t>
    </r>
    <r>
      <rPr>
        <sz val="11"/>
        <color indexed="8"/>
        <rFont val="Century"/>
        <family val="1"/>
      </rPr>
      <t xml:space="preserve"> g</t>
    </r>
    <phoneticPr fontId="9"/>
  </si>
  <si>
    <r>
      <t>1</t>
    </r>
    <r>
      <rPr>
        <sz val="11"/>
        <color indexed="8"/>
        <rFont val="ＭＳ 明朝"/>
        <family val="1"/>
        <charset val="128"/>
      </rPr>
      <t>トン</t>
    </r>
    <phoneticPr fontId="9"/>
  </si>
  <si>
    <r>
      <t>10</t>
    </r>
    <r>
      <rPr>
        <vertAlign val="superscript"/>
        <sz val="11"/>
        <color indexed="8"/>
        <rFont val="Century"/>
        <family val="1"/>
      </rPr>
      <t>3</t>
    </r>
    <r>
      <rPr>
        <sz val="11"/>
        <color indexed="8"/>
        <rFont val="Century"/>
        <family val="1"/>
      </rPr>
      <t xml:space="preserve"> g</t>
    </r>
    <phoneticPr fontId="9"/>
  </si>
  <si>
    <r>
      <t>CO</t>
    </r>
    <r>
      <rPr>
        <vertAlign val="subscript"/>
        <sz val="11"/>
        <color indexed="8"/>
        <rFont val="Century"/>
        <family val="1"/>
      </rPr>
      <t>2</t>
    </r>
    <phoneticPr fontId="9"/>
  </si>
  <si>
    <r>
      <t>CH</t>
    </r>
    <r>
      <rPr>
        <vertAlign val="subscript"/>
        <sz val="11"/>
        <color indexed="8"/>
        <rFont val="Century"/>
        <family val="1"/>
      </rPr>
      <t>4</t>
    </r>
    <phoneticPr fontId="9"/>
  </si>
  <si>
    <r>
      <t>N</t>
    </r>
    <r>
      <rPr>
        <vertAlign val="subscript"/>
        <sz val="11"/>
        <color indexed="8"/>
        <rFont val="Century"/>
        <family val="1"/>
      </rPr>
      <t>2</t>
    </r>
    <r>
      <rPr>
        <sz val="11"/>
        <color indexed="8"/>
        <rFont val="Century"/>
        <family val="1"/>
      </rPr>
      <t>O</t>
    </r>
    <phoneticPr fontId="9"/>
  </si>
  <si>
    <r>
      <t xml:space="preserve">1,430 </t>
    </r>
    <r>
      <rPr>
        <sz val="11"/>
        <color indexed="8"/>
        <rFont val="ＭＳ 明朝"/>
        <family val="1"/>
        <charset val="128"/>
      </rPr>
      <t>など</t>
    </r>
    <phoneticPr fontId="9"/>
  </si>
  <si>
    <r>
      <t xml:space="preserve">7,390 </t>
    </r>
    <r>
      <rPr>
        <sz val="11"/>
        <color indexed="8"/>
        <rFont val="ＭＳ 明朝"/>
        <family val="1"/>
        <charset val="128"/>
      </rPr>
      <t>など</t>
    </r>
    <phoneticPr fontId="9"/>
  </si>
  <si>
    <r>
      <t>SF</t>
    </r>
    <r>
      <rPr>
        <vertAlign val="subscript"/>
        <sz val="11"/>
        <color indexed="8"/>
        <rFont val="Century"/>
        <family val="1"/>
      </rPr>
      <t>6</t>
    </r>
    <phoneticPr fontId="9"/>
  </si>
  <si>
    <r>
      <t>NF</t>
    </r>
    <r>
      <rPr>
        <vertAlign val="subscript"/>
        <sz val="11"/>
        <color indexed="8"/>
        <rFont val="Century"/>
        <family val="1"/>
      </rPr>
      <t>3</t>
    </r>
    <phoneticPr fontId="9"/>
  </si>
  <si>
    <r>
      <rPr>
        <sz val="11"/>
        <color indexed="8"/>
        <rFont val="ＭＳ 明朝"/>
        <family val="1"/>
        <charset val="128"/>
      </rPr>
      <t>■地球温暖化係数（</t>
    </r>
    <r>
      <rPr>
        <sz val="11"/>
        <color indexed="8"/>
        <rFont val="Century"/>
        <family val="1"/>
      </rPr>
      <t xml:space="preserve">GWP): </t>
    </r>
    <r>
      <rPr>
        <sz val="11"/>
        <color indexed="8"/>
        <rFont val="ＭＳ 明朝"/>
        <family val="1"/>
        <charset val="128"/>
      </rPr>
      <t>時間枠＝</t>
    </r>
    <r>
      <rPr>
        <sz val="11"/>
        <color indexed="8"/>
        <rFont val="Century"/>
        <family val="1"/>
      </rPr>
      <t>100</t>
    </r>
    <r>
      <rPr>
        <sz val="11"/>
        <color indexed="8"/>
        <rFont val="ＭＳ 明朝"/>
        <family val="1"/>
        <charset val="128"/>
      </rPr>
      <t>年</t>
    </r>
    <rPh sb="1" eb="3">
      <t>チキュウ</t>
    </rPh>
    <rPh sb="3" eb="6">
      <t>オンダンカ</t>
    </rPh>
    <rPh sb="6" eb="8">
      <t>ケイスウ</t>
    </rPh>
    <rPh sb="15" eb="18">
      <t>ジカンワク</t>
    </rPh>
    <rPh sb="22" eb="23">
      <t>ネン</t>
    </rPh>
    <phoneticPr fontId="9"/>
  </si>
  <si>
    <r>
      <t xml:space="preserve"> </t>
    </r>
    <r>
      <rPr>
        <sz val="11"/>
        <rFont val="ＭＳ 明朝"/>
        <family val="1"/>
        <charset val="128"/>
      </rPr>
      <t>※参考：　</t>
    </r>
    <r>
      <rPr>
        <sz val="11"/>
        <rFont val="Century"/>
        <family val="1"/>
      </rPr>
      <t>2012</t>
    </r>
    <r>
      <rPr>
        <sz val="11"/>
        <rFont val="ＭＳ 明朝"/>
        <family val="1"/>
        <charset val="128"/>
      </rPr>
      <t>年度確報値以前は、</t>
    </r>
    <r>
      <rPr>
        <sz val="11"/>
        <rFont val="Century"/>
        <family val="1"/>
      </rPr>
      <t>IPCC</t>
    </r>
    <r>
      <rPr>
        <sz val="11"/>
        <rFont val="ＭＳ 明朝"/>
        <family val="1"/>
        <charset val="128"/>
      </rPr>
      <t>第二次評価報告書</t>
    </r>
    <r>
      <rPr>
        <sz val="11"/>
        <rFont val="Century"/>
        <family val="1"/>
      </rPr>
      <t xml:space="preserve">(1995) </t>
    </r>
    <r>
      <rPr>
        <sz val="11"/>
        <rFont val="ＭＳ 明朝"/>
        <family val="1"/>
        <charset val="128"/>
      </rPr>
      <t>に記載の地球温暖化係数を使用していた。</t>
    </r>
    <rPh sb="2" eb="4">
      <t>サンコウ</t>
    </rPh>
    <rPh sb="10" eb="12">
      <t>ネンド</t>
    </rPh>
    <rPh sb="12" eb="14">
      <t>カクホウ</t>
    </rPh>
    <rPh sb="14" eb="15">
      <t>チ</t>
    </rPh>
    <rPh sb="15" eb="17">
      <t>イゼン</t>
    </rPh>
    <rPh sb="23" eb="24">
      <t>ダイ</t>
    </rPh>
    <rPh sb="24" eb="26">
      <t>ニジ</t>
    </rPh>
    <rPh sb="26" eb="28">
      <t>ヒョウカ</t>
    </rPh>
    <rPh sb="28" eb="31">
      <t>ホウコクショ</t>
    </rPh>
    <rPh sb="39" eb="41">
      <t>キサイ</t>
    </rPh>
    <rPh sb="42" eb="44">
      <t>チキュウ</t>
    </rPh>
    <rPh sb="44" eb="47">
      <t>オンダンカ</t>
    </rPh>
    <rPh sb="47" eb="49">
      <t>ケイスウ</t>
    </rPh>
    <rPh sb="50" eb="52">
      <t>シヨウ</t>
    </rPh>
    <phoneticPr fontId="9"/>
  </si>
  <si>
    <r>
      <rPr>
        <sz val="11"/>
        <color theme="1"/>
        <rFont val="ＭＳ 明朝"/>
        <family val="1"/>
        <charset val="128"/>
      </rPr>
      <t>間接</t>
    </r>
    <r>
      <rPr>
        <sz val="11"/>
        <color theme="1"/>
        <rFont val="Century"/>
        <family val="1"/>
      </rPr>
      <t>CO</t>
    </r>
    <r>
      <rPr>
        <vertAlign val="subscript"/>
        <sz val="11"/>
        <color indexed="8"/>
        <rFont val="Century"/>
        <family val="1"/>
      </rPr>
      <t>2</t>
    </r>
    <r>
      <rPr>
        <sz val="11"/>
        <color indexed="8"/>
        <rFont val="ＭＳ 明朝"/>
        <family val="1"/>
        <charset val="128"/>
      </rPr>
      <t>はこれらの排出量を</t>
    </r>
    <r>
      <rPr>
        <sz val="11"/>
        <color indexed="8"/>
        <rFont val="Century"/>
        <family val="1"/>
      </rPr>
      <t>CO</t>
    </r>
    <r>
      <rPr>
        <vertAlign val="subscript"/>
        <sz val="11"/>
        <color indexed="8"/>
        <rFont val="Century"/>
        <family val="1"/>
      </rPr>
      <t>2</t>
    </r>
    <r>
      <rPr>
        <sz val="11"/>
        <color indexed="8"/>
        <rFont val="ＭＳ 明朝"/>
        <family val="1"/>
        <charset val="128"/>
      </rPr>
      <t>換算した値を示す。ただし、燃焼起源及びバイオマス起源の</t>
    </r>
    <r>
      <rPr>
        <sz val="11"/>
        <color indexed="8"/>
        <rFont val="Century"/>
        <family val="1"/>
      </rPr>
      <t>CO</t>
    </r>
    <r>
      <rPr>
        <sz val="11"/>
        <color indexed="8"/>
        <rFont val="ＭＳ 明朝"/>
        <family val="1"/>
        <charset val="128"/>
      </rPr>
      <t>、</t>
    </r>
    <r>
      <rPr>
        <sz val="11"/>
        <color indexed="8"/>
        <rFont val="Century"/>
        <family val="1"/>
      </rPr>
      <t>CH</t>
    </r>
    <r>
      <rPr>
        <vertAlign val="subscript"/>
        <sz val="11"/>
        <color indexed="8"/>
        <rFont val="Century"/>
        <family val="1"/>
      </rPr>
      <t>4</t>
    </r>
    <r>
      <rPr>
        <sz val="11"/>
        <color indexed="8"/>
        <rFont val="ＭＳ 明朝"/>
        <family val="1"/>
        <charset val="128"/>
      </rPr>
      <t>及び</t>
    </r>
    <r>
      <rPr>
        <sz val="11"/>
        <color indexed="8"/>
        <rFont val="Century"/>
        <family val="1"/>
      </rPr>
      <t>NMVOC</t>
    </r>
    <r>
      <rPr>
        <sz val="11"/>
        <color indexed="8"/>
        <rFont val="ＭＳ 明朝"/>
        <family val="1"/>
        <charset val="128"/>
      </rPr>
      <t>に由来する排出量は、二重計上や</t>
    </r>
    <rPh sb="0" eb="2">
      <t>カンセツ</t>
    </rPh>
    <rPh sb="10" eb="12">
      <t>ハイシュツ</t>
    </rPh>
    <rPh sb="12" eb="13">
      <t>リョウ</t>
    </rPh>
    <rPh sb="17" eb="19">
      <t>カンサン</t>
    </rPh>
    <rPh sb="21" eb="22">
      <t>アタイ</t>
    </rPh>
    <rPh sb="23" eb="24">
      <t>シメ</t>
    </rPh>
    <phoneticPr fontId="9"/>
  </si>
  <si>
    <t>Notes</t>
    <phoneticPr fontId="9"/>
  </si>
  <si>
    <t>速報値</t>
    <rPh sb="0" eb="3">
      <t>ソクホウチ</t>
    </rPh>
    <phoneticPr fontId="9"/>
  </si>
  <si>
    <r>
      <rPr>
        <sz val="14"/>
        <rFont val="Century"/>
        <family val="1"/>
      </rPr>
      <t>2017</t>
    </r>
    <r>
      <rPr>
        <sz val="14"/>
        <rFont val="ＭＳ Ｐ明朝"/>
        <family val="1"/>
        <charset val="128"/>
      </rPr>
      <t>年度</t>
    </r>
    <r>
      <rPr>
        <sz val="10"/>
        <rFont val="ＭＳ Ｐ明朝"/>
        <family val="1"/>
        <charset val="128"/>
      </rPr>
      <t/>
    </r>
    <phoneticPr fontId="9"/>
  </si>
  <si>
    <r>
      <rPr>
        <sz val="14"/>
        <rFont val="Century"/>
        <family val="1"/>
      </rPr>
      <t>2018</t>
    </r>
    <r>
      <rPr>
        <sz val="14"/>
        <rFont val="ＭＳ Ｐ明朝"/>
        <family val="1"/>
        <charset val="128"/>
      </rPr>
      <t>年度</t>
    </r>
    <r>
      <rPr>
        <sz val="10"/>
        <rFont val="ＭＳ Ｐ明朝"/>
        <family val="1"/>
        <charset val="128"/>
      </rPr>
      <t/>
    </r>
    <phoneticPr fontId="9"/>
  </si>
  <si>
    <r>
      <rPr>
        <sz val="14"/>
        <rFont val="Century"/>
        <family val="1"/>
      </rPr>
      <t>2019</t>
    </r>
    <r>
      <rPr>
        <sz val="14"/>
        <rFont val="ＭＳ Ｐ明朝"/>
        <family val="1"/>
        <charset val="128"/>
      </rPr>
      <t>年度</t>
    </r>
    <r>
      <rPr>
        <sz val="10"/>
        <rFont val="ＭＳ Ｐ明朝"/>
        <family val="1"/>
        <charset val="128"/>
      </rPr>
      <t/>
    </r>
    <phoneticPr fontId="9"/>
  </si>
  <si>
    <r>
      <rPr>
        <sz val="14"/>
        <rFont val="Century"/>
        <family val="1"/>
      </rPr>
      <t>2020</t>
    </r>
    <r>
      <rPr>
        <sz val="14"/>
        <rFont val="ＭＳ Ｐ明朝"/>
        <family val="1"/>
        <charset val="128"/>
      </rPr>
      <t>年度</t>
    </r>
    <r>
      <rPr>
        <sz val="10"/>
        <rFont val="ＭＳ Ｐ明朝"/>
        <family val="1"/>
        <charset val="128"/>
      </rPr>
      <t/>
    </r>
    <phoneticPr fontId="9"/>
  </si>
  <si>
    <r>
      <rPr>
        <sz val="14"/>
        <rFont val="Century"/>
        <family val="1"/>
      </rPr>
      <t>2021</t>
    </r>
    <r>
      <rPr>
        <sz val="14"/>
        <rFont val="ＭＳ Ｐ明朝"/>
        <family val="1"/>
        <charset val="128"/>
      </rPr>
      <t>年度</t>
    </r>
    <r>
      <rPr>
        <sz val="10"/>
        <rFont val="ＭＳ Ｐ明朝"/>
        <family val="1"/>
        <charset val="128"/>
      </rPr>
      <t/>
    </r>
    <phoneticPr fontId="9"/>
  </si>
  <si>
    <r>
      <rPr>
        <sz val="14"/>
        <rFont val="Century"/>
        <family val="1"/>
      </rPr>
      <t>2022</t>
    </r>
    <r>
      <rPr>
        <sz val="14"/>
        <rFont val="ＭＳ Ｐ明朝"/>
        <family val="1"/>
        <charset val="128"/>
      </rPr>
      <t>年度</t>
    </r>
    <r>
      <rPr>
        <sz val="10"/>
        <rFont val="ＭＳ Ｐ明朝"/>
        <family val="1"/>
        <charset val="128"/>
      </rPr>
      <t/>
    </r>
    <phoneticPr fontId="9"/>
  </si>
  <si>
    <r>
      <rPr>
        <sz val="14"/>
        <rFont val="Century"/>
        <family val="1"/>
      </rPr>
      <t>2016</t>
    </r>
    <r>
      <rPr>
        <sz val="14"/>
        <rFont val="ＭＳ Ｐ明朝"/>
        <family val="1"/>
        <charset val="128"/>
      </rPr>
      <t>年度</t>
    </r>
    <r>
      <rPr>
        <sz val="10"/>
        <rFont val="ＭＳ Ｐ明朝"/>
        <family val="1"/>
        <charset val="128"/>
      </rPr>
      <t/>
    </r>
    <phoneticPr fontId="9"/>
  </si>
  <si>
    <t xml:space="preserve">      FY2016</t>
    <phoneticPr fontId="9"/>
  </si>
  <si>
    <t xml:space="preserve">      FY2017</t>
    <phoneticPr fontId="9"/>
  </si>
  <si>
    <r>
      <t>1990</t>
    </r>
    <r>
      <rPr>
        <sz val="10"/>
        <rFont val="ＭＳ 明朝"/>
        <family val="1"/>
        <charset val="128"/>
      </rPr>
      <t>年度　　　　　　　　　　　　　　　　　　　　　　　　　　　　　　　　　　　　　　　　　　　　　　　　　　　　　　　　　　　　　　　　</t>
    </r>
    <rPh sb="4" eb="5">
      <t>ネン</t>
    </rPh>
    <rPh sb="5" eb="6">
      <t>ド</t>
    </rPh>
    <phoneticPr fontId="9"/>
  </si>
  <si>
    <r>
      <t>2005</t>
    </r>
    <r>
      <rPr>
        <sz val="10"/>
        <rFont val="ＭＳ 明朝"/>
        <family val="1"/>
        <charset val="128"/>
      </rPr>
      <t>年度</t>
    </r>
    <r>
      <rPr>
        <sz val="10"/>
        <rFont val="Century"/>
        <family val="1"/>
      </rPr>
      <t/>
    </r>
    <rPh sb="5" eb="6">
      <t>ド</t>
    </rPh>
    <phoneticPr fontId="9"/>
  </si>
  <si>
    <r>
      <t>2013</t>
    </r>
    <r>
      <rPr>
        <sz val="10"/>
        <rFont val="ＭＳ 明朝"/>
        <family val="1"/>
        <charset val="128"/>
      </rPr>
      <t>年度</t>
    </r>
    <rPh sb="5" eb="6">
      <t>ド</t>
    </rPh>
    <phoneticPr fontId="9"/>
  </si>
  <si>
    <r>
      <t>2015</t>
    </r>
    <r>
      <rPr>
        <sz val="10"/>
        <rFont val="ＭＳ Ｐ明朝"/>
        <family val="1"/>
        <charset val="128"/>
      </rPr>
      <t>年度</t>
    </r>
    <rPh sb="5" eb="6">
      <t>ド</t>
    </rPh>
    <phoneticPr fontId="9"/>
  </si>
  <si>
    <r>
      <t>2016</t>
    </r>
    <r>
      <rPr>
        <sz val="10"/>
        <rFont val="ＭＳ Ｐ明朝"/>
        <family val="1"/>
        <charset val="128"/>
      </rPr>
      <t>年度</t>
    </r>
    <rPh sb="5" eb="6">
      <t>ド</t>
    </rPh>
    <phoneticPr fontId="9"/>
  </si>
  <si>
    <r>
      <t>2017</t>
    </r>
    <r>
      <rPr>
        <sz val="10"/>
        <rFont val="ＭＳ Ｐ明朝"/>
        <family val="1"/>
        <charset val="128"/>
      </rPr>
      <t>年度</t>
    </r>
    <rPh sb="5" eb="6">
      <t>ド</t>
    </rPh>
    <phoneticPr fontId="9"/>
  </si>
  <si>
    <r>
      <t>2018</t>
    </r>
    <r>
      <rPr>
        <sz val="10"/>
        <rFont val="ＭＳ Ｐ明朝"/>
        <family val="1"/>
        <charset val="128"/>
      </rPr>
      <t>年度</t>
    </r>
    <rPh sb="5" eb="6">
      <t>ド</t>
    </rPh>
    <phoneticPr fontId="9"/>
  </si>
  <si>
    <r>
      <t>2019</t>
    </r>
    <r>
      <rPr>
        <sz val="10"/>
        <rFont val="ＭＳ Ｐ明朝"/>
        <family val="1"/>
        <charset val="128"/>
      </rPr>
      <t>年度</t>
    </r>
    <rPh sb="5" eb="6">
      <t>ド</t>
    </rPh>
    <phoneticPr fontId="9"/>
  </si>
  <si>
    <r>
      <t>2020年度</t>
    </r>
    <r>
      <rPr>
        <sz val="10"/>
        <rFont val="ＭＳ Ｐ明朝"/>
        <family val="1"/>
        <charset val="128"/>
      </rPr>
      <t/>
    </r>
    <rPh sb="5" eb="6">
      <t>ド</t>
    </rPh>
    <phoneticPr fontId="9"/>
  </si>
  <si>
    <r>
      <t>2021年度</t>
    </r>
    <r>
      <rPr>
        <sz val="10"/>
        <rFont val="ＭＳ Ｐ明朝"/>
        <family val="1"/>
        <charset val="128"/>
      </rPr>
      <t/>
    </r>
    <rPh sb="5" eb="6">
      <t>ド</t>
    </rPh>
    <phoneticPr fontId="9"/>
  </si>
  <si>
    <t>工業プロセス及び製品の使用</t>
    <rPh sb="0" eb="2">
      <t>コウギョウ</t>
    </rPh>
    <rPh sb="6" eb="7">
      <t>オヨ</t>
    </rPh>
    <rPh sb="8" eb="10">
      <t>セイヒン</t>
    </rPh>
    <rPh sb="11" eb="13">
      <t>シヨウ</t>
    </rPh>
    <phoneticPr fontId="11"/>
  </si>
  <si>
    <t>工業プロセス及び製品の使用
（化学産業、半導体・液晶製造工程等）</t>
    <phoneticPr fontId="9"/>
  </si>
  <si>
    <t>工業プロセス及び製品の使用</t>
    <rPh sb="0" eb="2">
      <t>コウギョウ</t>
    </rPh>
    <rPh sb="6" eb="7">
      <t>オヨ</t>
    </rPh>
    <rPh sb="8" eb="10">
      <t>セイヒン</t>
    </rPh>
    <rPh sb="11" eb="13">
      <t>シヨウ</t>
    </rPh>
    <phoneticPr fontId="9"/>
  </si>
  <si>
    <t>エネルギー転換部門
（電気熱配分統計誤差除く）</t>
    <rPh sb="5" eb="7">
      <t>テンカン</t>
    </rPh>
    <rPh sb="7" eb="9">
      <t>ブモン</t>
    </rPh>
    <phoneticPr fontId="9"/>
  </si>
  <si>
    <r>
      <rPr>
        <b/>
        <sz val="16"/>
        <rFont val="ＭＳ Ｐ明朝"/>
        <family val="1"/>
        <charset val="128"/>
      </rPr>
      <t>温室効果ガス排出量</t>
    </r>
    <phoneticPr fontId="8"/>
  </si>
  <si>
    <t>非エネルギー起源</t>
    <phoneticPr fontId="9"/>
  </si>
  <si>
    <t>in FY2017</t>
    <phoneticPr fontId="9"/>
  </si>
  <si>
    <t>in FY2013</t>
    <phoneticPr fontId="9"/>
  </si>
  <si>
    <t>in FY2005</t>
    <phoneticPr fontId="9"/>
  </si>
  <si>
    <t>in FY1990</t>
    <phoneticPr fontId="9"/>
  </si>
  <si>
    <t>in FY2018</t>
    <phoneticPr fontId="9"/>
  </si>
  <si>
    <t>in FY2019</t>
    <phoneticPr fontId="9"/>
  </si>
  <si>
    <t xml:space="preserve">   in FY1990</t>
    <phoneticPr fontId="9"/>
  </si>
  <si>
    <t xml:space="preserve">   in FY2005</t>
    <phoneticPr fontId="9"/>
  </si>
  <si>
    <t xml:space="preserve">   in FY2013</t>
    <phoneticPr fontId="9"/>
  </si>
  <si>
    <t xml:space="preserve">   in FY2016</t>
    <phoneticPr fontId="9"/>
  </si>
  <si>
    <t xml:space="preserve">   in FY2017</t>
    <phoneticPr fontId="9"/>
  </si>
  <si>
    <t xml:space="preserve">   in FY2018</t>
    <phoneticPr fontId="9"/>
  </si>
  <si>
    <t xml:space="preserve">  in CY2005</t>
    <phoneticPr fontId="9"/>
  </si>
  <si>
    <t xml:space="preserve">  in CY1990</t>
    <phoneticPr fontId="9"/>
  </si>
  <si>
    <t xml:space="preserve">  in CY2013</t>
    <phoneticPr fontId="9"/>
  </si>
  <si>
    <t xml:space="preserve">  in CY2015</t>
    <phoneticPr fontId="9"/>
  </si>
  <si>
    <t xml:space="preserve">  in CY2016</t>
    <phoneticPr fontId="9"/>
  </si>
  <si>
    <t xml:space="preserve">  in CY2017</t>
    <phoneticPr fontId="9"/>
  </si>
  <si>
    <t xml:space="preserve">  in CY2018</t>
    <phoneticPr fontId="9"/>
  </si>
  <si>
    <t xml:space="preserve">  in CY2019</t>
    <phoneticPr fontId="9"/>
  </si>
  <si>
    <t xml:space="preserve">  in CY2020</t>
    <phoneticPr fontId="9"/>
  </si>
  <si>
    <t>in FY2016</t>
    <phoneticPr fontId="9"/>
  </si>
  <si>
    <t>in FY2015</t>
    <phoneticPr fontId="9"/>
  </si>
  <si>
    <t>in FY2014</t>
    <phoneticPr fontId="9"/>
  </si>
  <si>
    <r>
      <rPr>
        <sz val="10"/>
        <rFont val="ＭＳ Ｐ明朝"/>
        <family val="1"/>
        <charset val="128"/>
      </rPr>
      <t>一人当たり</t>
    </r>
    <r>
      <rPr>
        <sz val="10"/>
        <rFont val="Century"/>
        <family val="1"/>
      </rPr>
      <t>CO</t>
    </r>
    <r>
      <rPr>
        <vertAlign val="subscript"/>
        <sz val="10"/>
        <rFont val="Century"/>
        <family val="1"/>
      </rPr>
      <t>2</t>
    </r>
    <r>
      <rPr>
        <sz val="10"/>
        <rFont val="ＭＳ 明朝"/>
        <family val="1"/>
        <charset val="128"/>
      </rPr>
      <t>排出量</t>
    </r>
    <rPh sb="0" eb="2">
      <t>ヒトリ</t>
    </rPh>
    <rPh sb="2" eb="3">
      <t>ア</t>
    </rPh>
    <rPh sb="8" eb="10">
      <t>ハイシュツ</t>
    </rPh>
    <rPh sb="10" eb="11">
      <t>リョウ</t>
    </rPh>
    <phoneticPr fontId="9"/>
  </si>
  <si>
    <r>
      <rPr>
        <sz val="11"/>
        <rFont val="ＭＳ 明朝"/>
        <family val="1"/>
        <charset val="128"/>
      </rPr>
      <t>シート名／</t>
    </r>
    <r>
      <rPr>
        <sz val="11"/>
        <rFont val="Century"/>
        <family val="1"/>
      </rPr>
      <t>Sheets</t>
    </r>
    <rPh sb="3" eb="4">
      <t>メイ</t>
    </rPh>
    <phoneticPr fontId="9"/>
  </si>
  <si>
    <r>
      <rPr>
        <u/>
        <sz val="11"/>
        <color indexed="12"/>
        <rFont val="ＭＳ Ｐゴシック"/>
        <family val="3"/>
        <charset val="128"/>
      </rPr>
      <t>温室効果ガス排出量</t>
    </r>
    <rPh sb="0" eb="2">
      <t>オンシツ</t>
    </rPh>
    <rPh sb="2" eb="4">
      <t>コウカ</t>
    </rPh>
    <rPh sb="6" eb="8">
      <t>ハイシュツ</t>
    </rPh>
    <rPh sb="8" eb="9">
      <t>リョウ</t>
    </rPh>
    <phoneticPr fontId="9"/>
  </si>
  <si>
    <r>
      <t>CO</t>
    </r>
    <r>
      <rPr>
        <sz val="11"/>
        <color theme="0" tint="-0.499984740745262"/>
        <rFont val="ＭＳ Ｐ明朝"/>
        <family val="1"/>
        <charset val="128"/>
      </rPr>
      <t>₂</t>
    </r>
    <phoneticPr fontId="9"/>
  </si>
  <si>
    <r>
      <t>N</t>
    </r>
    <r>
      <rPr>
        <sz val="11"/>
        <rFont val="ＭＳ 明朝"/>
        <family val="1"/>
        <charset val="128"/>
      </rPr>
      <t>₂</t>
    </r>
    <r>
      <rPr>
        <sz val="11"/>
        <rFont val="Century"/>
        <family val="1"/>
      </rPr>
      <t>O</t>
    </r>
    <phoneticPr fontId="9"/>
  </si>
  <si>
    <r>
      <t>CH</t>
    </r>
    <r>
      <rPr>
        <u/>
        <sz val="8"/>
        <color rgb="FF0000FF"/>
        <rFont val="Century"/>
        <family val="1"/>
      </rPr>
      <t>4</t>
    </r>
    <r>
      <rPr>
        <u/>
        <sz val="11"/>
        <color indexed="12"/>
        <rFont val="Century"/>
        <family val="1"/>
      </rPr>
      <t xml:space="preserve"> </t>
    </r>
    <r>
      <rPr>
        <u/>
        <sz val="11"/>
        <color indexed="12"/>
        <rFont val="ＭＳ Ｐゴシック"/>
        <family val="3"/>
        <charset val="128"/>
      </rPr>
      <t>排出量（簡約表）</t>
    </r>
    <rPh sb="4" eb="7">
      <t>ハイシュツリョウ</t>
    </rPh>
    <rPh sb="8" eb="11">
      <t>カンヤクヒョウ</t>
    </rPh>
    <phoneticPr fontId="9"/>
  </si>
  <si>
    <r>
      <rPr>
        <u/>
        <sz val="11"/>
        <color indexed="12"/>
        <rFont val="ＭＳ Ｐゴシック"/>
        <family val="3"/>
        <charset val="128"/>
      </rPr>
      <t>部門別</t>
    </r>
    <r>
      <rPr>
        <u/>
        <sz val="11"/>
        <color indexed="12"/>
        <rFont val="Century"/>
        <family val="1"/>
      </rPr>
      <t>CO</t>
    </r>
    <r>
      <rPr>
        <u/>
        <sz val="8"/>
        <color rgb="FF0000FF"/>
        <rFont val="Century"/>
        <family val="1"/>
      </rPr>
      <t>2</t>
    </r>
    <r>
      <rPr>
        <u/>
        <sz val="11"/>
        <color indexed="12"/>
        <rFont val="Century"/>
        <family val="1"/>
      </rPr>
      <t xml:space="preserve"> </t>
    </r>
    <r>
      <rPr>
        <u/>
        <sz val="11"/>
        <color indexed="12"/>
        <rFont val="ＭＳ Ｐゴシック"/>
        <family val="3"/>
        <charset val="128"/>
      </rPr>
      <t>排出量【電気・熱配分前排出量】（簡約表）</t>
    </r>
    <rPh sb="0" eb="3">
      <t>ブモンベツ</t>
    </rPh>
    <rPh sb="7" eb="10">
      <t>ハイシュツリョウ</t>
    </rPh>
    <rPh sb="11" eb="13">
      <t>デンキ</t>
    </rPh>
    <rPh sb="14" eb="15">
      <t>ネツ</t>
    </rPh>
    <rPh sb="15" eb="17">
      <t>ハイブン</t>
    </rPh>
    <rPh sb="17" eb="18">
      <t>マエ</t>
    </rPh>
    <rPh sb="18" eb="20">
      <t>ハイシュツ</t>
    </rPh>
    <rPh sb="20" eb="21">
      <t>リョウ</t>
    </rPh>
    <rPh sb="23" eb="24">
      <t>カン</t>
    </rPh>
    <rPh sb="24" eb="25">
      <t>ヤク</t>
    </rPh>
    <rPh sb="25" eb="26">
      <t>ヒョウ</t>
    </rPh>
    <phoneticPr fontId="9"/>
  </si>
  <si>
    <r>
      <rPr>
        <u/>
        <sz val="11"/>
        <color indexed="12"/>
        <rFont val="ＭＳ Ｐゴシック"/>
        <family val="3"/>
        <charset val="128"/>
      </rPr>
      <t>部門別</t>
    </r>
    <r>
      <rPr>
        <u/>
        <sz val="11"/>
        <color indexed="12"/>
        <rFont val="Century"/>
        <family val="1"/>
      </rPr>
      <t>CO</t>
    </r>
    <r>
      <rPr>
        <u/>
        <sz val="8"/>
        <color rgb="FF0000FF"/>
        <rFont val="Century"/>
        <family val="1"/>
      </rPr>
      <t>2</t>
    </r>
    <r>
      <rPr>
        <u/>
        <sz val="11"/>
        <color indexed="12"/>
        <rFont val="Century"/>
        <family val="1"/>
      </rPr>
      <t xml:space="preserve"> </t>
    </r>
    <r>
      <rPr>
        <u/>
        <sz val="11"/>
        <color indexed="12"/>
        <rFont val="ＭＳ Ｐゴシック"/>
        <family val="3"/>
        <charset val="128"/>
      </rPr>
      <t>排出量【電気・熱配分後排出量】（簡約表）</t>
    </r>
    <rPh sb="11" eb="13">
      <t>デンキ</t>
    </rPh>
    <rPh sb="14" eb="15">
      <t>ネツ</t>
    </rPh>
    <rPh sb="15" eb="17">
      <t>ハイブン</t>
    </rPh>
    <rPh sb="17" eb="18">
      <t>ゴ</t>
    </rPh>
    <rPh sb="23" eb="24">
      <t>カン</t>
    </rPh>
    <rPh sb="24" eb="25">
      <t>ヤク</t>
    </rPh>
    <rPh sb="25" eb="26">
      <t>ヒョウ</t>
    </rPh>
    <phoneticPr fontId="9"/>
  </si>
  <si>
    <r>
      <rPr>
        <u/>
        <sz val="11"/>
        <color indexed="12"/>
        <rFont val="ＭＳ Ｐゴシック"/>
        <family val="3"/>
        <charset val="128"/>
      </rPr>
      <t>部門別</t>
    </r>
    <r>
      <rPr>
        <u/>
        <sz val="11"/>
        <color indexed="12"/>
        <rFont val="Century"/>
        <family val="1"/>
      </rPr>
      <t>CO</t>
    </r>
    <r>
      <rPr>
        <u/>
        <sz val="8"/>
        <color rgb="FF0000FF"/>
        <rFont val="Century"/>
        <family val="1"/>
      </rPr>
      <t>2</t>
    </r>
    <r>
      <rPr>
        <u/>
        <sz val="11"/>
        <color indexed="12"/>
        <rFont val="Century"/>
        <family val="1"/>
      </rPr>
      <t xml:space="preserve"> </t>
    </r>
    <r>
      <rPr>
        <u/>
        <sz val="11"/>
        <color indexed="12"/>
        <rFont val="ＭＳ Ｐゴシック"/>
        <family val="3"/>
        <charset val="128"/>
      </rPr>
      <t>排出量のシェア（電気・熱配分前後のシェア）</t>
    </r>
    <phoneticPr fontId="9"/>
  </si>
  <si>
    <t>Industrial Processes and Product Use</t>
    <phoneticPr fontId="9"/>
  </si>
  <si>
    <t>エネルギー起源二酸化炭素について</t>
    <phoneticPr fontId="9"/>
  </si>
  <si>
    <r>
      <t>「総合エネルギー統計」に準じて、化石燃料の燃焼によるCO</t>
    </r>
    <r>
      <rPr>
        <vertAlign val="subscript"/>
        <sz val="11"/>
        <color rgb="FF000000"/>
        <rFont val="ＭＳ 明朝"/>
        <family val="1"/>
        <charset val="128"/>
      </rPr>
      <t>2</t>
    </r>
    <r>
      <rPr>
        <sz val="11"/>
        <color rgb="FF000000"/>
        <rFont val="ＭＳ 明朝"/>
        <family val="1"/>
        <charset val="128"/>
      </rPr>
      <t>排出量を部門（あるいはさらにその細分類）ごとに示している。</t>
    </r>
    <phoneticPr fontId="9"/>
  </si>
  <si>
    <t>３．</t>
    <phoneticPr fontId="9"/>
  </si>
  <si>
    <t>４．</t>
    <phoneticPr fontId="9"/>
  </si>
  <si>
    <t>国際バンカー油は国内排出量には含まれない。</t>
    <phoneticPr fontId="9"/>
  </si>
  <si>
    <t>2005年度比</t>
  </si>
  <si>
    <t>2005年度比-3.8%</t>
  </si>
  <si>
    <t>2013年度比</t>
  </si>
  <si>
    <t>2013年度比-26%</t>
  </si>
  <si>
    <t>FY2018</t>
    <phoneticPr fontId="9"/>
  </si>
  <si>
    <r>
      <rPr>
        <sz val="11"/>
        <color indexed="8"/>
        <rFont val="ＭＳ Ｐ明朝"/>
        <family val="1"/>
        <charset val="128"/>
      </rPr>
      <t>一酸化炭素（</t>
    </r>
    <r>
      <rPr>
        <sz val="11"/>
        <color indexed="8"/>
        <rFont val="Century"/>
        <family val="1"/>
      </rPr>
      <t>CO</t>
    </r>
    <r>
      <rPr>
        <sz val="11"/>
        <color indexed="8"/>
        <rFont val="ＭＳ Ｐ明朝"/>
        <family val="1"/>
        <charset val="128"/>
      </rPr>
      <t>）、メタン（</t>
    </r>
    <r>
      <rPr>
        <sz val="11"/>
        <color indexed="8"/>
        <rFont val="Century"/>
        <family val="1"/>
      </rPr>
      <t>CH</t>
    </r>
    <r>
      <rPr>
        <vertAlign val="subscript"/>
        <sz val="11"/>
        <color rgb="FF000000"/>
        <rFont val="Century"/>
        <family val="1"/>
      </rPr>
      <t>4</t>
    </r>
    <r>
      <rPr>
        <sz val="11"/>
        <color indexed="8"/>
        <rFont val="ＭＳ Ｐ明朝"/>
        <family val="1"/>
        <charset val="128"/>
      </rPr>
      <t>）、及び、非メタン揮発性有機化合物（</t>
    </r>
    <r>
      <rPr>
        <sz val="11"/>
        <color indexed="8"/>
        <rFont val="Century"/>
        <family val="1"/>
      </rPr>
      <t>NMVOC</t>
    </r>
    <r>
      <rPr>
        <sz val="11"/>
        <color indexed="8"/>
        <rFont val="ＭＳ Ｐ明朝"/>
        <family val="1"/>
        <charset val="128"/>
      </rPr>
      <t>）は長期的には大気中で酸化されて</t>
    </r>
    <r>
      <rPr>
        <sz val="11"/>
        <color indexed="8"/>
        <rFont val="Century"/>
        <family val="1"/>
      </rPr>
      <t>CO</t>
    </r>
    <r>
      <rPr>
        <vertAlign val="subscript"/>
        <sz val="11"/>
        <color rgb="FF000000"/>
        <rFont val="Century"/>
        <family val="1"/>
      </rPr>
      <t>2</t>
    </r>
    <r>
      <rPr>
        <sz val="11"/>
        <color indexed="8"/>
        <rFont val="ＭＳ Ｐ明朝"/>
        <family val="1"/>
        <charset val="128"/>
      </rPr>
      <t>に変換される。</t>
    </r>
    <phoneticPr fontId="9"/>
  </si>
  <si>
    <t>エネルギー転換部門
（製油所、発電所等）</t>
    <rPh sb="11" eb="14">
      <t>セイユショ</t>
    </rPh>
    <phoneticPr fontId="9"/>
  </si>
  <si>
    <t>運輸部門
（自動車等）</t>
    <phoneticPr fontId="9"/>
  </si>
  <si>
    <t>工業プロセス及び製品の使用</t>
    <rPh sb="0" eb="2">
      <t>シヨウ</t>
    </rPh>
    <phoneticPr fontId="9"/>
  </si>
  <si>
    <t>廃棄物
（焼却等）</t>
    <rPh sb="7" eb="8">
      <t>トウ</t>
    </rPh>
    <phoneticPr fontId="9"/>
  </si>
  <si>
    <t>Waste
(Incineration, etc.)</t>
    <phoneticPr fontId="9"/>
  </si>
  <si>
    <t>Oil Refinery,Energy Industries
(Electric Power Plant, etc.)</t>
    <phoneticPr fontId="9"/>
  </si>
  <si>
    <t>冷蔵庫及び空調機器</t>
    <rPh sb="0" eb="3">
      <t>レイゾウコ</t>
    </rPh>
    <rPh sb="3" eb="4">
      <t>オヨ</t>
    </rPh>
    <rPh sb="5" eb="7">
      <t>クウチョウ</t>
    </rPh>
    <rPh sb="7" eb="9">
      <t>キキ</t>
    </rPh>
    <phoneticPr fontId="11"/>
  </si>
  <si>
    <t>発泡剤</t>
    <rPh sb="2" eb="3">
      <t>ザイ</t>
    </rPh>
    <phoneticPr fontId="9"/>
  </si>
  <si>
    <r>
      <rPr>
        <sz val="11"/>
        <rFont val="ＭＳ Ｐ明朝"/>
        <family val="1"/>
        <charset val="128"/>
      </rPr>
      <t>エアゾール・</t>
    </r>
    <r>
      <rPr>
        <sz val="11"/>
        <rFont val="Century"/>
        <family val="1"/>
      </rPr>
      <t>MDI</t>
    </r>
    <r>
      <rPr>
        <sz val="11"/>
        <rFont val="ＭＳ Ｐ明朝"/>
        <family val="1"/>
        <charset val="128"/>
      </rPr>
      <t>（定量噴射剤）</t>
    </r>
    <rPh sb="10" eb="12">
      <t>テイリョウ</t>
    </rPh>
    <rPh sb="12" eb="15">
      <t>フンシャザイ</t>
    </rPh>
    <phoneticPr fontId="9"/>
  </si>
  <si>
    <r>
      <rPr>
        <sz val="11"/>
        <color theme="6"/>
        <rFont val="ＭＳ Ｐ明朝"/>
        <family val="1"/>
        <charset val="128"/>
      </rPr>
      <t>半導体製造</t>
    </r>
    <rPh sb="0" eb="3">
      <t>ハンドウタイ</t>
    </rPh>
    <rPh sb="3" eb="5">
      <t>セイゾウ</t>
    </rPh>
    <phoneticPr fontId="9"/>
  </si>
  <si>
    <r>
      <rPr>
        <sz val="11"/>
        <color theme="6"/>
        <rFont val="ＭＳ Ｐ明朝"/>
        <family val="1"/>
        <charset val="128"/>
      </rPr>
      <t>液晶製造</t>
    </r>
    <rPh sb="0" eb="2">
      <t>エキショウ</t>
    </rPh>
    <rPh sb="2" eb="4">
      <t>セイゾウ</t>
    </rPh>
    <phoneticPr fontId="9"/>
  </si>
  <si>
    <t>洗浄剤・溶剤</t>
    <rPh sb="4" eb="6">
      <t>ヨウザイ</t>
    </rPh>
    <phoneticPr fontId="9"/>
  </si>
  <si>
    <r>
      <t>HFCs</t>
    </r>
    <r>
      <rPr>
        <sz val="11"/>
        <rFont val="ＭＳ Ｐ明朝"/>
        <family val="1"/>
        <charset val="128"/>
      </rPr>
      <t>の製造時の漏出</t>
    </r>
    <rPh sb="5" eb="7">
      <t>セイゾウ</t>
    </rPh>
    <rPh sb="7" eb="8">
      <t>ジ</t>
    </rPh>
    <rPh sb="9" eb="11">
      <t>ロウシュツ</t>
    </rPh>
    <phoneticPr fontId="11"/>
  </si>
  <si>
    <r>
      <t>HCFC22</t>
    </r>
    <r>
      <rPr>
        <sz val="11"/>
        <rFont val="ＭＳ Ｐ明朝"/>
        <family val="1"/>
        <charset val="128"/>
      </rPr>
      <t>製造時の副生</t>
    </r>
    <r>
      <rPr>
        <sz val="11"/>
        <rFont val="Century"/>
        <family val="1"/>
      </rPr>
      <t>HFC23</t>
    </r>
    <rPh sb="6" eb="8">
      <t>セイゾウ</t>
    </rPh>
    <rPh sb="8" eb="9">
      <t>ジ</t>
    </rPh>
    <rPh sb="10" eb="11">
      <t>フク</t>
    </rPh>
    <rPh sb="11" eb="12">
      <t>ナマ</t>
    </rPh>
    <phoneticPr fontId="11"/>
  </si>
  <si>
    <r>
      <rPr>
        <sz val="11"/>
        <rFont val="ＭＳ Ｐ明朝"/>
        <family val="1"/>
        <charset val="128"/>
      </rPr>
      <t>消火剤</t>
    </r>
    <rPh sb="0" eb="3">
      <t>ショウカザイ</t>
    </rPh>
    <phoneticPr fontId="9"/>
  </si>
  <si>
    <t>マグネシウム鋳造</t>
    <phoneticPr fontId="9"/>
  </si>
  <si>
    <r>
      <rPr>
        <sz val="11"/>
        <color theme="6"/>
        <rFont val="ＭＳ Ｐ明朝"/>
        <family val="1"/>
        <charset val="128"/>
      </rPr>
      <t>半導体製造</t>
    </r>
    <rPh sb="0" eb="3">
      <t>ハンドウタイ</t>
    </rPh>
    <rPh sb="3" eb="5">
      <t>セイゾウ</t>
    </rPh>
    <phoneticPr fontId="11"/>
  </si>
  <si>
    <t>洗浄剤・溶剤</t>
    <rPh sb="0" eb="3">
      <t>センジョウザイ</t>
    </rPh>
    <rPh sb="4" eb="6">
      <t>ヨウザイ</t>
    </rPh>
    <phoneticPr fontId="9"/>
  </si>
  <si>
    <r>
      <t>PFCs</t>
    </r>
    <r>
      <rPr>
        <sz val="11"/>
        <rFont val="ＭＳ Ｐ明朝"/>
        <family val="1"/>
        <charset val="128"/>
      </rPr>
      <t>の製造時の漏出</t>
    </r>
    <rPh sb="5" eb="7">
      <t>セイゾウ</t>
    </rPh>
    <rPh sb="7" eb="8">
      <t>ジ</t>
    </rPh>
    <rPh sb="9" eb="11">
      <t>ロウシュツ</t>
    </rPh>
    <phoneticPr fontId="11"/>
  </si>
  <si>
    <r>
      <rPr>
        <sz val="11"/>
        <rFont val="ＭＳ Ｐ明朝"/>
        <family val="1"/>
        <charset val="128"/>
      </rPr>
      <t>その他</t>
    </r>
    <rPh sb="2" eb="3">
      <t>タ</t>
    </rPh>
    <phoneticPr fontId="9"/>
  </si>
  <si>
    <r>
      <rPr>
        <sz val="11"/>
        <rFont val="ＭＳ Ｐ明朝"/>
        <family val="1"/>
        <charset val="128"/>
      </rPr>
      <t>アルミニウム精錬</t>
    </r>
    <rPh sb="6" eb="8">
      <t>セイレン</t>
    </rPh>
    <phoneticPr fontId="9"/>
  </si>
  <si>
    <r>
      <rPr>
        <sz val="11"/>
        <rFont val="ＭＳ Ｐ明朝"/>
        <family val="1"/>
        <charset val="128"/>
      </rPr>
      <t>粒子加速器等</t>
    </r>
    <rPh sb="0" eb="2">
      <t>リュウシ</t>
    </rPh>
    <rPh sb="2" eb="5">
      <t>カソクキ</t>
    </rPh>
    <rPh sb="5" eb="6">
      <t>トウ</t>
    </rPh>
    <phoneticPr fontId="9"/>
  </si>
  <si>
    <r>
      <rPr>
        <sz val="11"/>
        <rFont val="ＭＳ Ｐ明朝"/>
        <family val="1"/>
        <charset val="128"/>
      </rPr>
      <t>電気絶縁ガス使用機器</t>
    </r>
    <rPh sb="0" eb="2">
      <t>デンキ</t>
    </rPh>
    <rPh sb="2" eb="4">
      <t>ゼツエン</t>
    </rPh>
    <rPh sb="6" eb="8">
      <t>シヨウ</t>
    </rPh>
    <rPh sb="8" eb="10">
      <t>キキ</t>
    </rPh>
    <phoneticPr fontId="9"/>
  </si>
  <si>
    <r>
      <t>SF</t>
    </r>
    <r>
      <rPr>
        <vertAlign val="subscript"/>
        <sz val="11"/>
        <rFont val="Century"/>
        <family val="1"/>
      </rPr>
      <t xml:space="preserve">6 </t>
    </r>
    <r>
      <rPr>
        <sz val="11"/>
        <rFont val="ＭＳ Ｐ明朝"/>
        <family val="1"/>
        <charset val="128"/>
      </rPr>
      <t>製造時の漏出</t>
    </r>
    <rPh sb="4" eb="6">
      <t>セイゾウ</t>
    </rPh>
    <rPh sb="6" eb="7">
      <t>ジ</t>
    </rPh>
    <rPh sb="8" eb="10">
      <t>ロウシュツ</t>
    </rPh>
    <phoneticPr fontId="9"/>
  </si>
  <si>
    <r>
      <t>NF</t>
    </r>
    <r>
      <rPr>
        <vertAlign val="subscript"/>
        <sz val="11"/>
        <rFont val="Century"/>
        <family val="1"/>
      </rPr>
      <t>3</t>
    </r>
    <r>
      <rPr>
        <sz val="11"/>
        <rFont val="Yu Gothic"/>
        <family val="3"/>
        <charset val="128"/>
      </rPr>
      <t>の</t>
    </r>
    <r>
      <rPr>
        <sz val="11"/>
        <rFont val="ＭＳ Ｐ明朝"/>
        <family val="1"/>
        <charset val="128"/>
      </rPr>
      <t>製造時の漏出</t>
    </r>
    <rPh sb="4" eb="6">
      <t>セイゾウ</t>
    </rPh>
    <rPh sb="6" eb="7">
      <t>ジ</t>
    </rPh>
    <rPh sb="8" eb="10">
      <t>ロウシュツ</t>
    </rPh>
    <phoneticPr fontId="9"/>
  </si>
  <si>
    <r>
      <rPr>
        <b/>
        <sz val="10"/>
        <color theme="6"/>
        <rFont val="Yu Gothic"/>
        <family val="1"/>
        <charset val="128"/>
      </rPr>
      <t>※公表資料での合算範囲と異なるが</t>
    </r>
    <r>
      <rPr>
        <b/>
        <sz val="10"/>
        <color theme="6"/>
        <rFont val="Century"/>
        <family val="1"/>
      </rPr>
      <t>7gas</t>
    </r>
    <r>
      <rPr>
        <b/>
        <sz val="10"/>
        <color theme="6"/>
        <rFont val="Yu Gothic"/>
        <family val="1"/>
        <charset val="128"/>
      </rPr>
      <t>の整理がサブカテゴリに呼応している＆差支えがないことを</t>
    </r>
    <r>
      <rPr>
        <b/>
        <sz val="10"/>
        <color theme="6"/>
        <rFont val="Century"/>
        <family val="1"/>
      </rPr>
      <t>2019</t>
    </r>
    <r>
      <rPr>
        <b/>
        <sz val="10"/>
        <color theme="6"/>
        <rFont val="ＭＳ Ｐ明朝"/>
        <family val="1"/>
        <charset val="128"/>
      </rPr>
      <t>確報時に確認済みのものを示す</t>
    </r>
    <rPh sb="1" eb="3">
      <t>コウヒョウ</t>
    </rPh>
    <rPh sb="3" eb="5">
      <t>シリョウ</t>
    </rPh>
    <rPh sb="7" eb="9">
      <t>ガッサン</t>
    </rPh>
    <rPh sb="9" eb="11">
      <t>ハンイ</t>
    </rPh>
    <rPh sb="12" eb="13">
      <t>コト</t>
    </rPh>
    <rPh sb="21" eb="23">
      <t>セイリ</t>
    </rPh>
    <rPh sb="31" eb="33">
      <t>コオウ</t>
    </rPh>
    <rPh sb="38" eb="40">
      <t>サシツカ</t>
    </rPh>
    <rPh sb="51" eb="53">
      <t>カクホウ</t>
    </rPh>
    <rPh sb="53" eb="54">
      <t>ジ</t>
    </rPh>
    <rPh sb="55" eb="57">
      <t>カクニン</t>
    </rPh>
    <rPh sb="57" eb="58">
      <t>ズ</t>
    </rPh>
    <rPh sb="63" eb="64">
      <t>シメ</t>
    </rPh>
    <phoneticPr fontId="9"/>
  </si>
  <si>
    <t>部門・分野</t>
    <rPh sb="0" eb="2">
      <t>ブモン</t>
    </rPh>
    <rPh sb="3" eb="5">
      <t>ブンヤ</t>
    </rPh>
    <phoneticPr fontId="9"/>
  </si>
  <si>
    <r>
      <t>RGB</t>
    </r>
    <r>
      <rPr>
        <sz val="10"/>
        <rFont val="ＭＳ Ｐ明朝"/>
        <family val="1"/>
        <charset val="128"/>
      </rPr>
      <t>値</t>
    </r>
    <rPh sb="3" eb="4">
      <t>チ</t>
    </rPh>
    <phoneticPr fontId="9"/>
  </si>
  <si>
    <r>
      <t>エネルギー転換部門</t>
    </r>
    <r>
      <rPr>
        <sz val="10"/>
        <color rgb="FF4572A7"/>
        <rFont val="ＭＳ Ｐゴシック"/>
        <family val="3"/>
        <charset val="128"/>
      </rPr>
      <t>（製油所・発電所等）</t>
    </r>
  </si>
  <si>
    <t>69、114、167</t>
    <phoneticPr fontId="9"/>
  </si>
  <si>
    <r>
      <t>産業部門</t>
    </r>
    <r>
      <rPr>
        <sz val="10"/>
        <color rgb="FFA8423F"/>
        <rFont val="ＭＳ Ｐゴシック"/>
        <family val="3"/>
        <charset val="128"/>
      </rPr>
      <t>（工場等）</t>
    </r>
  </si>
  <si>
    <t>168、66、63</t>
    <phoneticPr fontId="9"/>
  </si>
  <si>
    <r>
      <t xml:space="preserve">運輸部門 </t>
    </r>
    <r>
      <rPr>
        <sz val="10"/>
        <color rgb="FF669900"/>
        <rFont val="ＭＳ Ｐゴシック"/>
        <family val="3"/>
        <charset val="128"/>
      </rPr>
      <t>（自動車等）</t>
    </r>
    <r>
      <rPr>
        <sz val="12"/>
        <color rgb="FF669900"/>
        <rFont val="ＭＳ Ｐゴシック"/>
        <family val="3"/>
        <charset val="128"/>
      </rPr>
      <t>　</t>
    </r>
  </si>
  <si>
    <t>134、164、74</t>
    <phoneticPr fontId="9"/>
  </si>
  <si>
    <r>
      <t>業務その他</t>
    </r>
    <r>
      <rPr>
        <sz val="11"/>
        <color rgb="FF6E548D"/>
        <rFont val="ＭＳ Ｐゴシック"/>
        <family val="3"/>
        <charset val="128"/>
      </rPr>
      <t>部門</t>
    </r>
  </si>
  <si>
    <t>110、84、141</t>
    <phoneticPr fontId="9"/>
  </si>
  <si>
    <t>家庭部門</t>
  </si>
  <si>
    <t>61、150、174</t>
    <phoneticPr fontId="9"/>
  </si>
  <si>
    <t>工業プロセス及び製品の使用</t>
  </si>
  <si>
    <t>247、150、70</t>
    <phoneticPr fontId="9"/>
  </si>
  <si>
    <t>廃棄物（焼却等）</t>
  </si>
  <si>
    <t>142、165、203</t>
    <phoneticPr fontId="9"/>
  </si>
  <si>
    <t>その他</t>
    <phoneticPr fontId="9"/>
  </si>
  <si>
    <t>74、69、42</t>
    <phoneticPr fontId="9"/>
  </si>
  <si>
    <t xml:space="preserve">   in FY2019</t>
  </si>
  <si>
    <t xml:space="preserve">   in FY2020</t>
  </si>
  <si>
    <t xml:space="preserve">   in FY2021</t>
  </si>
  <si>
    <r>
      <t>2022年度</t>
    </r>
    <r>
      <rPr>
        <sz val="10"/>
        <rFont val="ＭＳ Ｐ明朝"/>
        <family val="1"/>
        <charset val="128"/>
      </rPr>
      <t/>
    </r>
    <rPh sb="5" eb="6">
      <t>ド</t>
    </rPh>
    <phoneticPr fontId="9"/>
  </si>
  <si>
    <t xml:space="preserve">   in FY2022</t>
  </si>
  <si>
    <t>in FY2020</t>
  </si>
  <si>
    <t>in FY2021</t>
  </si>
  <si>
    <t>in FY2022</t>
  </si>
  <si>
    <r>
      <rPr>
        <b/>
        <sz val="16"/>
        <rFont val="ＭＳ Ｐゴシック"/>
        <family val="3"/>
        <charset val="128"/>
      </rPr>
      <t>部門別</t>
    </r>
    <r>
      <rPr>
        <b/>
        <sz val="16"/>
        <rFont val="Century"/>
        <family val="1"/>
      </rPr>
      <t>CO</t>
    </r>
    <r>
      <rPr>
        <b/>
        <vertAlign val="subscript"/>
        <sz val="16"/>
        <rFont val="Century"/>
        <family val="1"/>
      </rPr>
      <t>2</t>
    </r>
    <r>
      <rPr>
        <b/>
        <sz val="16"/>
        <rFont val="ＭＳ Ｐゴシック"/>
        <family val="3"/>
        <charset val="128"/>
      </rPr>
      <t>排出量【電気・熱配分後】（簡約表）</t>
    </r>
    <phoneticPr fontId="9"/>
  </si>
  <si>
    <t>Transport
(Cars, etc.)</t>
    <phoneticPr fontId="9"/>
  </si>
  <si>
    <t>Industry
(Factories, etc.)</t>
    <phoneticPr fontId="9"/>
  </si>
  <si>
    <r>
      <rPr>
        <sz val="10"/>
        <rFont val="ＭＳ Ｐ明朝"/>
        <family val="1"/>
        <charset val="128"/>
      </rPr>
      <t>工業プロセス及び製品の使用</t>
    </r>
    <r>
      <rPr>
        <sz val="10"/>
        <rFont val="Century"/>
        <family val="1"/>
      </rPr>
      <t xml:space="preserve"> </t>
    </r>
    <r>
      <rPr>
        <sz val="10"/>
        <rFont val="Yu Gothic"/>
        <family val="1"/>
        <charset val="128"/>
      </rPr>
      <t>（化学産業・金属生産）</t>
    </r>
    <rPh sb="0" eb="2">
      <t>コウギョウ</t>
    </rPh>
    <rPh sb="15" eb="17">
      <t>カガク</t>
    </rPh>
    <rPh sb="17" eb="19">
      <t>サンギョウ</t>
    </rPh>
    <rPh sb="20" eb="22">
      <t>キンゾク</t>
    </rPh>
    <rPh sb="22" eb="24">
      <t>セイサン</t>
    </rPh>
    <phoneticPr fontId="11"/>
  </si>
  <si>
    <t>Industrial Processes and Product Use
( Chemical Industry and Metal Industry)</t>
    <phoneticPr fontId="11"/>
  </si>
  <si>
    <t>Industrial Processes and Product Use
(Chemical Industry, Semiconductor and Liquid crystals manufacturing,etc)</t>
    <phoneticPr fontId="9"/>
  </si>
  <si>
    <r>
      <rPr>
        <b/>
        <sz val="11"/>
        <color theme="1"/>
        <rFont val="ＭＳ 明朝"/>
        <family val="1"/>
        <charset val="128"/>
      </rPr>
      <t>その他（間接</t>
    </r>
    <r>
      <rPr>
        <b/>
        <sz val="11"/>
        <color theme="1"/>
        <rFont val="Century"/>
        <family val="1"/>
      </rPr>
      <t>CO</t>
    </r>
    <r>
      <rPr>
        <b/>
        <vertAlign val="subscript"/>
        <sz val="11"/>
        <color theme="1"/>
        <rFont val="Century"/>
        <family val="1"/>
      </rPr>
      <t>2</t>
    </r>
    <r>
      <rPr>
        <b/>
        <sz val="11"/>
        <color theme="1"/>
        <rFont val="ＭＳ 明朝"/>
        <family val="1"/>
        <charset val="128"/>
      </rPr>
      <t>等）</t>
    </r>
    <rPh sb="2" eb="3">
      <t>タ</t>
    </rPh>
    <rPh sb="4" eb="6">
      <t>カンセツ</t>
    </rPh>
    <rPh sb="9" eb="10">
      <t>トウ</t>
    </rPh>
    <phoneticPr fontId="9"/>
  </si>
  <si>
    <r>
      <rPr>
        <sz val="11"/>
        <rFont val="ＭＳ 明朝"/>
        <family val="1"/>
        <charset val="128"/>
      </rPr>
      <t>その他（間接</t>
    </r>
    <r>
      <rPr>
        <sz val="11"/>
        <rFont val="Century"/>
        <family val="1"/>
      </rPr>
      <t>CO</t>
    </r>
    <r>
      <rPr>
        <vertAlign val="subscript"/>
        <sz val="11"/>
        <rFont val="Century"/>
        <family val="1"/>
      </rPr>
      <t>2</t>
    </r>
    <r>
      <rPr>
        <sz val="11"/>
        <rFont val="ＭＳ 明朝"/>
        <family val="1"/>
        <charset val="128"/>
      </rPr>
      <t>等）</t>
    </r>
    <rPh sb="2" eb="3">
      <t>タ</t>
    </rPh>
    <rPh sb="4" eb="6">
      <t>カンセツ</t>
    </rPh>
    <rPh sb="9" eb="10">
      <t>トウ</t>
    </rPh>
    <phoneticPr fontId="9"/>
  </si>
  <si>
    <r>
      <t>その他
（間接CO</t>
    </r>
    <r>
      <rPr>
        <sz val="6"/>
        <rFont val="ＭＳ Ｐ明朝"/>
        <family val="1"/>
        <charset val="128"/>
      </rPr>
      <t>2</t>
    </r>
    <r>
      <rPr>
        <sz val="10"/>
        <rFont val="ＭＳ Ｐ明朝"/>
        <family val="1"/>
        <charset val="128"/>
      </rPr>
      <t>等）</t>
    </r>
    <phoneticPr fontId="9"/>
  </si>
  <si>
    <r>
      <t>Other (Indirect CO</t>
    </r>
    <r>
      <rPr>
        <vertAlign val="subscript"/>
        <sz val="10"/>
        <rFont val="Times New Roman"/>
        <family val="1"/>
      </rPr>
      <t>2</t>
    </r>
    <r>
      <rPr>
        <sz val="10"/>
        <rFont val="Times New Roman"/>
        <family val="1"/>
      </rPr>
      <t>, etc.)</t>
    </r>
    <phoneticPr fontId="9"/>
  </si>
  <si>
    <t>電気熱配分誤差</t>
    <rPh sb="0" eb="2">
      <t>デンキ</t>
    </rPh>
    <rPh sb="2" eb="3">
      <t>ネツ</t>
    </rPh>
    <rPh sb="3" eb="5">
      <t>ハイブン</t>
    </rPh>
    <phoneticPr fontId="9"/>
  </si>
  <si>
    <t>Solvents / Cleaning agents</t>
    <phoneticPr fontId="9"/>
  </si>
  <si>
    <t>【電気・熱配分前排出量】と【電気・熱配分後排出量】の二通りの値があり、両者の違いは、発電や熱の生産のための化石燃料の燃焼による排出量を、</t>
    <rPh sb="35" eb="37">
      <t>リョウシャ</t>
    </rPh>
    <rPh sb="38" eb="39">
      <t>チガ</t>
    </rPh>
    <rPh sb="42" eb="44">
      <t>ハツデン</t>
    </rPh>
    <rPh sb="45" eb="46">
      <t>ネツ</t>
    </rPh>
    <rPh sb="47" eb="49">
      <t>セイサン</t>
    </rPh>
    <phoneticPr fontId="9"/>
  </si>
  <si>
    <t>どの部門に配分するか、という点にある。</t>
    <phoneticPr fontId="9"/>
  </si>
  <si>
    <t>（電力会社の発電に伴う排出量や熱供給事業者の熱生産による排出量はエネルギー転換部門に、自家用発電や</t>
    <phoneticPr fontId="9"/>
  </si>
  <si>
    <t>自家用蒸気発生に伴う排出量は産業または業務他部門に計上。）</t>
    <phoneticPr fontId="9"/>
  </si>
  <si>
    <t>カーボンニュートラルの観点から計上対象外とする。</t>
    <phoneticPr fontId="9"/>
  </si>
  <si>
    <r>
      <rPr>
        <sz val="11"/>
        <color rgb="FF000000"/>
        <rFont val="ＭＳ 明朝"/>
        <family val="1"/>
        <charset val="128"/>
      </rPr>
      <t>なお、この間接</t>
    </r>
    <r>
      <rPr>
        <sz val="11"/>
        <color indexed="8"/>
        <rFont val="ＭＳ 明朝"/>
        <family val="1"/>
        <charset val="128"/>
      </rPr>
      <t>CO2</t>
    </r>
    <r>
      <rPr>
        <sz val="11"/>
        <color rgb="FF000000"/>
        <rFont val="ＭＳ 明朝"/>
        <family val="1"/>
        <charset val="128"/>
      </rPr>
      <t>とは、電気・熱配分後排出量（</t>
    </r>
    <r>
      <rPr>
        <sz val="11"/>
        <color indexed="8"/>
        <rFont val="ＭＳ 明朝"/>
        <family val="1"/>
        <charset val="128"/>
      </rPr>
      <t>2015</t>
    </r>
    <r>
      <rPr>
        <sz val="11"/>
        <color rgb="FF000000"/>
        <rFont val="ＭＳ 明朝"/>
        <family val="1"/>
        <charset val="128"/>
      </rPr>
      <t>年度速報値まで「間接排出量」と呼称）とは異なる。</t>
    </r>
    <phoneticPr fontId="9"/>
  </si>
  <si>
    <t>注意事項／単位／地球温暖化係数</t>
    <rPh sb="5" eb="7">
      <t>タンイ</t>
    </rPh>
    <rPh sb="8" eb="10">
      <t>チキュウ</t>
    </rPh>
    <rPh sb="10" eb="13">
      <t>オンダンカ</t>
    </rPh>
    <rPh sb="13" eb="15">
      <t>ケイスウ</t>
    </rPh>
    <phoneticPr fontId="9"/>
  </si>
  <si>
    <t>＜速報値＞</t>
    <rPh sb="1" eb="4">
      <t>ソクホウチ</t>
    </rPh>
    <rPh sb="3" eb="4">
      <t>チ</t>
    </rPh>
    <phoneticPr fontId="8"/>
  </si>
  <si>
    <t>http://www.nies.go.jp/gio/aboutghg/index.html</t>
    <phoneticPr fontId="9"/>
  </si>
  <si>
    <t>５.</t>
    <phoneticPr fontId="9"/>
  </si>
  <si>
    <r>
      <t>2021</t>
    </r>
    <r>
      <rPr>
        <sz val="11"/>
        <color indexed="8"/>
        <rFont val="ＭＳ Ｐ明朝"/>
        <family val="1"/>
        <charset val="128"/>
      </rPr>
      <t>年春公表予定の確報値との間には差異を生じることがある。</t>
    </r>
    <phoneticPr fontId="9"/>
  </si>
  <si>
    <r>
      <t xml:space="preserve">2019
</t>
    </r>
    <r>
      <rPr>
        <sz val="9"/>
        <rFont val="Yu Gothic"/>
        <family val="1"/>
        <charset val="128"/>
      </rPr>
      <t>（</t>
    </r>
    <r>
      <rPr>
        <sz val="9"/>
        <rFont val="ＭＳ Ｐ明朝"/>
        <family val="1"/>
        <charset val="128"/>
      </rPr>
      <t>速報値）</t>
    </r>
    <rPh sb="6" eb="9">
      <t>ソクホウチ</t>
    </rPh>
    <phoneticPr fontId="9"/>
  </si>
  <si>
    <r>
      <t>(2005</t>
    </r>
    <r>
      <rPr>
        <sz val="12"/>
        <rFont val="ＭＳ 明朝"/>
        <family val="1"/>
        <charset val="128"/>
      </rPr>
      <t>年度、</t>
    </r>
    <r>
      <rPr>
        <sz val="12"/>
        <rFont val="Century"/>
        <family val="1"/>
      </rPr>
      <t>2013</t>
    </r>
    <r>
      <rPr>
        <sz val="12"/>
        <rFont val="ＭＳ 明朝"/>
        <family val="1"/>
        <charset val="128"/>
      </rPr>
      <t>年度、</t>
    </r>
    <r>
      <rPr>
        <sz val="12"/>
        <rFont val="Century"/>
        <family val="1"/>
      </rPr>
      <t>2019</t>
    </r>
    <r>
      <rPr>
        <sz val="12"/>
        <rFont val="ＭＳ 明朝"/>
        <family val="1"/>
        <charset val="128"/>
      </rPr>
      <t>年度</t>
    </r>
    <r>
      <rPr>
        <sz val="12"/>
        <rFont val="Century"/>
        <family val="1"/>
      </rPr>
      <t>)</t>
    </r>
    <rPh sb="5" eb="6">
      <t>ネン</t>
    </rPh>
    <rPh sb="6" eb="7">
      <t>ド</t>
    </rPh>
    <rPh sb="12" eb="13">
      <t>ネン</t>
    </rPh>
    <rPh sb="13" eb="14">
      <t>ド</t>
    </rPh>
    <rPh sb="19" eb="20">
      <t>ネン</t>
    </rPh>
    <rPh sb="20" eb="21">
      <t>ド</t>
    </rPh>
    <phoneticPr fontId="9"/>
  </si>
  <si>
    <t xml:space="preserve">      FY2019</t>
  </si>
  <si>
    <t xml:space="preserve">      FY2020</t>
  </si>
  <si>
    <t xml:space="preserve">      FY2021</t>
  </si>
  <si>
    <t xml:space="preserve">      FY2022</t>
  </si>
  <si>
    <r>
      <rPr>
        <sz val="10"/>
        <rFont val="ＭＳ Ｐ明朝"/>
        <family val="1"/>
        <charset val="128"/>
      </rPr>
      <t>表題シートの</t>
    </r>
    <r>
      <rPr>
        <sz val="10"/>
        <rFont val="Century"/>
        <family val="1"/>
      </rPr>
      <t>10</t>
    </r>
    <r>
      <rPr>
        <sz val="10"/>
        <rFont val="ＭＳ Ｐ明朝"/>
        <family val="1"/>
        <charset val="128"/>
      </rPr>
      <t>行目、『</t>
    </r>
    <r>
      <rPr>
        <sz val="10"/>
        <rFont val="Segoe UI Symbol"/>
        <family val="1"/>
      </rPr>
      <t>■</t>
    </r>
    <r>
      <rPr>
        <sz val="10"/>
        <rFont val="ＭＳ Ｐ明朝"/>
        <family val="1"/>
        <charset val="128"/>
      </rPr>
      <t>燃料種別内訳 合計』の値を引用</t>
    </r>
    <rPh sb="0" eb="1">
      <t>ヒョウ</t>
    </rPh>
    <rPh sb="1" eb="2">
      <t>ダイ</t>
    </rPh>
    <rPh sb="8" eb="10">
      <t>ギョウメ</t>
    </rPh>
    <rPh sb="20" eb="22">
      <t>ゴウケイ</t>
    </rPh>
    <rPh sb="24" eb="25">
      <t>アタイ</t>
    </rPh>
    <rPh sb="26" eb="28">
      <t>インヨウ</t>
    </rPh>
    <phoneticPr fontId="9"/>
  </si>
  <si>
    <r>
      <rPr>
        <sz val="10"/>
        <rFont val="Yu Gothic"/>
        <family val="1"/>
        <charset val="128"/>
      </rPr>
      <t>表題シートの</t>
    </r>
    <r>
      <rPr>
        <sz val="10"/>
        <rFont val="Century"/>
        <family val="1"/>
      </rPr>
      <t>10</t>
    </r>
    <r>
      <rPr>
        <sz val="10"/>
        <rFont val="Yu Gothic"/>
        <family val="1"/>
        <charset val="128"/>
      </rPr>
      <t>行目、『</t>
    </r>
    <r>
      <rPr>
        <sz val="10"/>
        <rFont val="Segoe UI Symbol"/>
        <family val="1"/>
      </rPr>
      <t>■</t>
    </r>
    <r>
      <rPr>
        <sz val="10"/>
        <rFont val="Yu Gothic"/>
        <family val="1"/>
        <charset val="128"/>
      </rPr>
      <t>燃料種別内訳</t>
    </r>
    <r>
      <rPr>
        <sz val="10"/>
        <rFont val="Century"/>
        <family val="1"/>
      </rPr>
      <t xml:space="preserve"> </t>
    </r>
    <r>
      <rPr>
        <sz val="10"/>
        <rFont val="Yu Gothic"/>
        <family val="1"/>
        <charset val="128"/>
      </rPr>
      <t>合計』の値を引用</t>
    </r>
    <phoneticPr fontId="9"/>
  </si>
  <si>
    <t xml:space="preserve">4.CO2-Share </t>
    <phoneticPr fontId="9"/>
  </si>
  <si>
    <t>5.CH4</t>
    <phoneticPr fontId="9"/>
  </si>
  <si>
    <t>6.N2O</t>
    <phoneticPr fontId="9"/>
  </si>
  <si>
    <t>7.F-gas</t>
    <phoneticPr fontId="9"/>
  </si>
  <si>
    <r>
      <rPr>
        <b/>
        <sz val="10"/>
        <color rgb="FFFF0000"/>
        <rFont val="ＭＳ 明朝"/>
        <family val="1"/>
        <charset val="128"/>
      </rPr>
      <t>隠しシート（公表時に非表示）</t>
    </r>
    <rPh sb="0" eb="1">
      <t>カク</t>
    </rPh>
    <rPh sb="6" eb="8">
      <t>コウヒョウ</t>
    </rPh>
    <rPh sb="8" eb="9">
      <t>ジ</t>
    </rPh>
    <rPh sb="10" eb="13">
      <t>ヒヒョウジ</t>
    </rPh>
    <phoneticPr fontId="9"/>
  </si>
  <si>
    <t>農業
（家畜の消化管内発酵、
稲作等）</t>
    <rPh sb="0" eb="2">
      <t>ノウギョウ</t>
    </rPh>
    <phoneticPr fontId="11"/>
  </si>
  <si>
    <r>
      <rPr>
        <sz val="9"/>
        <rFont val="ＭＳ Ｐ明朝"/>
        <family val="1"/>
        <charset val="128"/>
      </rPr>
      <t>農業</t>
    </r>
    <r>
      <rPr>
        <sz val="9"/>
        <rFont val="Century"/>
        <family val="1"/>
      </rPr>
      <t xml:space="preserve">
 </t>
    </r>
    <r>
      <rPr>
        <sz val="9"/>
        <rFont val="ＭＳ Ｐ明朝"/>
        <family val="1"/>
        <charset val="128"/>
      </rPr>
      <t>（家畜排せつ物の管理、
農用地の土壌等）</t>
    </r>
    <phoneticPr fontId="9"/>
  </si>
  <si>
    <r>
      <rPr>
        <b/>
        <sz val="16"/>
        <rFont val="ＭＳ Ｐゴシック"/>
        <family val="3"/>
        <charset val="128"/>
      </rPr>
      <t>日本の温室効果ガス排出量データ（</t>
    </r>
    <r>
      <rPr>
        <b/>
        <sz val="16"/>
        <rFont val="Century"/>
        <family val="1"/>
      </rPr>
      <t>1990</t>
    </r>
    <r>
      <rPr>
        <b/>
        <sz val="16"/>
        <rFont val="ＭＳ Ｐゴシック"/>
        <family val="3"/>
        <charset val="128"/>
      </rPr>
      <t>～</t>
    </r>
    <r>
      <rPr>
        <b/>
        <sz val="16"/>
        <rFont val="Century"/>
        <family val="1"/>
      </rPr>
      <t>2019</t>
    </r>
    <r>
      <rPr>
        <b/>
        <sz val="16"/>
        <rFont val="ＭＳ Ｐゴシック"/>
        <family val="3"/>
        <charset val="128"/>
      </rPr>
      <t>年度）</t>
    </r>
    <phoneticPr fontId="9"/>
  </si>
  <si>
    <r>
      <t>2019</t>
    </r>
    <r>
      <rPr>
        <sz val="14"/>
        <rFont val="ＭＳ 明朝"/>
        <family val="1"/>
        <charset val="128"/>
      </rPr>
      <t>年度</t>
    </r>
    <r>
      <rPr>
        <sz val="14"/>
        <rFont val="Century"/>
        <family val="1"/>
      </rPr>
      <t xml:space="preserve">
</t>
    </r>
    <r>
      <rPr>
        <sz val="9"/>
        <rFont val="Century"/>
        <family val="1"/>
      </rPr>
      <t>(</t>
    </r>
    <r>
      <rPr>
        <sz val="9"/>
        <rFont val="ＭＳ Ｐ明朝"/>
        <family val="1"/>
        <charset val="128"/>
      </rPr>
      <t>速報値</t>
    </r>
    <r>
      <rPr>
        <sz val="9"/>
        <rFont val="Century"/>
        <family val="1"/>
      </rPr>
      <t>)</t>
    </r>
    <rPh sb="4" eb="5">
      <t>ネン</t>
    </rPh>
    <rPh sb="5" eb="6">
      <t>ド</t>
    </rPh>
    <rPh sb="8" eb="11">
      <t>ソクホウチ</t>
    </rPh>
    <phoneticPr fontId="9"/>
  </si>
  <si>
    <r>
      <t>F</t>
    </r>
    <r>
      <rPr>
        <b/>
        <sz val="16"/>
        <color rgb="FF000000"/>
        <rFont val="Century"/>
        <family val="1"/>
      </rPr>
      <t>-</t>
    </r>
    <r>
      <rPr>
        <b/>
        <sz val="16"/>
        <rFont val="Century"/>
        <family val="1"/>
      </rPr>
      <t>gas (HFCs, PFCs, SF</t>
    </r>
    <r>
      <rPr>
        <b/>
        <vertAlign val="subscript"/>
        <sz val="16"/>
        <rFont val="Century"/>
        <family val="1"/>
      </rPr>
      <t>6</t>
    </r>
    <r>
      <rPr>
        <b/>
        <sz val="16"/>
        <rFont val="Century"/>
        <family val="1"/>
      </rPr>
      <t>, NF</t>
    </r>
    <r>
      <rPr>
        <b/>
        <vertAlign val="subscript"/>
        <sz val="16"/>
        <rFont val="Century"/>
        <family val="1"/>
      </rPr>
      <t>3</t>
    </r>
    <r>
      <rPr>
        <b/>
        <sz val="16"/>
        <rFont val="Century"/>
        <family val="1"/>
      </rPr>
      <t xml:space="preserve">) </t>
    </r>
    <r>
      <rPr>
        <b/>
        <sz val="16"/>
        <rFont val="ＭＳ Ｐゴシック"/>
        <family val="3"/>
        <charset val="128"/>
      </rPr>
      <t>排出量</t>
    </r>
    <phoneticPr fontId="9"/>
  </si>
  <si>
    <r>
      <rPr>
        <sz val="11"/>
        <rFont val="ＭＳ Ｐ明朝"/>
        <family val="1"/>
        <charset val="128"/>
      </rPr>
      <t>■排出量　</t>
    </r>
    <r>
      <rPr>
        <sz val="11"/>
        <rFont val="Century"/>
        <family val="1"/>
      </rPr>
      <t>[</t>
    </r>
    <r>
      <rPr>
        <sz val="11"/>
        <rFont val="ＭＳ Ｐ明朝"/>
        <family val="1"/>
        <charset val="128"/>
      </rPr>
      <t>百万トン</t>
    </r>
    <r>
      <rPr>
        <sz val="11"/>
        <rFont val="Century"/>
        <family val="1"/>
      </rPr>
      <t>CO</t>
    </r>
    <r>
      <rPr>
        <vertAlign val="subscript"/>
        <sz val="11"/>
        <rFont val="Century"/>
        <family val="1"/>
      </rPr>
      <t>2</t>
    </r>
    <r>
      <rPr>
        <sz val="11"/>
        <rFont val="ＭＳ Ｐ明朝"/>
        <family val="1"/>
        <charset val="128"/>
      </rPr>
      <t>換算</t>
    </r>
    <r>
      <rPr>
        <sz val="11"/>
        <rFont val="Century"/>
        <family val="1"/>
      </rPr>
      <t>]</t>
    </r>
    <phoneticPr fontId="8"/>
  </si>
  <si>
    <r>
      <rPr>
        <sz val="11"/>
        <rFont val="ＭＳ Ｐ明朝"/>
        <family val="1"/>
        <charset val="128"/>
      </rPr>
      <t>■排出量　</t>
    </r>
    <r>
      <rPr>
        <sz val="11"/>
        <rFont val="Century"/>
        <family val="1"/>
      </rPr>
      <t>[kt CO</t>
    </r>
    <r>
      <rPr>
        <vertAlign val="subscript"/>
        <sz val="11"/>
        <rFont val="Century"/>
        <family val="1"/>
      </rPr>
      <t>2</t>
    </r>
    <r>
      <rPr>
        <sz val="11"/>
        <rFont val="Century"/>
        <family val="1"/>
      </rPr>
      <t>]</t>
    </r>
    <phoneticPr fontId="9"/>
  </si>
  <si>
    <r>
      <rPr>
        <sz val="11"/>
        <rFont val="ＭＳ Ｐ明朝"/>
        <family val="1"/>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Ｐ明朝"/>
        <family val="1"/>
        <charset val="128"/>
      </rPr>
      <t>換算</t>
    </r>
    <r>
      <rPr>
        <sz val="11"/>
        <rFont val="Century"/>
        <family val="1"/>
      </rPr>
      <t>]</t>
    </r>
    <rPh sb="1" eb="3">
      <t>ハイシュツ</t>
    </rPh>
    <rPh sb="3" eb="4">
      <t>リョウ</t>
    </rPh>
    <rPh sb="13" eb="15">
      <t>カンサン</t>
    </rPh>
    <phoneticPr fontId="9"/>
  </si>
  <si>
    <r>
      <rPr>
        <sz val="11"/>
        <rFont val="ＭＳ Ｐ明朝"/>
        <family val="1"/>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Ｐ明朝"/>
        <family val="1"/>
        <charset val="128"/>
      </rPr>
      <t>換算</t>
    </r>
    <r>
      <rPr>
        <sz val="11"/>
        <rFont val="Century"/>
        <family val="1"/>
      </rPr>
      <t>]</t>
    </r>
    <rPh sb="1" eb="3">
      <t>ハイシュツ</t>
    </rPh>
    <rPh sb="3" eb="4">
      <t>リョウ</t>
    </rPh>
    <phoneticPr fontId="9"/>
  </si>
  <si>
    <t>（速報値）</t>
  </si>
  <si>
    <t>（速報値）</t>
    <phoneticPr fontId="9"/>
  </si>
  <si>
    <r>
      <rPr>
        <sz val="11"/>
        <rFont val="ＭＳ 明朝"/>
        <family val="1"/>
        <charset val="128"/>
      </rPr>
      <t>旅客</t>
    </r>
    <rPh sb="0" eb="2">
      <t>リョカク</t>
    </rPh>
    <phoneticPr fontId="9"/>
  </si>
  <si>
    <r>
      <rPr>
        <sz val="11"/>
        <rFont val="ＭＳ 明朝"/>
        <family val="1"/>
        <charset val="128"/>
      </rPr>
      <t>貨物</t>
    </r>
    <phoneticPr fontId="9"/>
  </si>
  <si>
    <r>
      <rPr>
        <sz val="11"/>
        <rFont val="ＭＳ 明朝"/>
        <family val="1"/>
        <charset val="128"/>
      </rPr>
      <t>旅客</t>
    </r>
    <rPh sb="0" eb="2">
      <t>リョキャク</t>
    </rPh>
    <phoneticPr fontId="9"/>
  </si>
  <si>
    <t>石炭製品製造（コークス製造）</t>
    <phoneticPr fontId="9"/>
  </si>
  <si>
    <t>石油製品製造（石油精製）</t>
    <phoneticPr fontId="9"/>
  </si>
  <si>
    <t>地域熱供給（地域冷暖房）</t>
    <phoneticPr fontId="9"/>
  </si>
  <si>
    <t>窯業･土石製品（セメント焼成等）</t>
    <rPh sb="0" eb="2">
      <t>ヨウギョウ</t>
    </rPh>
    <rPh sb="3" eb="5">
      <t>ドセキ</t>
    </rPh>
    <rPh sb="5" eb="7">
      <t>セイヒン</t>
    </rPh>
    <phoneticPr fontId="0"/>
  </si>
  <si>
    <t>非鉄金属（銅精錬等）</t>
    <rPh sb="0" eb="1">
      <t>ヒ</t>
    </rPh>
    <rPh sb="1" eb="2">
      <t>テツ</t>
    </rPh>
    <rPh sb="2" eb="4">
      <t>キンゾク</t>
    </rPh>
    <phoneticPr fontId="9"/>
  </si>
  <si>
    <t>非鉄金属（銅精錬等）</t>
    <phoneticPr fontId="9"/>
  </si>
  <si>
    <t>化学工業（含石油石炭製品）</t>
    <rPh sb="0" eb="2">
      <t>カガク</t>
    </rPh>
    <rPh sb="2" eb="4">
      <t>コウギョウ</t>
    </rPh>
    <rPh sb="5" eb="6">
      <t>フク</t>
    </rPh>
    <rPh sb="6" eb="8">
      <t>セキユ</t>
    </rPh>
    <rPh sb="8" eb="10">
      <t>セキタン</t>
    </rPh>
    <rPh sb="10" eb="12">
      <t>セイヒン</t>
    </rPh>
    <phoneticPr fontId="0"/>
  </si>
  <si>
    <r>
      <t>N</t>
    </r>
    <r>
      <rPr>
        <u/>
        <sz val="8"/>
        <color indexed="12"/>
        <rFont val="Century"/>
        <family val="1"/>
      </rPr>
      <t>2</t>
    </r>
    <r>
      <rPr>
        <u/>
        <sz val="11"/>
        <color indexed="12"/>
        <rFont val="Century"/>
        <family val="1"/>
      </rPr>
      <t>O</t>
    </r>
    <r>
      <rPr>
        <u/>
        <sz val="11"/>
        <color indexed="12"/>
        <rFont val="ＭＳ Ｐゴシック"/>
        <family val="3"/>
        <charset val="128"/>
      </rPr>
      <t>排出量（簡約表）</t>
    </r>
    <rPh sb="3" eb="6">
      <t>ハイシュツリョウ</t>
    </rPh>
    <rPh sb="7" eb="10">
      <t>カンヤクヒョウ</t>
    </rPh>
    <phoneticPr fontId="9"/>
  </si>
  <si>
    <r>
      <t>F-gas</t>
    </r>
    <r>
      <rPr>
        <u/>
        <sz val="11"/>
        <color indexed="12"/>
        <rFont val="ＭＳ Ｐゴシック"/>
        <family val="3"/>
        <charset val="128"/>
      </rPr>
      <t>（</t>
    </r>
    <r>
      <rPr>
        <u/>
        <sz val="11"/>
        <color indexed="12"/>
        <rFont val="Century"/>
        <family val="1"/>
      </rPr>
      <t>HFCs, PFCs, SF</t>
    </r>
    <r>
      <rPr>
        <u/>
        <sz val="8"/>
        <color rgb="FF0000FF"/>
        <rFont val="Century"/>
        <family val="1"/>
      </rPr>
      <t>6</t>
    </r>
    <r>
      <rPr>
        <u/>
        <sz val="11"/>
        <color indexed="12"/>
        <rFont val="Century"/>
        <family val="1"/>
      </rPr>
      <t>, NF</t>
    </r>
    <r>
      <rPr>
        <u/>
        <sz val="8"/>
        <color rgb="FF0000FF"/>
        <rFont val="Century"/>
        <family val="1"/>
      </rPr>
      <t>3</t>
    </r>
    <r>
      <rPr>
        <u/>
        <sz val="11"/>
        <color indexed="12"/>
        <rFont val="ＭＳ Ｐゴシック"/>
        <family val="3"/>
        <charset val="128"/>
      </rPr>
      <t>）排出量</t>
    </r>
    <rPh sb="27" eb="30">
      <t>ハイシュツリョウ</t>
    </rPh>
    <phoneticPr fontId="9"/>
  </si>
  <si>
    <t>エネルギー転換部門（電気熱配分統計誤差除く）</t>
    <rPh sb="5" eb="7">
      <t>テンカン</t>
    </rPh>
    <rPh sb="7" eb="9">
      <t>ブモン</t>
    </rPh>
    <phoneticPr fontId="9"/>
  </si>
  <si>
    <t>家庭部門</t>
    <rPh sb="0" eb="2">
      <t>カテイ</t>
    </rPh>
    <rPh sb="2" eb="4">
      <t>ブモン</t>
    </rPh>
    <phoneticPr fontId="9"/>
  </si>
  <si>
    <r>
      <rPr>
        <sz val="11"/>
        <rFont val="Segoe UI Symbol"/>
        <family val="1"/>
      </rPr>
      <t>■</t>
    </r>
    <r>
      <rPr>
        <sz val="11"/>
        <rFont val="ＭＳ Ｐ明朝"/>
        <family val="1"/>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Ｐ明朝"/>
        <family val="1"/>
        <charset val="128"/>
      </rPr>
      <t>換算</t>
    </r>
    <r>
      <rPr>
        <sz val="11"/>
        <rFont val="Century"/>
        <family val="1"/>
      </rPr>
      <t>]</t>
    </r>
    <rPh sb="1" eb="3">
      <t>ハイシュツ</t>
    </rPh>
    <rPh sb="3" eb="4">
      <t>リョウ</t>
    </rPh>
    <phoneticPr fontId="9"/>
  </si>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</sst>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0_ "/>
    <numFmt numFmtId="177" formatCode="#,##0.0_ "/>
    <numFmt numFmtId="178" formatCode="0.0_ "/>
    <numFmt numFmtId="179" formatCode="0.0%"/>
    <numFmt numFmtId="180" formatCode="0.00_);\(0.00\)"/>
    <numFmt numFmtId="181" formatCode="#,##0.0000"/>
    <numFmt numFmtId="182" formatCode="#,##0.00_ "/>
    <numFmt numFmtId="183" formatCode="#,##0.0%;[Red]\-#,##0.0%"/>
    <numFmt numFmtId="184" formatCode="0.0000000000_ "/>
    <numFmt numFmtId="185" formatCode="#,##0.00000_ "/>
    <numFmt numFmtId="186" formatCode="#,##0.000000_ "/>
    <numFmt numFmtId="187" formatCode="#0.0%;[Red]\-#0.0%"/>
    <numFmt numFmtId="188" formatCode="#,##0.000_ "/>
    <numFmt numFmtId="189" formatCode="#,##0_ ;[Red]\-#,##0\ "/>
    <numFmt numFmtId="190" formatCode="#,##0.00000000_ ;[Red]\-#,##0.00000000\ "/>
    <numFmt numFmtId="191" formatCode="0.E+00"/>
    <numFmt numFmtId="192" formatCode="0.0E+00"/>
    <numFmt numFmtId="193" formatCode="yyyy/m/d;@"/>
    <numFmt numFmtId="194" formatCode="#,##0.0;[Red]\-#,##0.0"/>
    <numFmt numFmtId="195" formatCode="0_);[Red]\(0\)"/>
    <numFmt numFmtId="196" formatCode="0.000%"/>
    <numFmt numFmtId="197" formatCode="00&quot;00万トン&quot;"/>
    <numFmt numFmtId="198" formatCode="##&quot;億&quot;"/>
    <numFmt numFmtId="199" formatCode="&quot;(&quot;0000&quot;年度)&quot;"/>
    <numFmt numFmtId="200" formatCode="##&quot;億&quot;#,###&quot;万トン&quot;"/>
    <numFmt numFmtId="201" formatCode="#,##0&quot;万トン&quot;"/>
    <numFmt numFmtId="202" formatCode="##&quot;億&quot;#,###&quot;万t&quot;"/>
    <numFmt numFmtId="203" formatCode="&quot;約&quot;#,##0"/>
    <numFmt numFmtId="204" formatCode="#0.00%;[Red]\-#0.00%"/>
    <numFmt numFmtId="206" formatCode="&quot;(&quot;yyyy&quot;年度）&quot;"/>
    <numFmt numFmtId="207" formatCode="#0%;[Red]\-#0%"/>
    <numFmt numFmtId="210" formatCode="0.0"/>
    <numFmt numFmtId="211" formatCode="0.0_);[Red]\(0.0\)"/>
    <numFmt numFmtId="212" formatCode="&quot;(FY&quot;0000&quot;)&quot;"/>
    <numFmt numFmtId="213" formatCode="&quot;（&quot;0000&quot;年度）&quot;"/>
    <numFmt numFmtId="215" formatCode="#,##0.00%;[Red]\-#,##0.00%"/>
    <numFmt numFmtId="216" formatCode="#,##0%;[Red]\-#,##0%"/>
    <numFmt numFmtId="220" formatCode="##.#&quot;Mt&quot;"/>
    <numFmt numFmtId="221" formatCode="###.0&quot;Mt&quot;"/>
    <numFmt numFmtId="222" formatCode="#,###&quot;Mt&quot;"/>
    <numFmt numFmtId="223" formatCode="#,##0.00_ &quot;Mt&quot;"/>
  </numFmts>
  <fonts count="124">
    <font>
      <sz val="11"/>
      <name val="ＭＳ Ｐゴシック"/>
      <family val="3"/>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6"/>
      <name val="ＭＳ Ｐ明朝"/>
      <family val="1"/>
      <charset val="128"/>
    </font>
    <font>
      <sz val="10"/>
      <name val="Century"/>
      <family val="1"/>
    </font>
    <font>
      <sz val="11"/>
      <name val="ＭＳ Ｐ明朝"/>
      <family val="1"/>
      <charset val="128"/>
    </font>
    <font>
      <b/>
      <sz val="11"/>
      <name val="Century"/>
      <family val="1"/>
    </font>
    <font>
      <sz val="12"/>
      <name val="ＭＳ Ｐゴシック"/>
      <family val="3"/>
      <charset val="128"/>
    </font>
    <font>
      <sz val="9"/>
      <color indexed="8"/>
      <name val="Times New Roman"/>
      <family val="1"/>
    </font>
    <font>
      <sz val="14"/>
      <name val="ＭＳ 明朝"/>
      <family val="1"/>
      <charset val="128"/>
    </font>
    <font>
      <sz val="11"/>
      <color indexed="55"/>
      <name val="Century"/>
      <family val="1"/>
    </font>
    <font>
      <sz val="9"/>
      <name val="ＭＳ Ｐ明朝"/>
      <family val="1"/>
      <charset val="128"/>
    </font>
    <font>
      <sz val="11"/>
      <color indexed="8"/>
      <name val="ＭＳ Ｐゴシック"/>
      <family val="3"/>
      <charset val="128"/>
    </font>
    <font>
      <b/>
      <sz val="11"/>
      <name val="ＭＳ 明朝"/>
      <family val="1"/>
      <charset val="128"/>
    </font>
    <font>
      <b/>
      <sz val="16"/>
      <name val="ＭＳ Ｐゴシック"/>
      <family val="3"/>
      <charset val="128"/>
    </font>
    <font>
      <sz val="12"/>
      <name val="Century"/>
      <family val="1"/>
    </font>
    <font>
      <sz val="9"/>
      <name val="Century"/>
      <family val="1"/>
    </font>
    <font>
      <sz val="8"/>
      <name val="Century"/>
      <family val="1"/>
    </font>
    <font>
      <sz val="11"/>
      <color rgb="FFFF0000"/>
      <name val="Century"/>
      <family val="1"/>
    </font>
    <font>
      <sz val="11"/>
      <color theme="1"/>
      <name val="ＭＳ Ｐゴシック"/>
      <family val="3"/>
      <charset val="128"/>
      <scheme val="minor"/>
    </font>
    <font>
      <sz val="11"/>
      <color theme="0" tint="-0.499984740745262"/>
      <name val="ＭＳ Ｐ明朝"/>
      <family val="1"/>
      <charset val="128"/>
    </font>
    <font>
      <sz val="11"/>
      <color theme="0" tint="-0.499984740745262"/>
      <name val="Century"/>
      <family val="1"/>
    </font>
    <font>
      <sz val="11"/>
      <color theme="0" tint="-0.34998626667073579"/>
      <name val="Century"/>
      <family val="1"/>
    </font>
    <font>
      <sz val="11"/>
      <color rgb="FFFF0000"/>
      <name val="ＭＳ 明朝"/>
      <family val="1"/>
      <charset val="128"/>
    </font>
    <font>
      <sz val="11"/>
      <color rgb="FF00B0F0"/>
      <name val="Century"/>
      <family val="1"/>
    </font>
    <font>
      <sz val="8"/>
      <name val="ＭＳ Ｐゴシック"/>
      <family val="3"/>
      <charset val="128"/>
    </font>
    <font>
      <b/>
      <sz val="11"/>
      <color theme="1"/>
      <name val="ＭＳ 明朝"/>
      <family val="1"/>
      <charset val="128"/>
    </font>
    <font>
      <sz val="10"/>
      <name val="ＭＳ Ｐ明朝"/>
      <family val="1"/>
      <charset val="128"/>
    </font>
    <font>
      <sz val="10"/>
      <name val="Times New Roman"/>
      <family val="1"/>
      <charset val="128"/>
    </font>
    <font>
      <vertAlign val="superscript"/>
      <sz val="11"/>
      <name val="ＭＳ 明朝"/>
      <family val="1"/>
      <charset val="128"/>
    </font>
    <font>
      <sz val="11"/>
      <color indexed="8"/>
      <name val="ＭＳ 明朝"/>
      <family val="1"/>
      <charset val="128"/>
    </font>
    <font>
      <sz val="11"/>
      <color theme="1"/>
      <name val="ＭＳ 明朝"/>
      <family val="1"/>
      <charset val="128"/>
    </font>
    <font>
      <sz val="12"/>
      <name val="ＭＳ 明朝"/>
      <family val="1"/>
      <charset val="128"/>
    </font>
    <font>
      <sz val="10"/>
      <name val="Century"/>
      <family val="1"/>
      <charset val="128"/>
    </font>
    <font>
      <b/>
      <sz val="16"/>
      <name val="Century"/>
      <family val="1"/>
    </font>
    <font>
      <b/>
      <vertAlign val="subscript"/>
      <sz val="16"/>
      <name val="Century"/>
      <family val="1"/>
    </font>
    <font>
      <sz val="11"/>
      <color theme="0" tint="-0.249977111117893"/>
      <name val="Century"/>
      <family val="1"/>
    </font>
    <font>
      <sz val="14"/>
      <name val="Century"/>
      <family val="1"/>
      <charset val="128"/>
    </font>
    <font>
      <sz val="14"/>
      <name val="Century"/>
      <family val="1"/>
    </font>
    <font>
      <sz val="14"/>
      <name val="ＭＳ Ｐ明朝"/>
      <family val="1"/>
      <charset val="128"/>
    </font>
    <font>
      <sz val="11"/>
      <color rgb="FF000000"/>
      <name val="Calibri"/>
      <family val="2"/>
    </font>
    <font>
      <sz val="11"/>
      <color rgb="FF000000"/>
      <name val="ＭＳ Ｐゴシック"/>
      <family val="3"/>
      <charset val="128"/>
    </font>
    <font>
      <vertAlign val="subscript"/>
      <sz val="10"/>
      <name val="Century"/>
      <family val="1"/>
    </font>
    <font>
      <sz val="11"/>
      <color theme="0" tint="-0.34998626667073579"/>
      <name val="ＭＳ Ｐ明朝"/>
      <family val="1"/>
      <charset val="128"/>
    </font>
    <font>
      <sz val="11"/>
      <color theme="0" tint="-0.34998626667073579"/>
      <name val="Century"/>
      <family val="1"/>
      <charset val="128"/>
    </font>
    <font>
      <sz val="9"/>
      <name val="Century"/>
      <family val="1"/>
      <charset val="128"/>
    </font>
    <font>
      <sz val="11"/>
      <color theme="0" tint="-0.249977111117893"/>
      <name val="ＭＳ 明朝"/>
      <family val="1"/>
      <charset val="128"/>
    </font>
    <font>
      <sz val="11"/>
      <color rgb="FF000000"/>
      <name val="ＭＳ 明朝"/>
      <family val="1"/>
      <charset val="128"/>
    </font>
    <font>
      <sz val="16"/>
      <name val="Century"/>
      <family val="1"/>
    </font>
    <font>
      <sz val="18"/>
      <name val="Century"/>
      <family val="1"/>
    </font>
    <font>
      <b/>
      <sz val="11"/>
      <color theme="1"/>
      <name val="Century"/>
      <family val="1"/>
    </font>
    <font>
      <sz val="11"/>
      <color indexed="8"/>
      <name val="Century"/>
      <family val="1"/>
    </font>
    <font>
      <b/>
      <vertAlign val="subscript"/>
      <sz val="11"/>
      <color theme="1"/>
      <name val="Century"/>
      <family val="1"/>
    </font>
    <font>
      <b/>
      <sz val="16"/>
      <color rgb="FF00B0F0"/>
      <name val="Century"/>
      <family val="1"/>
    </font>
    <font>
      <sz val="11"/>
      <color theme="1"/>
      <name val="Century"/>
      <family val="1"/>
    </font>
    <font>
      <u/>
      <sz val="11"/>
      <color indexed="12"/>
      <name val="Century"/>
      <family val="1"/>
    </font>
    <font>
      <vertAlign val="subscript"/>
      <sz val="11"/>
      <color indexed="8"/>
      <name val="Century"/>
      <family val="1"/>
    </font>
    <font>
      <vertAlign val="superscript"/>
      <sz val="11"/>
      <color indexed="8"/>
      <name val="Century"/>
      <family val="1"/>
    </font>
    <font>
      <vertAlign val="subscript"/>
      <sz val="12"/>
      <name val="Century"/>
      <family val="1"/>
    </font>
    <font>
      <sz val="11"/>
      <name val="Century"/>
      <family val="1"/>
      <charset val="128"/>
    </font>
    <font>
      <sz val="11"/>
      <color indexed="8"/>
      <name val="ＭＳ Ｐ明朝"/>
      <family val="1"/>
      <charset val="128"/>
    </font>
    <font>
      <sz val="11"/>
      <color theme="1"/>
      <name val="ＭＳ Ｐ明朝"/>
      <family val="1"/>
      <charset val="128"/>
    </font>
    <font>
      <b/>
      <sz val="16"/>
      <name val="Century"/>
      <family val="3"/>
      <charset val="128"/>
    </font>
    <font>
      <b/>
      <sz val="16"/>
      <name val="ＭＳ Ｐ明朝"/>
      <family val="1"/>
      <charset val="128"/>
    </font>
    <font>
      <sz val="9"/>
      <color indexed="81"/>
      <name val="MS P ゴシック"/>
      <family val="3"/>
      <charset val="128"/>
    </font>
    <font>
      <b/>
      <sz val="9"/>
      <color indexed="81"/>
      <name val="MS P ゴシック"/>
      <family val="3"/>
      <charset val="128"/>
    </font>
    <font>
      <b/>
      <sz val="14"/>
      <name val="ＭＳ Ｐ明朝"/>
      <family val="1"/>
      <charset val="128"/>
    </font>
    <font>
      <sz val="11"/>
      <name val="Times New Roman"/>
      <family val="1"/>
    </font>
    <font>
      <sz val="12"/>
      <name val="Times New Roman"/>
      <family val="1"/>
    </font>
    <font>
      <sz val="11"/>
      <color theme="0" tint="-0.499984740745262"/>
      <name val="ＭＳ 明朝"/>
      <family val="1"/>
      <charset val="128"/>
    </font>
    <font>
      <sz val="10"/>
      <name val="Times New Roman"/>
      <family val="1"/>
    </font>
    <font>
      <sz val="10"/>
      <color theme="0"/>
      <name val="Century"/>
      <family val="1"/>
    </font>
    <font>
      <sz val="10"/>
      <color rgb="FFFFFFFF"/>
      <name val="Century"/>
      <family val="1"/>
    </font>
    <font>
      <sz val="11"/>
      <color indexed="8"/>
      <name val="Century"/>
      <family val="1"/>
      <charset val="128"/>
    </font>
    <font>
      <sz val="11"/>
      <color theme="1"/>
      <name val="Century"/>
      <family val="1"/>
      <charset val="128"/>
    </font>
    <font>
      <sz val="12"/>
      <name val="ＭＳ Ｐ明朝"/>
      <family val="1"/>
      <charset val="128"/>
    </font>
    <font>
      <u/>
      <sz val="8"/>
      <color rgb="FF0000FF"/>
      <name val="Century"/>
      <family val="1"/>
    </font>
    <font>
      <vertAlign val="subscript"/>
      <sz val="11"/>
      <color rgb="FF000000"/>
      <name val="ＭＳ 明朝"/>
      <family val="1"/>
      <charset val="128"/>
    </font>
    <font>
      <vertAlign val="subscript"/>
      <sz val="11"/>
      <color rgb="FF000000"/>
      <name val="Century"/>
      <family val="1"/>
    </font>
    <font>
      <vertAlign val="subscript"/>
      <sz val="10"/>
      <name val="Times New Roman"/>
      <family val="1"/>
    </font>
    <font>
      <sz val="11"/>
      <color theme="6"/>
      <name val="Century"/>
      <family val="1"/>
    </font>
    <font>
      <sz val="11"/>
      <color theme="6"/>
      <name val="ＭＳ Ｐ明朝"/>
      <family val="1"/>
      <charset val="128"/>
    </font>
    <font>
      <sz val="11"/>
      <name val="Yu Gothic"/>
      <family val="3"/>
      <charset val="128"/>
    </font>
    <font>
      <b/>
      <sz val="10"/>
      <color theme="6"/>
      <name val="Century"/>
      <family val="1"/>
      <charset val="128"/>
    </font>
    <font>
      <b/>
      <sz val="10"/>
      <color theme="6"/>
      <name val="Yu Gothic"/>
      <family val="1"/>
      <charset val="128"/>
    </font>
    <font>
      <b/>
      <sz val="10"/>
      <color theme="6"/>
      <name val="Century"/>
      <family val="1"/>
    </font>
    <font>
      <b/>
      <sz val="10"/>
      <color theme="6"/>
      <name val="ＭＳ Ｐ明朝"/>
      <family val="1"/>
      <charset val="128"/>
    </font>
    <font>
      <sz val="11"/>
      <color rgb="FF4572A7"/>
      <name val="ＭＳ Ｐゴシック"/>
      <family val="3"/>
      <charset val="128"/>
    </font>
    <font>
      <sz val="10"/>
      <color rgb="FF4572A7"/>
      <name val="ＭＳ Ｐゴシック"/>
      <family val="3"/>
      <charset val="128"/>
    </font>
    <font>
      <sz val="11"/>
      <color rgb="FFA8423F"/>
      <name val="ＭＳ Ｐゴシック"/>
      <family val="3"/>
      <charset val="128"/>
    </font>
    <font>
      <sz val="10"/>
      <color rgb="FFA8423F"/>
      <name val="ＭＳ Ｐゴシック"/>
      <family val="3"/>
      <charset val="128"/>
    </font>
    <font>
      <sz val="11"/>
      <color rgb="FF669900"/>
      <name val="ＭＳ Ｐゴシック"/>
      <family val="3"/>
      <charset val="128"/>
    </font>
    <font>
      <sz val="10"/>
      <color rgb="FF669900"/>
      <name val="ＭＳ Ｐゴシック"/>
      <family val="3"/>
      <charset val="128"/>
    </font>
    <font>
      <sz val="12"/>
      <color rgb="FF669900"/>
      <name val="ＭＳ Ｐゴシック"/>
      <family val="3"/>
      <charset val="128"/>
    </font>
    <font>
      <sz val="11"/>
      <color rgb="FF666699"/>
      <name val="ＭＳ Ｐゴシック"/>
      <family val="3"/>
      <charset val="128"/>
    </font>
    <font>
      <sz val="11"/>
      <color rgb="FF6E548D"/>
      <name val="ＭＳ Ｐゴシック"/>
      <family val="3"/>
      <charset val="128"/>
    </font>
    <font>
      <sz val="11"/>
      <color rgb="FF3D96AE"/>
      <name val="ＭＳ Ｐゴシック"/>
      <family val="3"/>
      <charset val="128"/>
    </font>
    <font>
      <sz val="11"/>
      <color rgb="FFF79646"/>
      <name val="ＭＳ Ｐゴシック"/>
      <family val="3"/>
      <charset val="128"/>
    </font>
    <font>
      <sz val="11"/>
      <color rgb="FF8EA5CB"/>
      <name val="ＭＳ Ｐゴシック"/>
      <family val="3"/>
      <charset val="128"/>
    </font>
    <font>
      <sz val="11"/>
      <color rgb="FF4A452A"/>
      <name val="ＭＳ Ｐゴシック"/>
      <family val="3"/>
      <charset val="128"/>
    </font>
    <font>
      <sz val="10"/>
      <name val="Yu Gothic"/>
      <family val="1"/>
      <charset val="128"/>
    </font>
    <font>
      <b/>
      <sz val="11"/>
      <color theme="1"/>
      <name val="Century"/>
      <family val="1"/>
      <charset val="128"/>
    </font>
    <font>
      <sz val="12"/>
      <name val="Century"/>
      <family val="1"/>
      <charset val="128"/>
    </font>
    <font>
      <sz val="9"/>
      <name val="Yu Gothic"/>
      <family val="1"/>
      <charset val="128"/>
    </font>
    <font>
      <sz val="10"/>
      <name val="Segoe UI Symbol"/>
      <family val="1"/>
    </font>
    <font>
      <b/>
      <sz val="10"/>
      <color rgb="FFFF0000"/>
      <name val="Century"/>
      <family val="1"/>
    </font>
    <font>
      <b/>
      <sz val="10"/>
      <color rgb="FFFF0000"/>
      <name val="ＭＳ 明朝"/>
      <family val="1"/>
      <charset val="128"/>
    </font>
    <font>
      <b/>
      <sz val="16"/>
      <color rgb="FF000000"/>
      <name val="Century"/>
      <family val="1"/>
    </font>
    <font>
      <b/>
      <sz val="14"/>
      <name val="Century"/>
      <family val="1"/>
    </font>
    <font>
      <sz val="8"/>
      <name val="ＭＳ 明朝"/>
      <family val="1"/>
      <charset val="128"/>
    </font>
    <font>
      <u/>
      <sz val="11"/>
      <color indexed="12"/>
      <name val="Century"/>
      <family val="3"/>
      <charset val="128"/>
    </font>
    <font>
      <u/>
      <sz val="8"/>
      <color indexed="12"/>
      <name val="Century"/>
      <family val="1"/>
    </font>
    <font>
      <sz val="11"/>
      <name val="Segoe UI Symbol"/>
      <family val="1"/>
    </font>
  </fonts>
  <fills count="47">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42"/>
        <bgColor indexed="26"/>
      </patternFill>
    </fill>
    <fill>
      <patternFill patternType="solid">
        <fgColor indexed="9"/>
        <bgColor indexed="26"/>
      </patternFill>
    </fill>
    <fill>
      <patternFill patternType="solid">
        <fgColor indexed="9"/>
        <bgColor indexed="13"/>
      </patternFill>
    </fill>
    <fill>
      <patternFill patternType="solid">
        <fgColor indexed="47"/>
        <bgColor indexed="26"/>
      </patternFill>
    </fill>
    <fill>
      <patternFill patternType="solid">
        <fgColor indexed="44"/>
        <bgColor indexed="13"/>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99CCFF"/>
        <bgColor indexed="64"/>
      </patternFill>
    </fill>
    <fill>
      <patternFill patternType="solid">
        <fgColor rgb="FF99FF66"/>
        <bgColor indexed="13"/>
      </patternFill>
    </fill>
    <fill>
      <patternFill patternType="solid">
        <fgColor rgb="FFCCFFCC"/>
        <bgColor indexed="26"/>
      </patternFill>
    </fill>
    <fill>
      <patternFill patternType="solid">
        <fgColor theme="0"/>
        <bgColor indexed="64"/>
      </patternFill>
    </fill>
    <fill>
      <patternFill patternType="solid">
        <fgColor theme="0"/>
        <bgColor indexed="13"/>
      </patternFill>
    </fill>
    <fill>
      <patternFill patternType="solid">
        <fgColor rgb="FFCCFFCC"/>
        <bgColor indexed="13"/>
      </patternFill>
    </fill>
    <fill>
      <patternFill patternType="solid">
        <fgColor theme="0"/>
        <bgColor indexed="26"/>
      </patternFill>
    </fill>
    <fill>
      <patternFill patternType="solid">
        <fgColor theme="0" tint="-0.499984740745262"/>
        <bgColor indexed="64"/>
      </patternFill>
    </fill>
    <fill>
      <patternFill patternType="solid">
        <fgColor rgb="FFC0C0C0"/>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99FF99"/>
        <bgColor indexed="64"/>
      </patternFill>
    </fill>
    <fill>
      <patternFill patternType="solid">
        <fgColor rgb="FF99FF66"/>
        <bgColor indexed="64"/>
      </patternFill>
    </fill>
    <fill>
      <patternFill patternType="solid">
        <fgColor rgb="FF99FF66"/>
        <bgColor indexed="26"/>
      </patternFill>
    </fill>
    <fill>
      <patternFill patternType="solid">
        <fgColor rgb="FFFFFFFF"/>
        <bgColor indexed="64"/>
      </patternFill>
    </fill>
    <fill>
      <patternFill patternType="solid">
        <fgColor theme="9"/>
        <bgColor indexed="64"/>
      </patternFill>
    </fill>
    <fill>
      <patternFill patternType="solid">
        <fgColor rgb="FFCCCCFF"/>
        <bgColor indexed="13"/>
      </patternFill>
    </fill>
    <fill>
      <patternFill patternType="solid">
        <fgColor rgb="FFCCFFFF"/>
        <bgColor indexed="64"/>
      </patternFill>
    </fill>
    <fill>
      <patternFill patternType="solid">
        <fgColor rgb="FFFFCCCC"/>
        <bgColor indexed="64"/>
      </patternFill>
    </fill>
    <fill>
      <patternFill patternType="solid">
        <fgColor rgb="FFCCFFFF"/>
        <bgColor indexed="13"/>
      </patternFill>
    </fill>
    <fill>
      <patternFill patternType="solid">
        <fgColor rgb="FF99FF99"/>
        <bgColor indexed="13"/>
      </patternFill>
    </fill>
    <fill>
      <patternFill patternType="solid">
        <fgColor rgb="FF00CC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style="thin">
        <color indexed="64"/>
      </right>
      <top/>
      <bottom style="dotted">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thin">
        <color indexed="64"/>
      </left>
      <right style="dashed">
        <color indexed="64"/>
      </right>
      <top style="thin">
        <color indexed="64"/>
      </top>
      <bottom/>
      <diagonal/>
    </border>
    <border>
      <left style="thin">
        <color indexed="64"/>
      </left>
      <right style="medium">
        <color indexed="64"/>
      </right>
      <top style="dotted">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top style="dotted">
        <color auto="1"/>
      </top>
      <bottom/>
      <diagonal/>
    </border>
  </borders>
  <cellStyleXfs count="41">
    <xf numFmtId="0" fontId="0" fillId="0" borderId="0">
      <alignment vertical="center"/>
    </xf>
    <xf numFmtId="49" fontId="1" fillId="0" borderId="1" applyNumberFormat="0" applyFont="0" applyFill="0" applyBorder="0" applyProtection="0">
      <alignment horizontal="left" vertical="center" indent="2"/>
    </xf>
    <xf numFmtId="49" fontId="1" fillId="0" borderId="2" applyNumberFormat="0" applyFont="0" applyFill="0" applyBorder="0" applyProtection="0">
      <alignment horizontal="left" vertical="center" indent="5"/>
    </xf>
    <xf numFmtId="4" fontId="1" fillId="2" borderId="1">
      <alignment horizontal="right" vertical="center"/>
    </xf>
    <xf numFmtId="0" fontId="1" fillId="3" borderId="0" applyBorder="0">
      <alignment horizontal="right" vertical="center"/>
    </xf>
    <xf numFmtId="0" fontId="1" fillId="3" borderId="0" applyBorder="0">
      <alignment horizontal="right" vertical="center"/>
    </xf>
    <xf numFmtId="0" fontId="19" fillId="4" borderId="1">
      <alignment horizontal="right" vertical="center"/>
    </xf>
    <xf numFmtId="0" fontId="19" fillId="4" borderId="1">
      <alignment horizontal="right" vertical="center"/>
    </xf>
    <xf numFmtId="0" fontId="19" fillId="4" borderId="3">
      <alignment horizontal="right" vertical="center"/>
    </xf>
    <xf numFmtId="4" fontId="2" fillId="0" borderId="4" applyFill="0" applyBorder="0" applyProtection="0">
      <alignment horizontal="right" vertical="center"/>
    </xf>
    <xf numFmtId="0" fontId="19" fillId="0" borderId="0" applyNumberFormat="0">
      <alignment horizontal="right"/>
    </xf>
    <xf numFmtId="0" fontId="1" fillId="0" borderId="5">
      <alignment horizontal="left" vertical="center" wrapText="1" indent="2"/>
    </xf>
    <xf numFmtId="0" fontId="1" fillId="3" borderId="2">
      <alignment horizontal="left" vertical="center"/>
    </xf>
    <xf numFmtId="0" fontId="19" fillId="0" borderId="6">
      <alignment horizontal="left" vertical="top" wrapText="1"/>
    </xf>
    <xf numFmtId="0" fontId="5" fillId="0" borderId="7"/>
    <xf numFmtId="0" fontId="3" fillId="0" borderId="0" applyNumberFormat="0" applyFill="0" applyBorder="0" applyAlignment="0" applyProtection="0"/>
    <xf numFmtId="0" fontId="1" fillId="0" borderId="0" applyBorder="0">
      <alignment horizontal="right" vertical="center"/>
    </xf>
    <xf numFmtId="0" fontId="1" fillId="0" borderId="8">
      <alignment horizontal="right" vertical="center"/>
    </xf>
    <xf numFmtId="4" fontId="1" fillId="0" borderId="1" applyFill="0" applyBorder="0" applyProtection="0">
      <alignment horizontal="right" vertical="center"/>
    </xf>
    <xf numFmtId="49" fontId="2" fillId="0" borderId="1" applyNumberFormat="0" applyFill="0" applyBorder="0" applyProtection="0">
      <alignment horizontal="left" vertical="center"/>
    </xf>
    <xf numFmtId="0" fontId="1" fillId="0" borderId="1" applyNumberFormat="0" applyFill="0" applyAlignment="0" applyProtection="0"/>
    <xf numFmtId="0" fontId="4" fillId="5" borderId="0" applyNumberFormat="0" applyFont="0" applyBorder="0" applyAlignment="0" applyProtection="0"/>
    <xf numFmtId="0" fontId="5" fillId="0" borderId="0"/>
    <xf numFmtId="181" fontId="1" fillId="6" borderId="1" applyNumberFormat="0" applyFont="0" applyBorder="0" applyAlignment="0" applyProtection="0">
      <alignment horizontal="right" vertical="center"/>
    </xf>
    <xf numFmtId="0" fontId="1" fillId="7" borderId="3"/>
    <xf numFmtId="4" fontId="1" fillId="0" borderId="0"/>
    <xf numFmtId="9" fontId="6" fillId="0" borderId="0" applyFont="0" applyFill="0" applyBorder="0" applyAlignment="0" applyProtection="0">
      <alignment vertical="center"/>
    </xf>
    <xf numFmtId="9" fontId="13"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8" fillId="0" borderId="0">
      <alignment vertical="center"/>
    </xf>
    <xf numFmtId="0" fontId="13" fillId="0" borderId="0"/>
    <xf numFmtId="0" fontId="8" fillId="0" borderId="0"/>
    <xf numFmtId="0" fontId="8" fillId="0" borderId="0"/>
    <xf numFmtId="0" fontId="23" fillId="0" borderId="0">
      <alignment vertical="center"/>
    </xf>
    <xf numFmtId="1" fontId="20" fillId="0" borderId="0">
      <alignment vertical="center"/>
    </xf>
    <xf numFmtId="9" fontId="6" fillId="0" borderId="0" applyFont="0" applyFill="0" applyBorder="0" applyAlignment="0" applyProtection="0">
      <alignment vertical="center"/>
    </xf>
    <xf numFmtId="9" fontId="30"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967">
    <xf numFmtId="0" fontId="0" fillId="0" borderId="0" xfId="0">
      <alignment vertical="center"/>
    </xf>
    <xf numFmtId="0" fontId="10" fillId="8" borderId="0" xfId="33" applyFont="1" applyFill="1" applyAlignment="1">
      <alignment vertical="center"/>
    </xf>
    <xf numFmtId="0" fontId="10" fillId="8" borderId="0" xfId="33" applyFont="1" applyFill="1" applyBorder="1" applyAlignment="1">
      <alignment horizontal="center" vertical="center"/>
    </xf>
    <xf numFmtId="177" fontId="10" fillId="8" borderId="1" xfId="33" applyNumberFormat="1" applyFont="1" applyFill="1" applyBorder="1" applyAlignment="1">
      <alignment vertical="center"/>
    </xf>
    <xf numFmtId="177" fontId="10" fillId="8" borderId="0" xfId="33" applyNumberFormat="1" applyFont="1" applyFill="1" applyBorder="1" applyAlignment="1">
      <alignment vertical="center"/>
    </xf>
    <xf numFmtId="177" fontId="10" fillId="8" borderId="9" xfId="33" applyNumberFormat="1" applyFont="1" applyFill="1" applyBorder="1" applyAlignment="1">
      <alignment vertical="center"/>
    </xf>
    <xf numFmtId="179" fontId="10" fillId="8" borderId="1" xfId="33" applyNumberFormat="1" applyFont="1" applyFill="1" applyBorder="1" applyAlignment="1">
      <alignment vertical="center"/>
    </xf>
    <xf numFmtId="179" fontId="10" fillId="8" borderId="9" xfId="33" applyNumberFormat="1" applyFont="1" applyFill="1" applyBorder="1" applyAlignment="1">
      <alignment vertical="center"/>
    </xf>
    <xf numFmtId="183" fontId="10" fillId="8" borderId="10" xfId="33" applyNumberFormat="1" applyFont="1" applyFill="1" applyBorder="1" applyAlignment="1">
      <alignment vertical="center"/>
    </xf>
    <xf numFmtId="0" fontId="10" fillId="8" borderId="0" xfId="33" applyFont="1" applyFill="1"/>
    <xf numFmtId="0" fontId="10" fillId="5" borderId="1" xfId="33" applyFont="1" applyFill="1" applyBorder="1" applyAlignment="1">
      <alignment horizontal="center" vertical="center"/>
    </xf>
    <xf numFmtId="176" fontId="10" fillId="8" borderId="1" xfId="33" applyNumberFormat="1" applyFont="1" applyFill="1" applyBorder="1" applyAlignment="1">
      <alignment vertical="center"/>
    </xf>
    <xf numFmtId="176" fontId="10" fillId="8" borderId="9" xfId="33" applyNumberFormat="1" applyFont="1" applyFill="1" applyBorder="1" applyAlignment="1">
      <alignment vertical="center"/>
    </xf>
    <xf numFmtId="176" fontId="10" fillId="8" borderId="4" xfId="33" applyNumberFormat="1" applyFont="1" applyFill="1" applyBorder="1" applyAlignment="1">
      <alignment vertical="center"/>
    </xf>
    <xf numFmtId="176" fontId="10" fillId="8" borderId="11" xfId="33" applyNumberFormat="1" applyFont="1" applyFill="1" applyBorder="1" applyAlignment="1">
      <alignment vertical="center"/>
    </xf>
    <xf numFmtId="183" fontId="10" fillId="8" borderId="1" xfId="33" applyNumberFormat="1" applyFont="1" applyFill="1" applyBorder="1" applyAlignment="1">
      <alignment vertical="center"/>
    </xf>
    <xf numFmtId="183" fontId="10" fillId="8" borderId="9" xfId="33" applyNumberFormat="1" applyFont="1" applyFill="1" applyBorder="1" applyAlignment="1">
      <alignment vertical="center"/>
    </xf>
    <xf numFmtId="183" fontId="10" fillId="8" borderId="4" xfId="33" applyNumberFormat="1" applyFont="1" applyFill="1" applyBorder="1" applyAlignment="1">
      <alignment vertical="center"/>
    </xf>
    <xf numFmtId="183" fontId="10" fillId="8" borderId="0" xfId="33" applyNumberFormat="1" applyFont="1" applyFill="1"/>
    <xf numFmtId="183" fontId="10" fillId="8" borderId="12" xfId="33" applyNumberFormat="1" applyFont="1" applyFill="1" applyBorder="1" applyAlignment="1">
      <alignment vertical="center"/>
    </xf>
    <xf numFmtId="183" fontId="10" fillId="8" borderId="13" xfId="33" applyNumberFormat="1" applyFont="1" applyFill="1" applyBorder="1" applyAlignment="1">
      <alignment vertical="center"/>
    </xf>
    <xf numFmtId="0" fontId="10" fillId="5" borderId="16" xfId="33" applyFont="1" applyFill="1" applyBorder="1" applyAlignment="1">
      <alignment horizontal="center" vertical="center"/>
    </xf>
    <xf numFmtId="0" fontId="10" fillId="5" borderId="17" xfId="33" applyFont="1" applyFill="1" applyBorder="1" applyAlignment="1">
      <alignment horizontal="center" vertical="center"/>
    </xf>
    <xf numFmtId="176" fontId="10" fillId="8" borderId="0" xfId="33" applyNumberFormat="1" applyFont="1" applyFill="1" applyAlignment="1">
      <alignment vertical="center"/>
    </xf>
    <xf numFmtId="182" fontId="10" fillId="8" borderId="1" xfId="33" applyNumberFormat="1" applyFont="1" applyFill="1" applyBorder="1" applyAlignment="1">
      <alignment vertical="center"/>
    </xf>
    <xf numFmtId="182" fontId="10" fillId="8" borderId="0" xfId="33" applyNumberFormat="1" applyFont="1" applyFill="1" applyAlignment="1">
      <alignment vertical="center"/>
    </xf>
    <xf numFmtId="182" fontId="10" fillId="8" borderId="9" xfId="33" applyNumberFormat="1" applyFont="1" applyFill="1" applyBorder="1" applyAlignment="1">
      <alignment vertical="center"/>
    </xf>
    <xf numFmtId="182" fontId="10" fillId="8" borderId="4" xfId="33" applyNumberFormat="1" applyFont="1" applyFill="1" applyBorder="1" applyAlignment="1">
      <alignment vertical="center"/>
    </xf>
    <xf numFmtId="10" fontId="10" fillId="8" borderId="10" xfId="33" applyNumberFormat="1" applyFont="1" applyFill="1" applyBorder="1" applyAlignment="1">
      <alignment vertical="center"/>
    </xf>
    <xf numFmtId="10" fontId="10" fillId="8" borderId="12" xfId="33" applyNumberFormat="1" applyFont="1" applyFill="1" applyBorder="1" applyAlignment="1">
      <alignment vertical="center"/>
    </xf>
    <xf numFmtId="10" fontId="10" fillId="8" borderId="13" xfId="33" applyNumberFormat="1" applyFont="1" applyFill="1" applyBorder="1" applyAlignment="1">
      <alignment vertical="center"/>
    </xf>
    <xf numFmtId="38" fontId="10" fillId="8" borderId="1" xfId="29" applyFont="1" applyFill="1" applyBorder="1" applyAlignment="1">
      <alignment vertical="center"/>
    </xf>
    <xf numFmtId="40" fontId="10" fillId="11" borderId="34" xfId="29" applyNumberFormat="1" applyFont="1" applyFill="1" applyBorder="1" applyAlignment="1">
      <alignment horizontal="center" vertical="center"/>
    </xf>
    <xf numFmtId="184" fontId="10" fillId="8" borderId="0" xfId="33" applyNumberFormat="1" applyFont="1" applyFill="1" applyAlignment="1">
      <alignment vertical="center"/>
    </xf>
    <xf numFmtId="179" fontId="10" fillId="8" borderId="0" xfId="26" applyNumberFormat="1" applyFont="1" applyFill="1" applyAlignment="1">
      <alignment vertical="center"/>
    </xf>
    <xf numFmtId="0" fontId="15" fillId="8" borderId="0" xfId="33" applyFont="1" applyFill="1" applyAlignment="1">
      <alignment vertical="center"/>
    </xf>
    <xf numFmtId="0" fontId="10" fillId="5" borderId="20" xfId="33" applyFont="1" applyFill="1" applyBorder="1" applyAlignment="1">
      <alignment horizontal="center" vertical="center"/>
    </xf>
    <xf numFmtId="0" fontId="10" fillId="8" borderId="1" xfId="33" applyFont="1" applyFill="1" applyBorder="1" applyAlignment="1">
      <alignment vertical="center" wrapText="1"/>
    </xf>
    <xf numFmtId="0" fontId="10" fillId="8" borderId="37" xfId="33" applyFont="1" applyFill="1" applyBorder="1" applyAlignment="1">
      <alignment vertical="center" wrapText="1"/>
    </xf>
    <xf numFmtId="0" fontId="10" fillId="8" borderId="21" xfId="33" applyFont="1" applyFill="1" applyBorder="1" applyAlignment="1">
      <alignment vertical="center" wrapText="1"/>
    </xf>
    <xf numFmtId="185" fontId="10" fillId="8" borderId="0" xfId="33" applyNumberFormat="1" applyFont="1" applyFill="1"/>
    <xf numFmtId="186" fontId="10" fillId="8" borderId="0" xfId="33" applyNumberFormat="1" applyFont="1" applyFill="1"/>
    <xf numFmtId="0" fontId="10" fillId="8" borderId="0" xfId="33" applyFont="1" applyFill="1" applyBorder="1" applyAlignment="1">
      <alignment vertical="center"/>
    </xf>
    <xf numFmtId="0" fontId="10" fillId="8" borderId="0" xfId="33" applyFont="1" applyFill="1" applyBorder="1"/>
    <xf numFmtId="182" fontId="10" fillId="8" borderId="0" xfId="33" applyNumberFormat="1" applyFont="1" applyFill="1" applyBorder="1" applyAlignment="1">
      <alignment vertical="center"/>
    </xf>
    <xf numFmtId="178" fontId="10" fillId="8" borderId="0" xfId="33" applyNumberFormat="1" applyFont="1" applyFill="1" applyBorder="1" applyAlignment="1">
      <alignment vertical="center"/>
    </xf>
    <xf numFmtId="183" fontId="10" fillId="8" borderId="0" xfId="33" applyNumberFormat="1" applyFont="1" applyFill="1" applyBorder="1" applyAlignment="1">
      <alignment vertical="center"/>
    </xf>
    <xf numFmtId="10" fontId="10" fillId="8" borderId="0" xfId="26" applyNumberFormat="1" applyFont="1" applyFill="1" applyAlignment="1">
      <alignment vertical="center"/>
    </xf>
    <xf numFmtId="176" fontId="10" fillId="8" borderId="0" xfId="33" applyNumberFormat="1" applyFont="1" applyFill="1"/>
    <xf numFmtId="176" fontId="10" fillId="8" borderId="0" xfId="33" applyNumberFormat="1" applyFont="1" applyFill="1" applyBorder="1" applyAlignment="1">
      <alignment vertical="center"/>
    </xf>
    <xf numFmtId="38" fontId="10" fillId="8" borderId="0" xfId="29" applyFont="1" applyFill="1" applyBorder="1" applyAlignment="1">
      <alignment vertical="center"/>
    </xf>
    <xf numFmtId="4" fontId="10" fillId="8" borderId="0" xfId="33" applyNumberFormat="1" applyFont="1" applyFill="1" applyAlignment="1">
      <alignment vertical="center"/>
    </xf>
    <xf numFmtId="188" fontId="10" fillId="8" borderId="0" xfId="33" applyNumberFormat="1" applyFont="1" applyFill="1" applyAlignment="1">
      <alignment vertical="center"/>
    </xf>
    <xf numFmtId="190" fontId="10" fillId="8" borderId="0" xfId="33" applyNumberFormat="1" applyFont="1" applyFill="1" applyAlignment="1">
      <alignment vertical="center"/>
    </xf>
    <xf numFmtId="0" fontId="21" fillId="8" borderId="0" xfId="33" applyFont="1" applyFill="1" applyAlignment="1">
      <alignment vertical="center"/>
    </xf>
    <xf numFmtId="38" fontId="10" fillId="8" borderId="4" xfId="29" applyFont="1" applyFill="1" applyBorder="1" applyAlignment="1">
      <alignment vertical="center"/>
    </xf>
    <xf numFmtId="11" fontId="10" fillId="8" borderId="0" xfId="33" applyNumberFormat="1" applyFont="1" applyFill="1" applyAlignment="1">
      <alignment vertical="center"/>
    </xf>
    <xf numFmtId="176" fontId="10" fillId="19" borderId="1" xfId="33" applyNumberFormat="1" applyFont="1" applyFill="1" applyBorder="1" applyAlignment="1">
      <alignment vertical="center"/>
    </xf>
    <xf numFmtId="176" fontId="10" fillId="20" borderId="11" xfId="33" applyNumberFormat="1" applyFont="1" applyFill="1" applyBorder="1" applyAlignment="1">
      <alignment vertical="center"/>
    </xf>
    <xf numFmtId="176" fontId="10" fillId="22" borderId="4" xfId="33" applyNumberFormat="1" applyFont="1" applyFill="1" applyBorder="1" applyAlignment="1">
      <alignment vertical="center"/>
    </xf>
    <xf numFmtId="9" fontId="10" fillId="19" borderId="1" xfId="26" applyFont="1" applyFill="1" applyBorder="1" applyAlignment="1">
      <alignment vertical="center"/>
    </xf>
    <xf numFmtId="9" fontId="10" fillId="8" borderId="1" xfId="26" applyFont="1" applyFill="1" applyBorder="1" applyAlignment="1">
      <alignment vertical="center"/>
    </xf>
    <xf numFmtId="9" fontId="10" fillId="8" borderId="11" xfId="26" applyFont="1" applyFill="1" applyBorder="1" applyAlignment="1">
      <alignment vertical="center"/>
    </xf>
    <xf numFmtId="9" fontId="10" fillId="22" borderId="4" xfId="26" applyFont="1" applyFill="1" applyBorder="1" applyAlignment="1">
      <alignment vertical="center"/>
    </xf>
    <xf numFmtId="0" fontId="10" fillId="23" borderId="1" xfId="33" applyFont="1" applyFill="1" applyBorder="1" applyAlignment="1">
      <alignment horizontal="center" vertical="center"/>
    </xf>
    <xf numFmtId="38" fontId="10" fillId="13" borderId="33" xfId="29" applyNumberFormat="1" applyFont="1" applyFill="1" applyBorder="1" applyAlignment="1">
      <alignment vertical="center"/>
    </xf>
    <xf numFmtId="38" fontId="10" fillId="14" borderId="1" xfId="29" applyNumberFormat="1" applyFont="1" applyFill="1" applyBorder="1" applyAlignment="1">
      <alignment vertical="center"/>
    </xf>
    <xf numFmtId="38" fontId="10" fillId="16" borderId="18" xfId="29" applyNumberFormat="1" applyFont="1" applyFill="1" applyBorder="1" applyAlignment="1">
      <alignment vertical="center"/>
    </xf>
    <xf numFmtId="38" fontId="10" fillId="9" borderId="1" xfId="29" applyNumberFormat="1" applyFont="1" applyFill="1" applyBorder="1" applyAlignment="1">
      <alignment vertical="center"/>
    </xf>
    <xf numFmtId="38" fontId="10" fillId="10" borderId="1" xfId="29" applyNumberFormat="1" applyFont="1" applyFill="1" applyBorder="1" applyAlignment="1">
      <alignment vertical="center"/>
    </xf>
    <xf numFmtId="38" fontId="10" fillId="17" borderId="1" xfId="29" applyNumberFormat="1" applyFont="1" applyFill="1" applyBorder="1" applyAlignment="1">
      <alignment vertical="center"/>
    </xf>
    <xf numFmtId="38" fontId="10" fillId="12" borderId="33" xfId="29" applyNumberFormat="1" applyFont="1" applyFill="1" applyBorder="1" applyAlignment="1">
      <alignment vertical="center"/>
    </xf>
    <xf numFmtId="176" fontId="10" fillId="21" borderId="43" xfId="33" applyNumberFormat="1" applyFont="1" applyFill="1" applyBorder="1" applyAlignment="1">
      <alignment vertical="center"/>
    </xf>
    <xf numFmtId="9" fontId="10" fillId="8" borderId="1" xfId="33" applyNumberFormat="1" applyFont="1" applyFill="1" applyBorder="1" applyAlignment="1">
      <alignment vertical="center"/>
    </xf>
    <xf numFmtId="9" fontId="10" fillId="8" borderId="9" xfId="33" applyNumberFormat="1" applyFont="1" applyFill="1" applyBorder="1" applyAlignment="1">
      <alignment vertical="center"/>
    </xf>
    <xf numFmtId="9" fontId="10" fillId="8" borderId="4" xfId="33" applyNumberFormat="1" applyFont="1" applyFill="1" applyBorder="1" applyAlignment="1">
      <alignment vertical="center"/>
    </xf>
    <xf numFmtId="9" fontId="10" fillId="20" borderId="43" xfId="26" applyFont="1" applyFill="1" applyBorder="1" applyAlignment="1">
      <alignment vertical="center"/>
    </xf>
    <xf numFmtId="9" fontId="10" fillId="21" borderId="43" xfId="26" applyFont="1" applyFill="1" applyBorder="1" applyAlignment="1">
      <alignment vertical="center"/>
    </xf>
    <xf numFmtId="179" fontId="10" fillId="8" borderId="11" xfId="26" applyNumberFormat="1" applyFont="1" applyFill="1" applyBorder="1" applyAlignment="1">
      <alignment vertical="center"/>
    </xf>
    <xf numFmtId="10" fontId="10" fillId="8" borderId="1" xfId="26" applyNumberFormat="1" applyFont="1" applyFill="1" applyBorder="1" applyAlignment="1">
      <alignment vertical="center"/>
    </xf>
    <xf numFmtId="0" fontId="10" fillId="5" borderId="1" xfId="33" applyFont="1" applyFill="1" applyBorder="1" applyAlignment="1">
      <alignment horizontal="center" vertical="center" wrapText="1"/>
    </xf>
    <xf numFmtId="0" fontId="10" fillId="27" borderId="0" xfId="33" applyFont="1" applyFill="1" applyAlignment="1">
      <alignment vertical="center"/>
    </xf>
    <xf numFmtId="176" fontId="10" fillId="8" borderId="58" xfId="33" applyNumberFormat="1" applyFont="1" applyFill="1" applyBorder="1" applyAlignment="1">
      <alignment vertical="center"/>
    </xf>
    <xf numFmtId="0" fontId="27" fillId="5" borderId="1" xfId="33" applyFont="1" applyFill="1" applyBorder="1" applyAlignment="1">
      <alignment horizontal="center" vertical="center" wrapText="1"/>
    </xf>
    <xf numFmtId="0" fontId="10" fillId="27" borderId="0" xfId="33" applyFont="1" applyFill="1"/>
    <xf numFmtId="0" fontId="10" fillId="27" borderId="0" xfId="0" applyFont="1" applyFill="1">
      <alignment vertical="center"/>
    </xf>
    <xf numFmtId="187" fontId="10" fillId="8" borderId="1" xfId="26" applyNumberFormat="1" applyFont="1" applyFill="1" applyBorder="1" applyAlignment="1">
      <alignment horizontal="right" vertical="center"/>
    </xf>
    <xf numFmtId="179" fontId="10" fillId="8" borderId="0" xfId="33" applyNumberFormat="1" applyFont="1" applyFill="1" applyBorder="1" applyAlignment="1">
      <alignment vertical="center"/>
    </xf>
    <xf numFmtId="187" fontId="10" fillId="8" borderId="1" xfId="26" applyNumberFormat="1" applyFont="1" applyFill="1" applyBorder="1" applyAlignment="1">
      <alignment horizontal="center" vertical="center"/>
    </xf>
    <xf numFmtId="191" fontId="21" fillId="8" borderId="0" xfId="33" applyNumberFormat="1" applyFont="1" applyFill="1" applyAlignment="1">
      <alignment vertical="center"/>
    </xf>
    <xf numFmtId="189" fontId="21" fillId="8" borderId="0" xfId="33" applyNumberFormat="1" applyFont="1" applyFill="1" applyAlignment="1">
      <alignment vertical="center"/>
    </xf>
    <xf numFmtId="0" fontId="10" fillId="23" borderId="1" xfId="33" applyFont="1" applyFill="1" applyBorder="1" applyAlignment="1">
      <alignment horizontal="center" vertical="center" wrapText="1"/>
    </xf>
    <xf numFmtId="38" fontId="10" fillId="16" borderId="37" xfId="29" applyNumberFormat="1" applyFont="1" applyFill="1" applyBorder="1" applyAlignment="1">
      <alignment vertical="center"/>
    </xf>
    <xf numFmtId="9" fontId="10" fillId="27" borderId="1" xfId="26" applyFont="1" applyFill="1" applyBorder="1" applyAlignment="1">
      <alignment vertical="center"/>
    </xf>
    <xf numFmtId="176" fontId="10" fillId="8" borderId="1" xfId="33" applyNumberFormat="1" applyFont="1" applyFill="1" applyBorder="1" applyAlignment="1">
      <alignment horizontal="center" vertical="center"/>
    </xf>
    <xf numFmtId="183" fontId="10" fillId="23" borderId="1" xfId="33" applyNumberFormat="1" applyFont="1" applyFill="1" applyBorder="1" applyAlignment="1">
      <alignment vertical="center"/>
    </xf>
    <xf numFmtId="176" fontId="10" fillId="8" borderId="80" xfId="33" applyNumberFormat="1" applyFont="1" applyFill="1" applyBorder="1" applyAlignment="1">
      <alignment vertical="center"/>
    </xf>
    <xf numFmtId="176" fontId="10" fillId="8" borderId="81" xfId="33" applyNumberFormat="1" applyFont="1" applyFill="1" applyBorder="1" applyAlignment="1">
      <alignment vertical="center"/>
    </xf>
    <xf numFmtId="38" fontId="10" fillId="8" borderId="9" xfId="29" applyFont="1" applyFill="1" applyBorder="1" applyAlignment="1">
      <alignment vertical="center"/>
    </xf>
    <xf numFmtId="195" fontId="10" fillId="8" borderId="1" xfId="29" applyNumberFormat="1" applyFont="1" applyFill="1" applyBorder="1" applyAlignment="1">
      <alignment vertical="center"/>
    </xf>
    <xf numFmtId="195" fontId="10" fillId="8" borderId="4" xfId="29" applyNumberFormat="1" applyFont="1" applyFill="1" applyBorder="1" applyAlignment="1">
      <alignment vertical="center"/>
    </xf>
    <xf numFmtId="195" fontId="10" fillId="8" borderId="9" xfId="29" applyNumberFormat="1" applyFont="1" applyFill="1" applyBorder="1" applyAlignment="1">
      <alignment vertical="center"/>
    </xf>
    <xf numFmtId="183" fontId="10" fillId="23" borderId="9" xfId="33" applyNumberFormat="1" applyFont="1" applyFill="1" applyBorder="1" applyAlignment="1">
      <alignment vertical="center"/>
    </xf>
    <xf numFmtId="183" fontId="10" fillId="23" borderId="4" xfId="33" applyNumberFormat="1" applyFont="1" applyFill="1" applyBorder="1" applyAlignment="1">
      <alignment vertical="center"/>
    </xf>
    <xf numFmtId="38" fontId="10" fillId="19" borderId="1" xfId="29" applyFont="1" applyFill="1" applyBorder="1" applyAlignment="1">
      <alignment vertical="center"/>
    </xf>
    <xf numFmtId="176" fontId="10" fillId="33" borderId="1" xfId="33" applyNumberFormat="1" applyFont="1" applyFill="1" applyBorder="1" applyAlignment="1">
      <alignment vertical="center"/>
    </xf>
    <xf numFmtId="10" fontId="10" fillId="20" borderId="43" xfId="26" applyNumberFormat="1" applyFont="1" applyFill="1" applyBorder="1" applyAlignment="1">
      <alignment vertical="center"/>
    </xf>
    <xf numFmtId="176" fontId="10" fillId="33" borderId="4" xfId="33" applyNumberFormat="1" applyFont="1" applyFill="1" applyBorder="1" applyAlignment="1">
      <alignment vertical="center"/>
    </xf>
    <xf numFmtId="0" fontId="10" fillId="27" borderId="0" xfId="33" applyFont="1" applyFill="1" applyBorder="1" applyAlignment="1">
      <alignment vertical="center"/>
    </xf>
    <xf numFmtId="9" fontId="10" fillId="27" borderId="0" xfId="26" applyFont="1" applyFill="1" applyBorder="1" applyAlignment="1">
      <alignment vertical="center"/>
    </xf>
    <xf numFmtId="4" fontId="10" fillId="27" borderId="0" xfId="33" applyNumberFormat="1" applyFont="1" applyFill="1" applyAlignment="1">
      <alignment vertical="center"/>
    </xf>
    <xf numFmtId="38" fontId="10" fillId="27" borderId="1" xfId="29" applyNumberFormat="1" applyFont="1" applyFill="1" applyBorder="1" applyAlignment="1">
      <alignment horizontal="right" vertical="center"/>
    </xf>
    <xf numFmtId="38" fontId="10" fillId="8" borderId="11" xfId="29" applyNumberFormat="1" applyFont="1" applyFill="1" applyBorder="1" applyAlignment="1">
      <alignment horizontal="right" vertical="center"/>
    </xf>
    <xf numFmtId="38" fontId="10" fillId="20" borderId="43" xfId="29" applyNumberFormat="1" applyFont="1" applyFill="1" applyBorder="1" applyAlignment="1">
      <alignment horizontal="right" vertical="center"/>
    </xf>
    <xf numFmtId="38" fontId="10" fillId="21" borderId="43" xfId="29" applyNumberFormat="1" applyFont="1" applyFill="1" applyBorder="1" applyAlignment="1">
      <alignment horizontal="right" vertical="center"/>
    </xf>
    <xf numFmtId="38" fontId="10" fillId="33" borderId="4" xfId="29" applyNumberFormat="1" applyFont="1" applyFill="1" applyBorder="1" applyAlignment="1">
      <alignment horizontal="right" vertical="center"/>
    </xf>
    <xf numFmtId="38" fontId="10" fillId="22" borderId="4" xfId="29" applyNumberFormat="1" applyFont="1" applyFill="1" applyBorder="1" applyAlignment="1">
      <alignment horizontal="right" vertical="center"/>
    </xf>
    <xf numFmtId="40" fontId="10" fillId="8" borderId="1" xfId="29" applyNumberFormat="1" applyFont="1" applyFill="1" applyBorder="1" applyAlignment="1">
      <alignment horizontal="right" vertical="center"/>
    </xf>
    <xf numFmtId="40" fontId="10" fillId="8" borderId="11" xfId="29" applyNumberFormat="1" applyFont="1" applyFill="1" applyBorder="1" applyAlignment="1">
      <alignment horizontal="right" vertical="center"/>
    </xf>
    <xf numFmtId="40" fontId="10" fillId="8" borderId="51" xfId="29" applyNumberFormat="1" applyFont="1" applyFill="1" applyBorder="1" applyAlignment="1">
      <alignment horizontal="right" vertical="center"/>
    </xf>
    <xf numFmtId="179" fontId="10" fillId="19" borderId="1" xfId="26" applyNumberFormat="1" applyFont="1" applyFill="1" applyBorder="1" applyAlignment="1">
      <alignment vertical="center"/>
    </xf>
    <xf numFmtId="187" fontId="10" fillId="23" borderId="1" xfId="26" applyNumberFormat="1" applyFont="1" applyFill="1" applyBorder="1" applyAlignment="1">
      <alignment vertical="center"/>
    </xf>
    <xf numFmtId="10" fontId="10" fillId="23" borderId="11" xfId="26" applyNumberFormat="1" applyFont="1" applyFill="1" applyBorder="1" applyAlignment="1">
      <alignment vertical="center"/>
    </xf>
    <xf numFmtId="10" fontId="10" fillId="23" borderId="1" xfId="26" applyNumberFormat="1" applyFont="1" applyFill="1" applyBorder="1" applyAlignment="1">
      <alignment vertical="center"/>
    </xf>
    <xf numFmtId="10" fontId="10" fillId="23" borderId="51" xfId="26" applyNumberFormat="1" applyFont="1" applyFill="1" applyBorder="1" applyAlignment="1">
      <alignment vertical="center"/>
    </xf>
    <xf numFmtId="38" fontId="17" fillId="9" borderId="1" xfId="29" applyNumberFormat="1" applyFont="1" applyFill="1" applyBorder="1" applyAlignment="1">
      <alignment vertical="center"/>
    </xf>
    <xf numFmtId="38" fontId="17" fillId="3" borderId="1" xfId="29" applyNumberFormat="1" applyFont="1" applyFill="1" applyBorder="1" applyAlignment="1">
      <alignment vertical="center"/>
    </xf>
    <xf numFmtId="38" fontId="17" fillId="13" borderId="33" xfId="29" applyNumberFormat="1" applyFont="1" applyFill="1" applyBorder="1" applyAlignment="1">
      <alignment vertical="center"/>
    </xf>
    <xf numFmtId="38" fontId="17" fillId="10" borderId="1" xfId="29" applyNumberFormat="1" applyFont="1" applyFill="1" applyBorder="1" applyAlignment="1">
      <alignment vertical="center"/>
    </xf>
    <xf numFmtId="38" fontId="17" fillId="4" borderId="1" xfId="29" applyNumberFormat="1" applyFont="1" applyFill="1" applyBorder="1" applyAlignment="1">
      <alignment vertical="center"/>
    </xf>
    <xf numFmtId="38" fontId="17" fillId="18" borderId="33" xfId="29" applyNumberFormat="1" applyFont="1" applyFill="1" applyBorder="1" applyAlignment="1">
      <alignment vertical="center"/>
    </xf>
    <xf numFmtId="38" fontId="10" fillId="28" borderId="46" xfId="29" applyNumberFormat="1" applyFont="1" applyFill="1" applyBorder="1" applyAlignment="1">
      <alignment vertical="center"/>
    </xf>
    <xf numFmtId="176" fontId="10" fillId="27" borderId="1" xfId="33" applyNumberFormat="1" applyFont="1" applyFill="1" applyBorder="1" applyAlignment="1">
      <alignment vertical="center"/>
    </xf>
    <xf numFmtId="179" fontId="10" fillId="8" borderId="1" xfId="26" applyNumberFormat="1" applyFont="1" applyFill="1" applyBorder="1" applyAlignment="1">
      <alignment vertical="center"/>
    </xf>
    <xf numFmtId="9" fontId="10" fillId="8" borderId="1" xfId="26" applyNumberFormat="1" applyFont="1" applyFill="1" applyBorder="1" applyAlignment="1">
      <alignment vertical="center"/>
    </xf>
    <xf numFmtId="196" fontId="10" fillId="8" borderId="1" xfId="26" applyNumberFormat="1" applyFont="1" applyFill="1" applyBorder="1" applyAlignment="1">
      <alignment vertical="center"/>
    </xf>
    <xf numFmtId="9" fontId="10" fillId="8" borderId="11" xfId="26" applyNumberFormat="1" applyFont="1" applyFill="1" applyBorder="1" applyAlignment="1">
      <alignment vertical="center"/>
    </xf>
    <xf numFmtId="9" fontId="10" fillId="20" borderId="43" xfId="26" applyNumberFormat="1" applyFont="1" applyFill="1" applyBorder="1" applyAlignment="1">
      <alignment vertical="center"/>
    </xf>
    <xf numFmtId="9" fontId="10" fillId="21" borderId="43" xfId="26" applyNumberFormat="1" applyFont="1" applyFill="1" applyBorder="1" applyAlignment="1">
      <alignment vertical="center"/>
    </xf>
    <xf numFmtId="9" fontId="10" fillId="33" borderId="4" xfId="26" applyNumberFormat="1" applyFont="1" applyFill="1" applyBorder="1" applyAlignment="1">
      <alignment vertical="center"/>
    </xf>
    <xf numFmtId="38" fontId="10" fillId="16" borderId="43" xfId="29" applyNumberFormat="1" applyFont="1" applyFill="1" applyBorder="1" applyAlignment="1">
      <alignment vertical="center"/>
    </xf>
    <xf numFmtId="38" fontId="10" fillId="36" borderId="1" xfId="29" applyNumberFormat="1" applyFont="1" applyFill="1" applyBorder="1" applyAlignment="1">
      <alignment vertical="center"/>
    </xf>
    <xf numFmtId="38" fontId="17" fillId="36" borderId="1" xfId="29" applyNumberFormat="1" applyFont="1" applyFill="1" applyBorder="1" applyAlignment="1">
      <alignment vertical="center"/>
    </xf>
    <xf numFmtId="38" fontId="10" fillId="16" borderId="23" xfId="29" applyNumberFormat="1" applyFont="1" applyFill="1" applyBorder="1" applyAlignment="1">
      <alignment vertical="center"/>
    </xf>
    <xf numFmtId="179" fontId="10" fillId="21" borderId="43" xfId="26" applyNumberFormat="1" applyFont="1" applyFill="1" applyBorder="1" applyAlignment="1">
      <alignment vertical="center"/>
    </xf>
    <xf numFmtId="179" fontId="10" fillId="22" borderId="4" xfId="26" applyNumberFormat="1" applyFont="1" applyFill="1" applyBorder="1" applyAlignment="1">
      <alignment vertical="center"/>
    </xf>
    <xf numFmtId="179" fontId="10" fillId="23" borderId="1" xfId="26" applyNumberFormat="1" applyFont="1" applyFill="1" applyBorder="1" applyAlignment="1">
      <alignment vertical="center"/>
    </xf>
    <xf numFmtId="9" fontId="10" fillId="23" borderId="1" xfId="26" applyNumberFormat="1" applyFont="1" applyFill="1" applyBorder="1" applyAlignment="1">
      <alignment vertical="center"/>
    </xf>
    <xf numFmtId="9" fontId="10" fillId="8" borderId="1" xfId="26" applyNumberFormat="1" applyFont="1" applyFill="1" applyBorder="1" applyAlignment="1">
      <alignment horizontal="right" vertical="center"/>
    </xf>
    <xf numFmtId="10" fontId="10" fillId="23" borderId="1" xfId="26" applyNumberFormat="1" applyFont="1" applyFill="1" applyBorder="1" applyAlignment="1">
      <alignment horizontal="right" vertical="center"/>
    </xf>
    <xf numFmtId="10" fontId="10" fillId="8" borderId="1" xfId="26" applyNumberFormat="1" applyFont="1" applyFill="1" applyBorder="1" applyAlignment="1">
      <alignment horizontal="right" vertical="center"/>
    </xf>
    <xf numFmtId="196" fontId="10" fillId="8" borderId="1" xfId="26" applyNumberFormat="1" applyFont="1" applyFill="1" applyBorder="1" applyAlignment="1">
      <alignment horizontal="right" vertical="center"/>
    </xf>
    <xf numFmtId="38" fontId="10" fillId="16" borderId="25" xfId="29" applyNumberFormat="1" applyFont="1" applyFill="1" applyBorder="1" applyAlignment="1">
      <alignment vertical="center"/>
    </xf>
    <xf numFmtId="38" fontId="17" fillId="9" borderId="3" xfId="29" applyNumberFormat="1" applyFont="1" applyFill="1" applyBorder="1" applyAlignment="1">
      <alignment vertical="center"/>
    </xf>
    <xf numFmtId="38" fontId="17" fillId="10" borderId="3" xfId="29" applyNumberFormat="1" applyFont="1" applyFill="1" applyBorder="1" applyAlignment="1">
      <alignment vertical="center"/>
    </xf>
    <xf numFmtId="38" fontId="17" fillId="18" borderId="34" xfId="29" applyNumberFormat="1" applyFont="1" applyFill="1" applyBorder="1" applyAlignment="1">
      <alignment vertical="center"/>
    </xf>
    <xf numFmtId="38" fontId="17" fillId="36" borderId="3" xfId="29" applyNumberFormat="1" applyFont="1" applyFill="1" applyBorder="1" applyAlignment="1">
      <alignment vertical="center"/>
    </xf>
    <xf numFmtId="182" fontId="10" fillId="0" borderId="0" xfId="33" applyNumberFormat="1" applyFont="1" applyFill="1" applyAlignment="1">
      <alignment vertical="center"/>
    </xf>
    <xf numFmtId="179" fontId="10" fillId="8" borderId="0" xfId="33" applyNumberFormat="1" applyFont="1" applyFill="1" applyAlignment="1">
      <alignment vertical="center"/>
    </xf>
    <xf numFmtId="10" fontId="10" fillId="8" borderId="0" xfId="33" applyNumberFormat="1" applyFont="1" applyFill="1" applyAlignment="1">
      <alignment vertical="center"/>
    </xf>
    <xf numFmtId="177" fontId="10" fillId="27" borderId="1" xfId="33" applyNumberFormat="1" applyFont="1" applyFill="1" applyBorder="1" applyAlignment="1">
      <alignment vertical="center"/>
    </xf>
    <xf numFmtId="0" fontId="10" fillId="8" borderId="0" xfId="33" applyFont="1" applyFill="1" applyAlignment="1">
      <alignment vertical="center" wrapText="1"/>
    </xf>
    <xf numFmtId="38" fontId="10" fillId="28" borderId="43" xfId="29" applyNumberFormat="1" applyFont="1" applyFill="1" applyBorder="1" applyAlignment="1">
      <alignment vertical="center"/>
    </xf>
    <xf numFmtId="38" fontId="17" fillId="0" borderId="44" xfId="29" applyNumberFormat="1" applyFont="1" applyFill="1" applyBorder="1" applyAlignment="1">
      <alignment vertical="center"/>
    </xf>
    <xf numFmtId="0" fontId="10" fillId="27" borderId="0" xfId="33" applyFont="1" applyFill="1" applyAlignment="1">
      <alignment vertical="center" wrapText="1"/>
    </xf>
    <xf numFmtId="0" fontId="10" fillId="27" borderId="0" xfId="33" applyFont="1" applyFill="1" applyBorder="1" applyAlignment="1">
      <alignment vertical="center" wrapText="1"/>
    </xf>
    <xf numFmtId="38" fontId="17" fillId="27" borderId="0" xfId="29" applyNumberFormat="1" applyFont="1" applyFill="1" applyBorder="1" applyAlignment="1">
      <alignment vertical="center"/>
    </xf>
    <xf numFmtId="0" fontId="35" fillId="8" borderId="0" xfId="33" applyFont="1" applyFill="1" applyAlignment="1">
      <alignment vertical="center"/>
    </xf>
    <xf numFmtId="0" fontId="10" fillId="27" borderId="92" xfId="33" applyFont="1" applyFill="1" applyBorder="1" applyAlignment="1">
      <alignment vertical="center" wrapText="1"/>
    </xf>
    <xf numFmtId="38" fontId="17" fillId="27" borderId="44" xfId="29" applyNumberFormat="1" applyFont="1" applyFill="1" applyBorder="1" applyAlignment="1">
      <alignment vertical="center"/>
    </xf>
    <xf numFmtId="9" fontId="10" fillId="8" borderId="97" xfId="33" applyNumberFormat="1" applyFont="1" applyFill="1" applyBorder="1" applyAlignment="1">
      <alignment vertical="center"/>
    </xf>
    <xf numFmtId="38" fontId="17" fillId="38" borderId="33" xfId="29" applyNumberFormat="1" applyFont="1" applyFill="1" applyBorder="1" applyAlignment="1">
      <alignment vertical="center"/>
    </xf>
    <xf numFmtId="38" fontId="17" fillId="25" borderId="53" xfId="29" applyNumberFormat="1" applyFont="1" applyFill="1" applyBorder="1" applyAlignment="1">
      <alignment vertical="center"/>
    </xf>
    <xf numFmtId="38" fontId="17" fillId="25" borderId="33" xfId="29" applyNumberFormat="1" applyFont="1" applyFill="1" applyBorder="1" applyAlignment="1">
      <alignment vertical="center"/>
    </xf>
    <xf numFmtId="38" fontId="10" fillId="8" borderId="1" xfId="29" applyFont="1" applyFill="1" applyBorder="1" applyAlignment="1">
      <alignment horizontal="right" vertical="center"/>
    </xf>
    <xf numFmtId="38" fontId="10" fillId="8" borderId="11" xfId="29" applyFont="1" applyFill="1" applyBorder="1" applyAlignment="1">
      <alignment horizontal="right" vertical="center"/>
    </xf>
    <xf numFmtId="38" fontId="10" fillId="20" borderId="43" xfId="29" applyFont="1" applyFill="1" applyBorder="1" applyAlignment="1">
      <alignment horizontal="right" vertical="center"/>
    </xf>
    <xf numFmtId="38" fontId="10" fillId="8" borderId="51" xfId="29" applyFont="1" applyFill="1" applyBorder="1" applyAlignment="1">
      <alignment horizontal="right" vertical="center"/>
    </xf>
    <xf numFmtId="38" fontId="10" fillId="22" borderId="4" xfId="29" applyFont="1" applyFill="1" applyBorder="1" applyAlignment="1">
      <alignment horizontal="right" vertical="center"/>
    </xf>
    <xf numFmtId="179" fontId="10" fillId="23" borderId="1" xfId="26" applyNumberFormat="1" applyFont="1" applyFill="1" applyBorder="1" applyAlignment="1">
      <alignment horizontal="right" vertical="center"/>
    </xf>
    <xf numFmtId="0" fontId="15" fillId="0" borderId="0" xfId="0" applyFont="1">
      <alignment vertical="center"/>
    </xf>
    <xf numFmtId="0" fontId="15" fillId="0" borderId="0" xfId="0" applyFont="1" applyBorder="1">
      <alignment vertical="center"/>
    </xf>
    <xf numFmtId="0" fontId="13" fillId="0" borderId="0" xfId="0" applyFont="1">
      <alignment vertical="center"/>
    </xf>
    <xf numFmtId="201" fontId="15" fillId="0" borderId="0" xfId="0" applyNumberFormat="1" applyFont="1">
      <alignment vertical="center"/>
    </xf>
    <xf numFmtId="0" fontId="44" fillId="0" borderId="0" xfId="0" applyFont="1" applyAlignment="1">
      <alignment horizontal="center" vertical="center" wrapText="1"/>
    </xf>
    <xf numFmtId="0" fontId="10" fillId="40" borderId="32" xfId="33" applyFont="1" applyFill="1" applyBorder="1" applyAlignment="1">
      <alignment horizontal="center" vertical="center" wrapText="1"/>
    </xf>
    <xf numFmtId="0" fontId="26" fillId="40" borderId="33" xfId="33" applyFont="1" applyFill="1" applyBorder="1" applyAlignment="1">
      <alignment horizontal="center" vertical="center"/>
    </xf>
    <xf numFmtId="0" fontId="26" fillId="40" borderId="62" xfId="33" applyFont="1" applyFill="1" applyBorder="1" applyAlignment="1">
      <alignment horizontal="center" vertical="center"/>
    </xf>
    <xf numFmtId="0" fontId="7" fillId="0" borderId="0" xfId="28" applyAlignment="1" applyProtection="1">
      <alignment vertical="center"/>
    </xf>
    <xf numFmtId="176" fontId="10" fillId="27" borderId="0" xfId="33" applyNumberFormat="1" applyFont="1" applyFill="1" applyBorder="1" applyAlignment="1">
      <alignment vertical="center"/>
    </xf>
    <xf numFmtId="0" fontId="10" fillId="22" borderId="67" xfId="33" applyFont="1" applyFill="1" applyBorder="1" applyAlignment="1">
      <alignment vertical="center"/>
    </xf>
    <xf numFmtId="0" fontId="10" fillId="0" borderId="0" xfId="33" applyFont="1" applyFill="1" applyAlignment="1">
      <alignment vertical="center"/>
    </xf>
    <xf numFmtId="0" fontId="0" fillId="0" borderId="0" xfId="0" quotePrefix="1" applyFill="1">
      <alignment vertical="center"/>
    </xf>
    <xf numFmtId="49" fontId="32" fillId="0" borderId="0" xfId="33" applyNumberFormat="1" applyFont="1" applyFill="1" applyBorder="1" applyAlignment="1">
      <alignment horizontal="left" vertical="center"/>
    </xf>
    <xf numFmtId="200" fontId="15" fillId="0" borderId="0" xfId="0" applyNumberFormat="1" applyFont="1" applyBorder="1">
      <alignment vertical="center"/>
    </xf>
    <xf numFmtId="201" fontId="15" fillId="0" borderId="0" xfId="0" applyNumberFormat="1" applyFont="1" applyBorder="1">
      <alignment vertical="center"/>
    </xf>
    <xf numFmtId="0" fontId="15" fillId="0" borderId="0" xfId="0" applyFont="1" applyBorder="1" applyAlignment="1">
      <alignment vertical="center" wrapText="1"/>
    </xf>
    <xf numFmtId="201" fontId="15" fillId="0" borderId="0" xfId="0" applyNumberFormat="1" applyFont="1" applyBorder="1" applyAlignment="1">
      <alignment vertical="center" wrapText="1"/>
    </xf>
    <xf numFmtId="203" fontId="51" fillId="0" borderId="0" xfId="0" applyNumberFormat="1" applyFont="1" applyBorder="1" applyAlignment="1">
      <alignment horizontal="center" vertical="center" readingOrder="1"/>
    </xf>
    <xf numFmtId="38" fontId="10" fillId="29" borderId="1" xfId="29" applyNumberFormat="1" applyFont="1" applyFill="1" applyBorder="1" applyAlignment="1">
      <alignment vertical="center"/>
    </xf>
    <xf numFmtId="38" fontId="10" fillId="41" borderId="1" xfId="29" applyNumberFormat="1" applyFont="1" applyFill="1" applyBorder="1" applyAlignment="1">
      <alignment vertical="center"/>
    </xf>
    <xf numFmtId="38" fontId="10" fillId="29" borderId="3" xfId="29" applyNumberFormat="1" applyFont="1" applyFill="1" applyBorder="1" applyAlignment="1">
      <alignment vertical="center"/>
    </xf>
    <xf numFmtId="38" fontId="10" fillId="16" borderId="42" xfId="29" applyNumberFormat="1" applyFont="1" applyFill="1" applyBorder="1" applyAlignment="1">
      <alignment vertical="center"/>
    </xf>
    <xf numFmtId="38" fontId="10" fillId="16" borderId="21" xfId="29" applyNumberFormat="1" applyFont="1" applyFill="1" applyBorder="1" applyAlignment="1">
      <alignment vertical="center"/>
    </xf>
    <xf numFmtId="38" fontId="17" fillId="3" borderId="3" xfId="29" applyNumberFormat="1" applyFont="1" applyFill="1" applyBorder="1" applyAlignment="1">
      <alignment vertical="center"/>
    </xf>
    <xf numFmtId="38" fontId="17" fillId="4" borderId="3" xfId="29" applyNumberFormat="1" applyFont="1" applyFill="1" applyBorder="1" applyAlignment="1">
      <alignment vertical="center"/>
    </xf>
    <xf numFmtId="38" fontId="10" fillId="28" borderId="42" xfId="29" applyNumberFormat="1" applyFont="1" applyFill="1" applyBorder="1" applyAlignment="1">
      <alignment vertical="center"/>
    </xf>
    <xf numFmtId="38" fontId="17" fillId="25" borderId="28" xfId="29" applyNumberFormat="1" applyFont="1" applyFill="1" applyBorder="1" applyAlignment="1">
      <alignment vertical="center"/>
    </xf>
    <xf numFmtId="38" fontId="17" fillId="0" borderId="102" xfId="29" applyNumberFormat="1" applyFont="1" applyFill="1" applyBorder="1" applyAlignment="1">
      <alignment vertical="center"/>
    </xf>
    <xf numFmtId="38" fontId="17" fillId="13" borderId="34" xfId="29" applyNumberFormat="1" applyFont="1" applyFill="1" applyBorder="1" applyAlignment="1">
      <alignment vertical="center"/>
    </xf>
    <xf numFmtId="38" fontId="10" fillId="16" borderId="24" xfId="29" applyNumberFormat="1" applyFont="1" applyFill="1" applyBorder="1" applyAlignment="1">
      <alignment vertical="center"/>
    </xf>
    <xf numFmtId="38" fontId="10" fillId="16" borderId="22" xfId="29" applyNumberFormat="1" applyFont="1" applyFill="1" applyBorder="1" applyAlignment="1">
      <alignment vertical="center"/>
    </xf>
    <xf numFmtId="38" fontId="17" fillId="25" borderId="34" xfId="29" applyNumberFormat="1" applyFont="1" applyFill="1" applyBorder="1" applyAlignment="1">
      <alignment vertical="center"/>
    </xf>
    <xf numFmtId="38" fontId="17" fillId="27" borderId="102" xfId="29" applyNumberFormat="1" applyFont="1" applyFill="1" applyBorder="1" applyAlignment="1">
      <alignment vertical="center"/>
    </xf>
    <xf numFmtId="38" fontId="10" fillId="34" borderId="1" xfId="29" applyNumberFormat="1" applyFont="1" applyFill="1" applyBorder="1" applyAlignment="1">
      <alignment vertical="center"/>
    </xf>
    <xf numFmtId="38" fontId="10" fillId="34" borderId="3" xfId="29" applyNumberFormat="1" applyFont="1" applyFill="1" applyBorder="1" applyAlignment="1">
      <alignment vertical="center"/>
    </xf>
    <xf numFmtId="38" fontId="17" fillId="41" borderId="1" xfId="29" applyNumberFormat="1" applyFont="1" applyFill="1" applyBorder="1" applyAlignment="1">
      <alignment vertical="center"/>
    </xf>
    <xf numFmtId="40" fontId="10" fillId="11" borderId="32" xfId="29" applyNumberFormat="1" applyFont="1" applyFill="1" applyBorder="1" applyAlignment="1">
      <alignment horizontal="center" vertical="center"/>
    </xf>
    <xf numFmtId="38" fontId="17" fillId="3" borderId="20" xfId="29" applyNumberFormat="1" applyFont="1" applyFill="1" applyBorder="1" applyAlignment="1">
      <alignment vertical="center"/>
    </xf>
    <xf numFmtId="38" fontId="10" fillId="16" borderId="71" xfId="29" applyNumberFormat="1" applyFont="1" applyFill="1" applyBorder="1" applyAlignment="1">
      <alignment vertical="center"/>
    </xf>
    <xf numFmtId="38" fontId="10" fillId="16" borderId="86" xfId="29" applyNumberFormat="1" applyFont="1" applyFill="1" applyBorder="1" applyAlignment="1">
      <alignment vertical="center"/>
    </xf>
    <xf numFmtId="38" fontId="10" fillId="34" borderId="20" xfId="29" applyNumberFormat="1" applyFont="1" applyFill="1" applyBorder="1" applyAlignment="1">
      <alignment vertical="center"/>
    </xf>
    <xf numFmtId="38" fontId="17" fillId="9" borderId="20" xfId="29" applyNumberFormat="1" applyFont="1" applyFill="1" applyBorder="1" applyAlignment="1">
      <alignment vertical="center"/>
    </xf>
    <xf numFmtId="38" fontId="17" fillId="36" borderId="20" xfId="29" applyNumberFormat="1" applyFont="1" applyFill="1" applyBorder="1" applyAlignment="1">
      <alignment vertical="center"/>
    </xf>
    <xf numFmtId="38" fontId="17" fillId="10" borderId="20" xfId="29" applyNumberFormat="1" applyFont="1" applyFill="1" applyBorder="1" applyAlignment="1">
      <alignment vertical="center"/>
    </xf>
    <xf numFmtId="38" fontId="17" fillId="4" borderId="20" xfId="29" applyNumberFormat="1" applyFont="1" applyFill="1" applyBorder="1" applyAlignment="1">
      <alignment vertical="center"/>
    </xf>
    <xf numFmtId="38" fontId="17" fillId="18" borderId="32" xfId="29" applyNumberFormat="1" applyFont="1" applyFill="1" applyBorder="1" applyAlignment="1">
      <alignment vertical="center"/>
    </xf>
    <xf numFmtId="38" fontId="10" fillId="28" borderId="71" xfId="29" applyNumberFormat="1" applyFont="1" applyFill="1" applyBorder="1" applyAlignment="1">
      <alignment vertical="center"/>
    </xf>
    <xf numFmtId="38" fontId="17" fillId="25" borderId="52" xfId="29" applyNumberFormat="1" applyFont="1" applyFill="1" applyBorder="1" applyAlignment="1">
      <alignment vertical="center"/>
    </xf>
    <xf numFmtId="38" fontId="17" fillId="0" borderId="55" xfId="29" applyNumberFormat="1" applyFont="1" applyFill="1" applyBorder="1" applyAlignment="1">
      <alignment vertical="center"/>
    </xf>
    <xf numFmtId="0" fontId="38" fillId="0" borderId="0" xfId="33" applyFont="1" applyFill="1" applyAlignment="1"/>
    <xf numFmtId="0" fontId="38" fillId="0" borderId="0" xfId="33" applyFont="1" applyFill="1"/>
    <xf numFmtId="0" fontId="39" fillId="0" borderId="0" xfId="33" applyFont="1" applyFill="1"/>
    <xf numFmtId="0" fontId="7" fillId="35" borderId="0" xfId="28" applyFill="1" applyAlignment="1" applyProtection="1">
      <alignment vertical="center"/>
    </xf>
    <xf numFmtId="0" fontId="0" fillId="35" borderId="0" xfId="0" applyFill="1">
      <alignment vertical="center"/>
    </xf>
    <xf numFmtId="0" fontId="15" fillId="35" borderId="0" xfId="0" applyFont="1" applyFill="1">
      <alignment vertical="center"/>
    </xf>
    <xf numFmtId="49" fontId="32" fillId="35" borderId="0" xfId="33" applyNumberFormat="1" applyFont="1" applyFill="1" applyBorder="1" applyAlignment="1">
      <alignment horizontal="left" vertical="center"/>
    </xf>
    <xf numFmtId="0" fontId="15" fillId="35" borderId="69" xfId="0" applyFont="1" applyFill="1" applyBorder="1">
      <alignment vertical="center"/>
    </xf>
    <xf numFmtId="0" fontId="48" fillId="35" borderId="69" xfId="0" applyFont="1" applyFill="1" applyBorder="1" applyAlignment="1">
      <alignment horizontal="left" vertical="top" wrapText="1"/>
    </xf>
    <xf numFmtId="0" fontId="15" fillId="35" borderId="0" xfId="0" applyFont="1" applyFill="1" applyBorder="1">
      <alignment vertical="center"/>
    </xf>
    <xf numFmtId="202" fontId="15" fillId="35" borderId="0" xfId="0" applyNumberFormat="1" applyFont="1" applyFill="1" applyBorder="1">
      <alignment vertical="center"/>
    </xf>
    <xf numFmtId="0" fontId="15" fillId="35" borderId="89" xfId="0" applyFont="1" applyFill="1" applyBorder="1">
      <alignment vertical="center"/>
    </xf>
    <xf numFmtId="0" fontId="15" fillId="19" borderId="0" xfId="0" applyFont="1" applyFill="1">
      <alignment vertical="center"/>
    </xf>
    <xf numFmtId="0" fontId="0" fillId="19" borderId="0" xfId="0" applyFill="1">
      <alignment vertical="center"/>
    </xf>
    <xf numFmtId="0" fontId="15" fillId="19" borderId="69" xfId="0" applyFont="1" applyFill="1" applyBorder="1">
      <alignment vertical="center"/>
    </xf>
    <xf numFmtId="0" fontId="15" fillId="19" borderId="69" xfId="0" applyFont="1" applyFill="1" applyBorder="1" applyAlignment="1">
      <alignment vertical="center" wrapText="1"/>
    </xf>
    <xf numFmtId="201" fontId="15" fillId="19" borderId="69" xfId="0" applyNumberFormat="1" applyFont="1" applyFill="1" applyBorder="1" applyAlignment="1">
      <alignment vertical="center" wrapText="1"/>
    </xf>
    <xf numFmtId="0" fontId="15" fillId="42" borderId="0" xfId="0" applyFont="1" applyFill="1">
      <alignment vertical="center"/>
    </xf>
    <xf numFmtId="0" fontId="0" fillId="42" borderId="0" xfId="0" applyFill="1">
      <alignment vertical="center"/>
    </xf>
    <xf numFmtId="0" fontId="15" fillId="42" borderId="69" xfId="0" applyFont="1" applyFill="1" applyBorder="1">
      <alignment vertical="center"/>
    </xf>
    <xf numFmtId="0" fontId="15" fillId="42" borderId="69" xfId="0" applyFont="1" applyFill="1" applyBorder="1" applyAlignment="1">
      <alignment vertical="center" wrapText="1"/>
    </xf>
    <xf numFmtId="201" fontId="15" fillId="42" borderId="69" xfId="0" applyNumberFormat="1" applyFont="1" applyFill="1" applyBorder="1" applyAlignment="1">
      <alignment vertical="center" wrapText="1"/>
    </xf>
    <xf numFmtId="0" fontId="7" fillId="21" borderId="0" xfId="28" quotePrefix="1" applyFill="1" applyAlignment="1" applyProtection="1">
      <alignment vertical="center"/>
    </xf>
    <xf numFmtId="0" fontId="0" fillId="21" borderId="0" xfId="0" applyFill="1">
      <alignment vertical="center"/>
    </xf>
    <xf numFmtId="0" fontId="15" fillId="21" borderId="0" xfId="0" applyFont="1" applyFill="1">
      <alignment vertical="center"/>
    </xf>
    <xf numFmtId="200" fontId="15" fillId="21" borderId="0" xfId="0" applyNumberFormat="1" applyFont="1" applyFill="1">
      <alignment vertical="center"/>
    </xf>
    <xf numFmtId="0" fontId="38" fillId="21" borderId="0" xfId="33" applyFont="1" applyFill="1" applyAlignment="1">
      <alignment wrapText="1"/>
    </xf>
    <xf numFmtId="0" fontId="15" fillId="21" borderId="89" xfId="0" applyFont="1" applyFill="1" applyBorder="1">
      <alignment vertical="center"/>
    </xf>
    <xf numFmtId="200" fontId="15" fillId="21" borderId="89" xfId="0" applyNumberFormat="1" applyFont="1" applyFill="1" applyBorder="1">
      <alignment vertical="center"/>
    </xf>
    <xf numFmtId="0" fontId="15" fillId="21" borderId="0" xfId="0" applyFont="1" applyFill="1" applyBorder="1">
      <alignment vertical="center"/>
    </xf>
    <xf numFmtId="200" fontId="15" fillId="21" borderId="0" xfId="0" applyNumberFormat="1" applyFont="1" applyFill="1" applyBorder="1">
      <alignment vertical="center"/>
    </xf>
    <xf numFmtId="0" fontId="38" fillId="21" borderId="0" xfId="33" applyFont="1" applyFill="1"/>
    <xf numFmtId="0" fontId="39" fillId="21" borderId="0" xfId="33" applyFont="1" applyFill="1" applyAlignment="1">
      <alignment wrapText="1"/>
    </xf>
    <xf numFmtId="201" fontId="15" fillId="19" borderId="0" xfId="0" applyNumberFormat="1" applyFont="1" applyFill="1" applyBorder="1">
      <alignment vertical="center"/>
    </xf>
    <xf numFmtId="0" fontId="55" fillId="19" borderId="0" xfId="33" applyFont="1" applyFill="1" applyAlignment="1">
      <alignment vertical="top" wrapText="1"/>
    </xf>
    <xf numFmtId="0" fontId="54" fillId="0" borderId="0" xfId="33" applyFont="1" applyFill="1" applyAlignment="1"/>
    <xf numFmtId="0" fontId="54" fillId="0" borderId="0" xfId="33" applyFont="1" applyFill="1" applyAlignment="1">
      <alignment vertical="top" wrapText="1"/>
    </xf>
    <xf numFmtId="0" fontId="7" fillId="19" borderId="0" xfId="28" applyFill="1" applyAlignment="1" applyProtection="1">
      <alignment vertical="center"/>
    </xf>
    <xf numFmtId="200" fontId="15" fillId="19" borderId="0" xfId="0" applyNumberFormat="1" applyFont="1" applyFill="1">
      <alignment vertical="center"/>
    </xf>
    <xf numFmtId="0" fontId="44" fillId="19" borderId="0" xfId="0" applyFont="1" applyFill="1" applyAlignment="1">
      <alignment vertical="center" wrapText="1"/>
    </xf>
    <xf numFmtId="0" fontId="15" fillId="19" borderId="89" xfId="0" applyFont="1" applyFill="1" applyBorder="1">
      <alignment vertical="center"/>
    </xf>
    <xf numFmtId="201" fontId="15" fillId="19" borderId="89" xfId="0" applyNumberFormat="1" applyFont="1" applyFill="1" applyBorder="1">
      <alignment vertical="center"/>
    </xf>
    <xf numFmtId="0" fontId="38" fillId="19" borderId="0" xfId="0" applyFont="1" applyFill="1" applyAlignment="1">
      <alignment vertical="center" wrapText="1"/>
    </xf>
    <xf numFmtId="0" fontId="15" fillId="19" borderId="0" xfId="0" applyFont="1" applyFill="1" applyBorder="1">
      <alignment vertical="center"/>
    </xf>
    <xf numFmtId="0" fontId="15" fillId="21" borderId="69" xfId="0" applyFont="1" applyFill="1" applyBorder="1" applyAlignment="1">
      <alignment vertical="center" wrapText="1"/>
    </xf>
    <xf numFmtId="201" fontId="15" fillId="21" borderId="69" xfId="0" applyNumberFormat="1" applyFont="1" applyFill="1" applyBorder="1" applyAlignment="1">
      <alignment vertical="center" wrapText="1"/>
    </xf>
    <xf numFmtId="0" fontId="7" fillId="43" borderId="0" xfId="28" applyFill="1" applyAlignment="1" applyProtection="1">
      <alignment vertical="center"/>
    </xf>
    <xf numFmtId="0" fontId="0" fillId="43" borderId="0" xfId="0" applyFill="1">
      <alignment vertical="center"/>
    </xf>
    <xf numFmtId="0" fontId="15" fillId="43" borderId="0" xfId="0" applyFont="1" applyFill="1">
      <alignment vertical="center"/>
    </xf>
    <xf numFmtId="201" fontId="15" fillId="43" borderId="0" xfId="0" applyNumberFormat="1" applyFont="1" applyFill="1">
      <alignment vertical="center"/>
    </xf>
    <xf numFmtId="0" fontId="15" fillId="43" borderId="69" xfId="0" applyFont="1" applyFill="1" applyBorder="1">
      <alignment vertical="center"/>
    </xf>
    <xf numFmtId="0" fontId="15" fillId="43" borderId="69" xfId="0" applyFont="1" applyFill="1" applyBorder="1" applyAlignment="1">
      <alignment vertical="center" wrapText="1"/>
    </xf>
    <xf numFmtId="201" fontId="15" fillId="43" borderId="69" xfId="0" applyNumberFormat="1" applyFont="1" applyFill="1" applyBorder="1" applyAlignment="1">
      <alignment vertical="center" wrapText="1"/>
    </xf>
    <xf numFmtId="0" fontId="15" fillId="43" borderId="89" xfId="0" applyFont="1" applyFill="1" applyBorder="1">
      <alignment vertical="center"/>
    </xf>
    <xf numFmtId="201" fontId="15" fillId="43" borderId="89" xfId="0" applyNumberFormat="1" applyFont="1" applyFill="1" applyBorder="1">
      <alignment vertical="center"/>
    </xf>
    <xf numFmtId="177" fontId="10" fillId="27" borderId="9" xfId="33" applyNumberFormat="1" applyFont="1" applyFill="1" applyBorder="1" applyAlignment="1">
      <alignment vertical="center"/>
    </xf>
    <xf numFmtId="38" fontId="10" fillId="8" borderId="1" xfId="29" applyNumberFormat="1" applyFont="1" applyFill="1" applyBorder="1" applyAlignment="1">
      <alignment horizontal="right" vertical="center"/>
    </xf>
    <xf numFmtId="38" fontId="10" fillId="33" borderId="1" xfId="29" applyNumberFormat="1" applyFont="1" applyFill="1" applyBorder="1" applyAlignment="1">
      <alignment horizontal="right" vertical="center"/>
    </xf>
    <xf numFmtId="179" fontId="10" fillId="33" borderId="1" xfId="26" applyNumberFormat="1" applyFont="1" applyFill="1" applyBorder="1" applyAlignment="1">
      <alignment vertical="center"/>
    </xf>
    <xf numFmtId="10" fontId="10" fillId="33" borderId="1" xfId="26" applyNumberFormat="1" applyFont="1" applyFill="1" applyBorder="1" applyAlignment="1">
      <alignment vertical="center"/>
    </xf>
    <xf numFmtId="38" fontId="10" fillId="21" borderId="1" xfId="29" applyNumberFormat="1" applyFont="1" applyFill="1" applyBorder="1" applyAlignment="1">
      <alignment horizontal="right" vertical="center"/>
    </xf>
    <xf numFmtId="10" fontId="10" fillId="21" borderId="1" xfId="26" applyNumberFormat="1" applyFont="1" applyFill="1" applyBorder="1" applyAlignment="1">
      <alignment vertical="center"/>
    </xf>
    <xf numFmtId="38" fontId="10" fillId="21" borderId="1" xfId="29" applyFont="1" applyFill="1" applyBorder="1" applyAlignment="1">
      <alignment horizontal="right" vertical="center"/>
    </xf>
    <xf numFmtId="38" fontId="10" fillId="33" borderId="1" xfId="29" applyFont="1" applyFill="1" applyBorder="1" applyAlignment="1">
      <alignment horizontal="right" vertical="center"/>
    </xf>
    <xf numFmtId="204" fontId="10" fillId="8" borderId="1" xfId="26" applyNumberFormat="1" applyFont="1" applyFill="1" applyBorder="1" applyAlignment="1">
      <alignment horizontal="right" vertical="center"/>
    </xf>
    <xf numFmtId="207" fontId="10" fillId="19" borderId="1" xfId="26" applyNumberFormat="1" applyFont="1" applyFill="1" applyBorder="1" applyAlignment="1">
      <alignment vertical="center"/>
    </xf>
    <xf numFmtId="207" fontId="10" fillId="8" borderId="1" xfId="26" applyNumberFormat="1" applyFont="1" applyFill="1" applyBorder="1" applyAlignment="1">
      <alignment vertical="center"/>
    </xf>
    <xf numFmtId="207" fontId="10" fillId="20" borderId="43" xfId="26" applyNumberFormat="1" applyFont="1" applyFill="1" applyBorder="1" applyAlignment="1">
      <alignment vertical="center"/>
    </xf>
    <xf numFmtId="207" fontId="10" fillId="21" borderId="1" xfId="26" applyNumberFormat="1" applyFont="1" applyFill="1" applyBorder="1" applyAlignment="1">
      <alignment vertical="center"/>
    </xf>
    <xf numFmtId="207" fontId="10" fillId="33" borderId="1" xfId="26" applyNumberFormat="1" applyFont="1" applyFill="1" applyBorder="1" applyAlignment="1">
      <alignment vertical="center"/>
    </xf>
    <xf numFmtId="207" fontId="10" fillId="22" borderId="4" xfId="26" applyNumberFormat="1" applyFont="1" applyFill="1" applyBorder="1" applyAlignment="1">
      <alignment vertical="center"/>
    </xf>
    <xf numFmtId="9" fontId="10" fillId="8" borderId="9" xfId="26" applyNumberFormat="1" applyFont="1" applyFill="1" applyBorder="1" applyAlignment="1">
      <alignment vertical="center"/>
    </xf>
    <xf numFmtId="207" fontId="10" fillId="8" borderId="9" xfId="26" applyNumberFormat="1" applyFont="1" applyFill="1" applyBorder="1" applyAlignment="1">
      <alignment vertical="center"/>
    </xf>
    <xf numFmtId="177" fontId="47" fillId="8" borderId="1" xfId="33" applyNumberFormat="1" applyFont="1" applyFill="1" applyBorder="1" applyAlignment="1">
      <alignment vertical="center"/>
    </xf>
    <xf numFmtId="183" fontId="47" fillId="8" borderId="1" xfId="33" applyNumberFormat="1" applyFont="1" applyFill="1" applyBorder="1" applyAlignment="1">
      <alignment vertical="center"/>
    </xf>
    <xf numFmtId="183" fontId="10" fillId="8" borderId="54" xfId="33" applyNumberFormat="1" applyFont="1" applyFill="1" applyBorder="1" applyAlignment="1">
      <alignment vertical="center"/>
    </xf>
    <xf numFmtId="9" fontId="10" fillId="19" borderId="1" xfId="26" applyNumberFormat="1" applyFont="1" applyFill="1" applyBorder="1" applyAlignment="1">
      <alignment vertical="center"/>
    </xf>
    <xf numFmtId="187" fontId="10" fillId="8" borderId="1" xfId="26" applyNumberFormat="1" applyFont="1" applyFill="1" applyBorder="1" applyAlignment="1">
      <alignment vertical="center"/>
    </xf>
    <xf numFmtId="207" fontId="10" fillId="21" borderId="43" xfId="26" applyNumberFormat="1" applyFont="1" applyFill="1" applyBorder="1" applyAlignment="1">
      <alignment vertical="center"/>
    </xf>
    <xf numFmtId="207" fontId="10" fillId="39" borderId="1" xfId="26" applyNumberFormat="1" applyFont="1" applyFill="1" applyBorder="1" applyAlignment="1">
      <alignment horizontal="right" vertical="center"/>
    </xf>
    <xf numFmtId="207" fontId="10" fillId="27" borderId="1" xfId="26" applyNumberFormat="1" applyFont="1" applyFill="1" applyBorder="1" applyAlignment="1">
      <alignment vertical="center"/>
    </xf>
    <xf numFmtId="207" fontId="10" fillId="27" borderId="1" xfId="33" applyNumberFormat="1" applyFont="1" applyFill="1" applyBorder="1" applyAlignment="1">
      <alignment vertical="center"/>
    </xf>
    <xf numFmtId="207" fontId="10" fillId="27" borderId="1" xfId="26" applyNumberFormat="1" applyFont="1" applyFill="1" applyBorder="1" applyAlignment="1">
      <alignment horizontal="right" vertical="center"/>
    </xf>
    <xf numFmtId="207" fontId="10" fillId="33" borderId="4" xfId="26" applyNumberFormat="1" applyFont="1" applyFill="1" applyBorder="1" applyAlignment="1">
      <alignment vertical="center"/>
    </xf>
    <xf numFmtId="187" fontId="10" fillId="27" borderId="1" xfId="26" applyNumberFormat="1" applyFont="1" applyFill="1" applyBorder="1" applyAlignment="1">
      <alignment vertical="center"/>
    </xf>
    <xf numFmtId="187" fontId="10" fillId="39" borderId="1" xfId="26" applyNumberFormat="1" applyFont="1" applyFill="1" applyBorder="1" applyAlignment="1">
      <alignment horizontal="right" vertical="center"/>
    </xf>
    <xf numFmtId="187" fontId="10" fillId="33" borderId="4" xfId="26" applyNumberFormat="1" applyFont="1" applyFill="1" applyBorder="1" applyAlignment="1">
      <alignment vertical="center"/>
    </xf>
    <xf numFmtId="187" fontId="10" fillId="27" borderId="9" xfId="26" applyNumberFormat="1" applyFont="1" applyFill="1" applyBorder="1" applyAlignment="1">
      <alignment vertical="center"/>
    </xf>
    <xf numFmtId="0" fontId="45" fillId="27" borderId="0" xfId="32" applyFont="1" applyFill="1"/>
    <xf numFmtId="0" fontId="10" fillId="8" borderId="1" xfId="33" applyFont="1" applyFill="1" applyBorder="1" applyAlignment="1">
      <alignment vertical="center"/>
    </xf>
    <xf numFmtId="0" fontId="10" fillId="8" borderId="9" xfId="33" applyFont="1" applyFill="1" applyBorder="1" applyAlignment="1">
      <alignment vertical="center"/>
    </xf>
    <xf numFmtId="0" fontId="10" fillId="8" borderId="4" xfId="33" applyFont="1" applyFill="1" applyBorder="1" applyAlignment="1">
      <alignment vertical="center"/>
    </xf>
    <xf numFmtId="0" fontId="10" fillId="8" borderId="1" xfId="33" applyFont="1" applyFill="1" applyBorder="1"/>
    <xf numFmtId="0" fontId="45" fillId="8" borderId="0" xfId="33" applyFont="1" applyFill="1" applyAlignment="1">
      <alignment vertical="center"/>
    </xf>
    <xf numFmtId="0" fontId="45" fillId="27" borderId="0" xfId="33" applyFont="1" applyFill="1" applyAlignment="1">
      <alignment vertical="center"/>
    </xf>
    <xf numFmtId="0" fontId="10" fillId="8" borderId="0" xfId="33" applyFont="1" applyFill="1" applyBorder="1" applyAlignment="1">
      <alignment vertical="center" wrapText="1"/>
    </xf>
    <xf numFmtId="0" fontId="15" fillId="27" borderId="0" xfId="33" applyFont="1" applyFill="1"/>
    <xf numFmtId="0" fontId="15" fillId="8" borderId="0" xfId="33" applyFont="1" applyFill="1"/>
    <xf numFmtId="180" fontId="28" fillId="8" borderId="0" xfId="33" applyNumberFormat="1" applyFont="1" applyFill="1"/>
    <xf numFmtId="0" fontId="49" fillId="8" borderId="0" xfId="33" applyFont="1" applyFill="1"/>
    <xf numFmtId="0" fontId="10" fillId="8" borderId="77" xfId="33" applyFont="1" applyFill="1" applyBorder="1" applyAlignment="1">
      <alignment vertical="center"/>
    </xf>
    <xf numFmtId="0" fontId="10" fillId="8" borderId="79" xfId="33" applyFont="1" applyFill="1" applyBorder="1" applyAlignment="1">
      <alignment vertical="center"/>
    </xf>
    <xf numFmtId="180" fontId="15" fillId="27" borderId="0" xfId="33" applyNumberFormat="1" applyFont="1" applyFill="1"/>
    <xf numFmtId="0" fontId="26" fillId="8" borderId="0" xfId="33" applyFont="1" applyFill="1"/>
    <xf numFmtId="0" fontId="15" fillId="27" borderId="0" xfId="33" applyFont="1" applyFill="1" applyAlignment="1"/>
    <xf numFmtId="0" fontId="60" fillId="8" borderId="0" xfId="33" applyFont="1" applyFill="1" applyAlignment="1">
      <alignment vertical="center"/>
    </xf>
    <xf numFmtId="0" fontId="61" fillId="11" borderId="29" xfId="33" applyFont="1" applyFill="1" applyBorder="1" applyAlignment="1">
      <alignment vertical="center"/>
    </xf>
    <xf numFmtId="0" fontId="17" fillId="11" borderId="31" xfId="33" applyFont="1" applyFill="1" applyBorder="1" applyAlignment="1">
      <alignment horizontal="left" vertical="center"/>
    </xf>
    <xf numFmtId="0" fontId="10" fillId="11" borderId="30" xfId="33" applyFont="1" applyFill="1" applyBorder="1" applyAlignment="1">
      <alignment vertical="center"/>
    </xf>
    <xf numFmtId="0" fontId="17" fillId="19" borderId="36" xfId="33" applyFont="1" applyFill="1" applyBorder="1" applyAlignment="1">
      <alignment vertical="center"/>
    </xf>
    <xf numFmtId="0" fontId="17" fillId="19" borderId="19" xfId="33" applyFont="1" applyFill="1" applyBorder="1" applyAlignment="1">
      <alignment vertical="center"/>
    </xf>
    <xf numFmtId="0" fontId="10" fillId="3" borderId="19" xfId="33" applyFont="1" applyFill="1" applyBorder="1" applyAlignment="1">
      <alignment vertical="center"/>
    </xf>
    <xf numFmtId="0" fontId="10" fillId="19" borderId="43" xfId="33" applyFont="1" applyFill="1" applyBorder="1" applyAlignment="1">
      <alignment vertical="center"/>
    </xf>
    <xf numFmtId="0" fontId="10" fillId="19" borderId="4" xfId="33" applyFont="1" applyFill="1" applyBorder="1" applyAlignment="1">
      <alignment vertical="center"/>
    </xf>
    <xf numFmtId="38" fontId="10" fillId="26" borderId="1" xfId="29" applyNumberFormat="1" applyFont="1" applyFill="1" applyBorder="1" applyAlignment="1">
      <alignment horizontal="right" vertical="center"/>
    </xf>
    <xf numFmtId="0" fontId="17" fillId="9" borderId="36" xfId="33" applyFont="1" applyFill="1" applyBorder="1" applyAlignment="1">
      <alignment vertical="center"/>
    </xf>
    <xf numFmtId="0" fontId="10" fillId="9" borderId="19" xfId="33" applyFont="1" applyFill="1" applyBorder="1" applyAlignment="1">
      <alignment vertical="center"/>
    </xf>
    <xf numFmtId="0" fontId="10" fillId="8" borderId="43" xfId="33" applyFont="1" applyFill="1" applyBorder="1" applyAlignment="1">
      <alignment vertical="center"/>
    </xf>
    <xf numFmtId="0" fontId="17" fillId="36" borderId="36" xfId="33" applyFont="1" applyFill="1" applyBorder="1" applyAlignment="1">
      <alignment vertical="center"/>
    </xf>
    <xf numFmtId="0" fontId="17" fillId="10" borderId="36" xfId="33" applyFont="1" applyFill="1" applyBorder="1" applyAlignment="1">
      <alignment vertical="center"/>
    </xf>
    <xf numFmtId="0" fontId="10" fillId="10" borderId="19" xfId="33" applyFont="1" applyFill="1" applyBorder="1" applyAlignment="1">
      <alignment vertical="center"/>
    </xf>
    <xf numFmtId="0" fontId="17" fillId="4" borderId="36" xfId="33" applyFont="1" applyFill="1" applyBorder="1" applyAlignment="1">
      <alignment vertical="center"/>
    </xf>
    <xf numFmtId="0" fontId="10" fillId="19" borderId="20" xfId="33" applyFont="1" applyFill="1" applyBorder="1" applyAlignment="1">
      <alignment vertical="center"/>
    </xf>
    <xf numFmtId="0" fontId="17" fillId="12" borderId="35" xfId="33" applyFont="1" applyFill="1" applyBorder="1" applyAlignment="1">
      <alignment vertical="center"/>
    </xf>
    <xf numFmtId="0" fontId="17" fillId="12" borderId="32" xfId="33" applyFont="1" applyFill="1" applyBorder="1" applyAlignment="1">
      <alignment vertical="center"/>
    </xf>
    <xf numFmtId="0" fontId="10" fillId="27" borderId="84" xfId="33" applyFont="1" applyFill="1" applyBorder="1" applyAlignment="1">
      <alignment vertical="center"/>
    </xf>
    <xf numFmtId="0" fontId="10" fillId="27" borderId="85" xfId="33" applyFont="1" applyFill="1" applyBorder="1" applyAlignment="1">
      <alignment vertical="center"/>
    </xf>
    <xf numFmtId="0" fontId="17" fillId="37" borderId="31" xfId="33" applyFont="1" applyFill="1" applyBorder="1" applyAlignment="1">
      <alignment vertical="center"/>
    </xf>
    <xf numFmtId="0" fontId="10" fillId="33" borderId="19" xfId="33" applyFont="1" applyFill="1" applyBorder="1" applyAlignment="1">
      <alignment vertical="center"/>
    </xf>
    <xf numFmtId="0" fontId="17" fillId="11" borderId="32" xfId="33" applyFont="1" applyFill="1" applyBorder="1" applyAlignment="1">
      <alignment horizontal="center" vertical="center"/>
    </xf>
    <xf numFmtId="0" fontId="17" fillId="19" borderId="69" xfId="33" applyFont="1" applyFill="1" applyBorder="1" applyAlignment="1">
      <alignment vertical="center"/>
    </xf>
    <xf numFmtId="0" fontId="10" fillId="3" borderId="20" xfId="33" applyFont="1" applyFill="1" applyBorder="1" applyAlignment="1">
      <alignment vertical="center" wrapText="1"/>
    </xf>
    <xf numFmtId="0" fontId="10" fillId="8" borderId="43" xfId="33" applyFont="1" applyFill="1" applyBorder="1" applyAlignment="1">
      <alignment vertical="center" wrapText="1"/>
    </xf>
    <xf numFmtId="0" fontId="10" fillId="8" borderId="72" xfId="33" applyFont="1" applyFill="1" applyBorder="1" applyAlignment="1">
      <alignment vertical="center" wrapText="1"/>
    </xf>
    <xf numFmtId="0" fontId="17" fillId="9" borderId="69" xfId="33" applyFont="1" applyFill="1" applyBorder="1" applyAlignment="1">
      <alignment vertical="center"/>
    </xf>
    <xf numFmtId="0" fontId="10" fillId="9" borderId="40" xfId="33" applyFont="1" applyFill="1" applyBorder="1" applyAlignment="1">
      <alignment vertical="center" wrapText="1"/>
    </xf>
    <xf numFmtId="0" fontId="10" fillId="8" borderId="18" xfId="33" applyFont="1" applyFill="1" applyBorder="1" applyAlignment="1">
      <alignment vertical="center" wrapText="1"/>
    </xf>
    <xf numFmtId="0" fontId="17" fillId="36" borderId="69" xfId="33" applyFont="1" applyFill="1" applyBorder="1" applyAlignment="1">
      <alignment vertical="center"/>
    </xf>
    <xf numFmtId="0" fontId="10" fillId="36" borderId="40" xfId="33" applyFont="1" applyFill="1" applyBorder="1" applyAlignment="1">
      <alignment vertical="center" wrapText="1"/>
    </xf>
    <xf numFmtId="0" fontId="17" fillId="10" borderId="69" xfId="33" applyFont="1" applyFill="1" applyBorder="1" applyAlignment="1">
      <alignment vertical="center"/>
    </xf>
    <xf numFmtId="0" fontId="17" fillId="10" borderId="20" xfId="33" applyFont="1" applyFill="1" applyBorder="1" applyAlignment="1">
      <alignment vertical="center" wrapText="1"/>
    </xf>
    <xf numFmtId="0" fontId="17" fillId="10" borderId="19" xfId="33" applyFont="1" applyFill="1" applyBorder="1" applyAlignment="1">
      <alignment vertical="center"/>
    </xf>
    <xf numFmtId="0" fontId="17" fillId="4" borderId="83" xfId="33" applyFont="1" applyFill="1" applyBorder="1" applyAlignment="1">
      <alignment vertical="center"/>
    </xf>
    <xf numFmtId="0" fontId="17" fillId="4" borderId="69" xfId="33" applyFont="1" applyFill="1" applyBorder="1" applyAlignment="1">
      <alignment vertical="center"/>
    </xf>
    <xf numFmtId="0" fontId="10" fillId="4" borderId="20" xfId="33" applyFont="1" applyFill="1" applyBorder="1" applyAlignment="1">
      <alignment vertical="center" wrapText="1"/>
    </xf>
    <xf numFmtId="0" fontId="10" fillId="19" borderId="36" xfId="33" applyFont="1" applyFill="1" applyBorder="1" applyAlignment="1">
      <alignment vertical="center"/>
    </xf>
    <xf numFmtId="0" fontId="17" fillId="12" borderId="32" xfId="33" applyFont="1" applyFill="1" applyBorder="1" applyAlignment="1">
      <alignment vertical="center" wrapText="1"/>
    </xf>
    <xf numFmtId="0" fontId="10" fillId="27" borderId="66" xfId="33" applyFont="1" applyFill="1" applyBorder="1" applyAlignment="1">
      <alignment vertical="center"/>
    </xf>
    <xf numFmtId="0" fontId="10" fillId="27" borderId="92" xfId="33" applyFont="1" applyFill="1" applyBorder="1" applyAlignment="1">
      <alignment vertical="center"/>
    </xf>
    <xf numFmtId="0" fontId="10" fillId="27" borderId="55" xfId="33" applyFont="1" applyFill="1" applyBorder="1" applyAlignment="1">
      <alignment vertical="center" wrapText="1"/>
    </xf>
    <xf numFmtId="0" fontId="10" fillId="5" borderId="1" xfId="33" applyFont="1" applyFill="1" applyBorder="1" applyAlignment="1">
      <alignment horizontal="left" vertical="center"/>
    </xf>
    <xf numFmtId="0" fontId="47" fillId="8" borderId="1" xfId="33" applyFont="1" applyFill="1" applyBorder="1" applyAlignment="1">
      <alignment vertical="center"/>
    </xf>
    <xf numFmtId="0" fontId="64" fillId="8" borderId="0" xfId="33" applyFont="1" applyFill="1" applyAlignment="1">
      <alignment vertical="center"/>
    </xf>
    <xf numFmtId="0" fontId="64" fillId="27" borderId="0" xfId="33" applyFont="1" applyFill="1" applyAlignment="1">
      <alignment vertical="center"/>
    </xf>
    <xf numFmtId="0" fontId="35" fillId="8" borderId="0" xfId="33" applyFont="1" applyFill="1" applyAlignment="1">
      <alignment horizontal="center" vertical="center"/>
    </xf>
    <xf numFmtId="0" fontId="65" fillId="27" borderId="0" xfId="33" applyFont="1" applyFill="1" applyBorder="1" applyAlignment="1">
      <alignment vertical="center"/>
    </xf>
    <xf numFmtId="0" fontId="10" fillId="3" borderId="20" xfId="33" applyFont="1" applyFill="1" applyBorder="1" applyAlignment="1">
      <alignment vertical="center"/>
    </xf>
    <xf numFmtId="0" fontId="10" fillId="8" borderId="11" xfId="33" applyFont="1" applyFill="1" applyBorder="1" applyAlignment="1">
      <alignment vertical="center"/>
    </xf>
    <xf numFmtId="0" fontId="10" fillId="8" borderId="72" xfId="33" applyFont="1" applyFill="1" applyBorder="1" applyAlignment="1">
      <alignment vertical="center"/>
    </xf>
    <xf numFmtId="0" fontId="10" fillId="9" borderId="40" xfId="33" applyFont="1" applyFill="1" applyBorder="1" applyAlignment="1">
      <alignment vertical="center"/>
    </xf>
    <xf numFmtId="0" fontId="10" fillId="8" borderId="37" xfId="33" applyFont="1" applyFill="1" applyBorder="1" applyAlignment="1">
      <alignment vertical="center"/>
    </xf>
    <xf numFmtId="0" fontId="10" fillId="8" borderId="18" xfId="33" applyFont="1" applyFill="1" applyBorder="1" applyAlignment="1">
      <alignment vertical="center"/>
    </xf>
    <xf numFmtId="0" fontId="10" fillId="9" borderId="43" xfId="33" applyFont="1" applyFill="1" applyBorder="1" applyAlignment="1">
      <alignment vertical="center"/>
    </xf>
    <xf numFmtId="0" fontId="10" fillId="8" borderId="23" xfId="33" applyFont="1" applyFill="1" applyBorder="1" applyAlignment="1">
      <alignment vertical="center"/>
    </xf>
    <xf numFmtId="0" fontId="10" fillId="36" borderId="40" xfId="33" applyFont="1" applyFill="1" applyBorder="1" applyAlignment="1">
      <alignment vertical="center"/>
    </xf>
    <xf numFmtId="0" fontId="17" fillId="10" borderId="20" xfId="33" applyFont="1" applyFill="1" applyBorder="1" applyAlignment="1">
      <alignment vertical="center"/>
    </xf>
    <xf numFmtId="0" fontId="17" fillId="37" borderId="52" xfId="33" applyFont="1" applyFill="1" applyBorder="1" applyAlignment="1">
      <alignment vertical="center"/>
    </xf>
    <xf numFmtId="0" fontId="10" fillId="0" borderId="92" xfId="33" applyFont="1" applyFill="1" applyBorder="1" applyAlignment="1">
      <alignment vertical="center"/>
    </xf>
    <xf numFmtId="0" fontId="10" fillId="27" borderId="55" xfId="33" applyFont="1" applyFill="1" applyBorder="1" applyAlignment="1">
      <alignment vertical="center"/>
    </xf>
    <xf numFmtId="0" fontId="10" fillId="27" borderId="0" xfId="33" applyFont="1" applyFill="1" applyAlignment="1"/>
    <xf numFmtId="0" fontId="59" fillId="8" borderId="0" xfId="32" applyFont="1" applyFill="1" applyAlignment="1">
      <alignment vertical="center"/>
    </xf>
    <xf numFmtId="0" fontId="10" fillId="8" borderId="11" xfId="33" applyFont="1" applyFill="1" applyBorder="1" applyAlignment="1">
      <alignment vertical="center" wrapText="1"/>
    </xf>
    <xf numFmtId="0" fontId="10" fillId="23" borderId="27" xfId="33" applyFont="1" applyFill="1" applyBorder="1" applyAlignment="1">
      <alignment vertical="center"/>
    </xf>
    <xf numFmtId="0" fontId="10" fillId="23" borderId="20" xfId="33" applyFont="1" applyFill="1" applyBorder="1" applyAlignment="1">
      <alignment horizontal="center" vertical="center"/>
    </xf>
    <xf numFmtId="0" fontId="10" fillId="19" borderId="19" xfId="33" applyFont="1" applyFill="1" applyBorder="1" applyAlignment="1">
      <alignment vertical="center"/>
    </xf>
    <xf numFmtId="0" fontId="10" fillId="20" borderId="36" xfId="33" applyFont="1" applyFill="1" applyBorder="1" applyAlignment="1">
      <alignment vertical="center"/>
    </xf>
    <xf numFmtId="0" fontId="10" fillId="20" borderId="40" xfId="33" applyFont="1" applyFill="1" applyBorder="1" applyAlignment="1">
      <alignment vertical="center"/>
    </xf>
    <xf numFmtId="0" fontId="10" fillId="20" borderId="43" xfId="33" applyFont="1" applyFill="1" applyBorder="1" applyAlignment="1">
      <alignment vertical="center"/>
    </xf>
    <xf numFmtId="0" fontId="10" fillId="20" borderId="19" xfId="33" applyFont="1" applyFill="1" applyBorder="1" applyAlignment="1">
      <alignment vertical="center"/>
    </xf>
    <xf numFmtId="0" fontId="10" fillId="20" borderId="4" xfId="33" applyFont="1" applyFill="1" applyBorder="1" applyAlignment="1">
      <alignment vertical="center"/>
    </xf>
    <xf numFmtId="0" fontId="10" fillId="21" borderId="19" xfId="33" applyFont="1" applyFill="1" applyBorder="1" applyAlignment="1">
      <alignment vertical="center"/>
    </xf>
    <xf numFmtId="0" fontId="10" fillId="21" borderId="71" xfId="33" applyFont="1" applyFill="1" applyBorder="1" applyAlignment="1">
      <alignment vertical="center"/>
    </xf>
    <xf numFmtId="0" fontId="10" fillId="21" borderId="43" xfId="33" applyFont="1" applyFill="1" applyBorder="1" applyAlignment="1">
      <alignment vertical="center"/>
    </xf>
    <xf numFmtId="0" fontId="10" fillId="21" borderId="4" xfId="33" applyFont="1" applyFill="1" applyBorder="1" applyAlignment="1">
      <alignment vertical="center"/>
    </xf>
    <xf numFmtId="0" fontId="10" fillId="33" borderId="71" xfId="33" applyFont="1" applyFill="1" applyBorder="1" applyAlignment="1">
      <alignment vertical="center"/>
    </xf>
    <xf numFmtId="0" fontId="10" fillId="22" borderId="38" xfId="33" applyFont="1" applyFill="1" applyBorder="1" applyAlignment="1">
      <alignment vertical="center"/>
    </xf>
    <xf numFmtId="0" fontId="10" fillId="20" borderId="71" xfId="33" applyFont="1" applyFill="1" applyBorder="1" applyAlignment="1">
      <alignment vertical="center"/>
    </xf>
    <xf numFmtId="0" fontId="10" fillId="27" borderId="0" xfId="0" applyFont="1" applyFill="1" applyAlignment="1">
      <alignment horizontal="right" vertical="center"/>
    </xf>
    <xf numFmtId="193" fontId="10" fillId="27" borderId="0" xfId="0" applyNumberFormat="1" applyFont="1" applyFill="1" applyAlignment="1">
      <alignment horizontal="right" vertical="center"/>
    </xf>
    <xf numFmtId="0" fontId="66" fillId="27" borderId="0" xfId="28" applyFont="1" applyFill="1" applyAlignment="1" applyProtection="1">
      <alignment horizontal="right" vertical="center"/>
    </xf>
    <xf numFmtId="0" fontId="10" fillId="27" borderId="1" xfId="0" applyFont="1" applyFill="1" applyBorder="1" applyAlignment="1">
      <alignment vertical="center" wrapText="1"/>
    </xf>
    <xf numFmtId="0" fontId="62" fillId="27" borderId="0" xfId="34" applyFont="1" applyFill="1" applyBorder="1" applyAlignment="1">
      <alignment vertical="center"/>
    </xf>
    <xf numFmtId="0" fontId="62" fillId="27" borderId="0" xfId="34" applyFont="1" applyFill="1">
      <alignment vertical="center"/>
    </xf>
    <xf numFmtId="0" fontId="29" fillId="27" borderId="0" xfId="0" applyFont="1" applyFill="1">
      <alignment vertical="center"/>
    </xf>
    <xf numFmtId="0" fontId="62" fillId="27" borderId="1" xfId="34" applyFont="1" applyFill="1" applyBorder="1" applyAlignment="1">
      <alignment horizontal="center" vertical="center"/>
    </xf>
    <xf numFmtId="38" fontId="62" fillId="27" borderId="27" xfId="29" applyFont="1" applyFill="1" applyBorder="1" applyAlignment="1">
      <alignment horizontal="right" vertical="center"/>
    </xf>
    <xf numFmtId="0" fontId="62" fillId="27" borderId="1" xfId="34" applyFont="1" applyFill="1" applyBorder="1" applyAlignment="1">
      <alignment horizontal="right" vertical="center"/>
    </xf>
    <xf numFmtId="0" fontId="62" fillId="27" borderId="27" xfId="34" applyFont="1" applyFill="1" applyBorder="1" applyAlignment="1">
      <alignment horizontal="right" vertical="center"/>
    </xf>
    <xf numFmtId="0" fontId="62" fillId="27" borderId="1" xfId="34" applyFont="1" applyFill="1" applyBorder="1">
      <alignment vertical="center"/>
    </xf>
    <xf numFmtId="38" fontId="62" fillId="27" borderId="1" xfId="29" applyFont="1" applyFill="1" applyBorder="1" applyAlignment="1">
      <alignment horizontal="right" vertical="center"/>
    </xf>
    <xf numFmtId="38" fontId="62" fillId="27" borderId="1" xfId="29" applyFont="1" applyFill="1" applyBorder="1">
      <alignment vertical="center"/>
    </xf>
    <xf numFmtId="0" fontId="62" fillId="27" borderId="69" xfId="34" applyFont="1" applyFill="1" applyBorder="1" applyAlignment="1">
      <alignment vertical="center" wrapText="1"/>
    </xf>
    <xf numFmtId="0" fontId="10" fillId="27" borderId="0" xfId="34" applyFont="1" applyFill="1" applyAlignment="1">
      <alignment vertical="top"/>
    </xf>
    <xf numFmtId="0" fontId="10" fillId="8" borderId="0" xfId="33" applyFont="1" applyFill="1" applyAlignment="1">
      <alignment horizontal="center" vertical="center"/>
    </xf>
    <xf numFmtId="0" fontId="10" fillId="8" borderId="0" xfId="33" applyFont="1" applyFill="1" applyAlignment="1">
      <alignment horizontal="left" vertical="center"/>
    </xf>
    <xf numFmtId="0" fontId="10" fillId="8" borderId="0" xfId="33" applyFont="1" applyFill="1" applyAlignment="1">
      <alignment horizontal="right" vertical="center"/>
    </xf>
    <xf numFmtId="0" fontId="10" fillId="8" borderId="7" xfId="33" applyFont="1" applyFill="1" applyBorder="1" applyAlignment="1">
      <alignment horizontal="right" vertical="center"/>
    </xf>
    <xf numFmtId="177" fontId="10" fillId="27" borderId="0" xfId="33" applyNumberFormat="1" applyFont="1" applyFill="1" applyAlignment="1">
      <alignment vertical="center"/>
    </xf>
    <xf numFmtId="177" fontId="10" fillId="8" borderId="0" xfId="33" applyNumberFormat="1" applyFont="1" applyFill="1" applyAlignment="1">
      <alignment vertical="center"/>
    </xf>
    <xf numFmtId="176" fontId="10" fillId="8" borderId="64" xfId="33" applyNumberFormat="1" applyFont="1" applyFill="1" applyBorder="1" applyAlignment="1">
      <alignment horizontal="center" vertical="center"/>
    </xf>
    <xf numFmtId="0" fontId="26" fillId="8" borderId="73" xfId="33" applyFont="1" applyFill="1" applyBorder="1" applyAlignment="1">
      <alignment vertical="center"/>
    </xf>
    <xf numFmtId="177" fontId="10" fillId="8" borderId="39" xfId="33" applyNumberFormat="1" applyFont="1" applyFill="1" applyBorder="1" applyAlignment="1">
      <alignment vertical="center"/>
    </xf>
    <xf numFmtId="176" fontId="26" fillId="8" borderId="64" xfId="33" applyNumberFormat="1" applyFont="1" applyFill="1" applyBorder="1" applyAlignment="1">
      <alignment horizontal="center" vertical="center"/>
    </xf>
    <xf numFmtId="177" fontId="26" fillId="8" borderId="20" xfId="33" applyNumberFormat="1" applyFont="1" applyFill="1" applyBorder="1" applyAlignment="1" applyProtection="1">
      <alignment horizontal="right" vertical="center"/>
    </xf>
    <xf numFmtId="177" fontId="26" fillId="28" borderId="1" xfId="33" applyNumberFormat="1" applyFont="1" applyFill="1" applyBorder="1" applyAlignment="1">
      <alignment vertical="center"/>
    </xf>
    <xf numFmtId="177" fontId="26" fillId="28" borderId="3" xfId="33" applyNumberFormat="1" applyFont="1" applyFill="1" applyBorder="1" applyAlignment="1">
      <alignment vertical="center"/>
    </xf>
    <xf numFmtId="0" fontId="26" fillId="8" borderId="45" xfId="33" applyFont="1" applyFill="1" applyBorder="1" applyAlignment="1">
      <alignment vertical="center"/>
    </xf>
    <xf numFmtId="177" fontId="10" fillId="8" borderId="74" xfId="33" applyNumberFormat="1" applyFont="1" applyFill="1" applyBorder="1" applyAlignment="1">
      <alignment vertical="center"/>
    </xf>
    <xf numFmtId="194" fontId="26" fillId="8" borderId="20" xfId="29" applyNumberFormat="1" applyFont="1" applyFill="1" applyBorder="1" applyAlignment="1" applyProtection="1">
      <alignment horizontal="right" vertical="center"/>
    </xf>
    <xf numFmtId="0" fontId="26" fillId="8" borderId="75" xfId="33" applyFont="1" applyFill="1" applyBorder="1" applyAlignment="1">
      <alignment vertical="center"/>
    </xf>
    <xf numFmtId="177" fontId="10" fillId="0" borderId="74" xfId="33" applyNumberFormat="1" applyFont="1" applyFill="1" applyBorder="1" applyAlignment="1">
      <alignment vertical="center"/>
    </xf>
    <xf numFmtId="0" fontId="26" fillId="8" borderId="63" xfId="33" applyFont="1" applyFill="1" applyBorder="1" applyAlignment="1">
      <alignment vertical="center"/>
    </xf>
    <xf numFmtId="177" fontId="26" fillId="8" borderId="1" xfId="33" applyNumberFormat="1" applyFont="1" applyFill="1" applyBorder="1" applyAlignment="1" applyProtection="1">
      <alignment vertical="center"/>
    </xf>
    <xf numFmtId="0" fontId="26" fillId="8" borderId="91" xfId="33" applyFont="1" applyFill="1" applyBorder="1" applyAlignment="1">
      <alignment vertical="center"/>
    </xf>
    <xf numFmtId="177" fontId="10" fillId="8" borderId="90" xfId="33" applyNumberFormat="1" applyFont="1" applyFill="1" applyBorder="1" applyAlignment="1">
      <alignment vertical="center"/>
    </xf>
    <xf numFmtId="177" fontId="26" fillId="8" borderId="20" xfId="33" applyNumberFormat="1" applyFont="1" applyFill="1" applyBorder="1" applyAlignment="1" applyProtection="1">
      <alignment vertical="center"/>
    </xf>
    <xf numFmtId="177" fontId="10" fillId="8" borderId="45" xfId="33" applyNumberFormat="1" applyFont="1" applyFill="1" applyBorder="1" applyAlignment="1">
      <alignment vertical="center"/>
    </xf>
    <xf numFmtId="0" fontId="10" fillId="8" borderId="90" xfId="33" applyFont="1" applyFill="1" applyBorder="1" applyAlignment="1">
      <alignment vertical="center" wrapText="1"/>
    </xf>
    <xf numFmtId="176" fontId="10" fillId="8" borderId="64" xfId="33" applyNumberFormat="1" applyFont="1" applyFill="1" applyBorder="1" applyAlignment="1">
      <alignment horizontal="center" vertical="center" wrapText="1"/>
    </xf>
    <xf numFmtId="0" fontId="26" fillId="8" borderId="90" xfId="33" applyFont="1" applyFill="1" applyBorder="1" applyAlignment="1">
      <alignment vertical="center"/>
    </xf>
    <xf numFmtId="177" fontId="10" fillId="8" borderId="49" xfId="33" applyNumberFormat="1" applyFont="1" applyFill="1" applyBorder="1" applyAlignment="1">
      <alignment vertical="center"/>
    </xf>
    <xf numFmtId="0" fontId="26" fillId="8" borderId="68" xfId="33" applyFont="1" applyFill="1" applyBorder="1" applyAlignment="1">
      <alignment vertical="center"/>
    </xf>
    <xf numFmtId="177" fontId="26" fillId="8" borderId="71" xfId="33" applyNumberFormat="1" applyFont="1" applyFill="1" applyBorder="1" applyAlignment="1" applyProtection="1">
      <alignment horizontal="right" vertical="center"/>
    </xf>
    <xf numFmtId="182" fontId="26" fillId="28" borderId="43" xfId="33" applyNumberFormat="1" applyFont="1" applyFill="1" applyBorder="1" applyAlignment="1">
      <alignment vertical="center"/>
    </xf>
    <xf numFmtId="177" fontId="26" fillId="28" borderId="43" xfId="33" applyNumberFormat="1" applyFont="1" applyFill="1" applyBorder="1" applyAlignment="1">
      <alignment vertical="center"/>
    </xf>
    <xf numFmtId="177" fontId="10" fillId="19" borderId="7" xfId="33" applyNumberFormat="1" applyFont="1" applyFill="1" applyBorder="1" applyAlignment="1">
      <alignment vertical="center"/>
    </xf>
    <xf numFmtId="176" fontId="10" fillId="19" borderId="55" xfId="33" applyNumberFormat="1" applyFont="1" applyFill="1" applyBorder="1" applyAlignment="1">
      <alignment horizontal="center" vertical="center"/>
    </xf>
    <xf numFmtId="177" fontId="26" fillId="19" borderId="55" xfId="33" applyNumberFormat="1" applyFont="1" applyFill="1" applyBorder="1" applyAlignment="1" applyProtection="1">
      <alignment horizontal="right" vertical="center"/>
    </xf>
    <xf numFmtId="176" fontId="10" fillId="8" borderId="0" xfId="33" applyNumberFormat="1" applyFont="1" applyFill="1" applyBorder="1" applyAlignment="1">
      <alignment horizontal="center" vertical="center"/>
    </xf>
    <xf numFmtId="177" fontId="26" fillId="8" borderId="0" xfId="33" applyNumberFormat="1" applyFont="1" applyFill="1" applyBorder="1" applyAlignment="1">
      <alignment horizontal="right" vertical="center"/>
    </xf>
    <xf numFmtId="0" fontId="10" fillId="8" borderId="0" xfId="33" applyNumberFormat="1" applyFont="1" applyFill="1" applyBorder="1" applyAlignment="1">
      <alignment vertical="center"/>
    </xf>
    <xf numFmtId="0" fontId="26" fillId="8" borderId="0" xfId="33" applyFont="1" applyFill="1" applyBorder="1" applyAlignment="1">
      <alignment horizontal="center" vertical="center"/>
    </xf>
    <xf numFmtId="176" fontId="21" fillId="8" borderId="0" xfId="33" applyNumberFormat="1" applyFont="1" applyFill="1" applyBorder="1" applyAlignment="1">
      <alignment horizontal="center" vertical="center"/>
    </xf>
    <xf numFmtId="192" fontId="10" fillId="8" borderId="0" xfId="33" applyNumberFormat="1" applyFont="1" applyFill="1" applyBorder="1" applyAlignment="1">
      <alignment vertical="center"/>
    </xf>
    <xf numFmtId="177" fontId="10" fillId="8" borderId="0" xfId="33" applyNumberFormat="1" applyFont="1" applyFill="1" applyAlignment="1">
      <alignment horizontal="center" vertical="center"/>
    </xf>
    <xf numFmtId="0" fontId="10" fillId="5" borderId="74" xfId="33" applyFont="1" applyFill="1" applyBorder="1" applyAlignment="1">
      <alignment vertical="center"/>
    </xf>
    <xf numFmtId="177" fontId="10" fillId="32" borderId="39" xfId="33" applyNumberFormat="1" applyFont="1" applyFill="1" applyBorder="1" applyAlignment="1">
      <alignment vertical="center"/>
    </xf>
    <xf numFmtId="0" fontId="10" fillId="5" borderId="64" xfId="33" applyFont="1" applyFill="1" applyBorder="1" applyAlignment="1">
      <alignment horizontal="center" vertical="center"/>
    </xf>
    <xf numFmtId="0" fontId="10" fillId="5" borderId="20" xfId="33" applyFont="1" applyFill="1" applyBorder="1" applyAlignment="1">
      <alignment horizontal="center" vertical="center" wrapText="1"/>
    </xf>
    <xf numFmtId="0" fontId="10" fillId="5" borderId="27" xfId="33" applyFont="1" applyFill="1" applyBorder="1" applyAlignment="1">
      <alignment horizontal="center" vertical="center"/>
    </xf>
    <xf numFmtId="0" fontId="10" fillId="5" borderId="39" xfId="33" applyFont="1" applyFill="1" applyBorder="1" applyAlignment="1">
      <alignment horizontal="center" vertical="center"/>
    </xf>
    <xf numFmtId="177" fontId="32" fillId="8" borderId="0" xfId="33" applyNumberFormat="1" applyFont="1" applyFill="1" applyAlignment="1">
      <alignment vertical="center"/>
    </xf>
    <xf numFmtId="177" fontId="32" fillId="8" borderId="0" xfId="33" applyNumberFormat="1" applyFont="1" applyFill="1" applyBorder="1" applyAlignment="1">
      <alignment vertical="center"/>
    </xf>
    <xf numFmtId="0" fontId="26" fillId="8" borderId="105" xfId="33" applyFont="1" applyFill="1" applyBorder="1" applyAlignment="1">
      <alignment vertical="center"/>
    </xf>
    <xf numFmtId="194" fontId="10" fillId="31" borderId="20" xfId="29" applyNumberFormat="1" applyFont="1" applyFill="1" applyBorder="1" applyAlignment="1">
      <alignment horizontal="right" vertical="center"/>
    </xf>
    <xf numFmtId="0" fontId="26" fillId="8" borderId="43" xfId="33" applyFont="1" applyFill="1" applyBorder="1" applyAlignment="1">
      <alignment vertical="center"/>
    </xf>
    <xf numFmtId="0" fontId="32" fillId="8" borderId="0" xfId="33" applyFont="1" applyFill="1" applyBorder="1" applyAlignment="1">
      <alignment horizontal="left" vertical="center"/>
    </xf>
    <xf numFmtId="179" fontId="32" fillId="8" borderId="0" xfId="33" applyNumberFormat="1" applyFont="1" applyFill="1" applyBorder="1" applyAlignment="1">
      <alignment vertical="center"/>
    </xf>
    <xf numFmtId="0" fontId="26" fillId="8" borderId="26" xfId="33" applyFont="1" applyFill="1" applyBorder="1" applyAlignment="1">
      <alignment vertical="center"/>
    </xf>
    <xf numFmtId="49" fontId="32" fillId="8" borderId="0" xfId="33" applyNumberFormat="1" applyFont="1" applyFill="1" applyBorder="1" applyAlignment="1">
      <alignment horizontal="left" vertical="center"/>
    </xf>
    <xf numFmtId="179" fontId="32" fillId="8" borderId="0" xfId="26" applyNumberFormat="1" applyFont="1" applyFill="1" applyBorder="1" applyAlignment="1">
      <alignment vertical="center"/>
    </xf>
    <xf numFmtId="0" fontId="26" fillId="8" borderId="74" xfId="33" applyFont="1" applyFill="1" applyBorder="1" applyAlignment="1">
      <alignment vertical="center"/>
    </xf>
    <xf numFmtId="0" fontId="10" fillId="8" borderId="0" xfId="33" applyFont="1" applyFill="1" applyBorder="1" applyAlignment="1">
      <alignment horizontal="center" vertical="center" wrapText="1"/>
    </xf>
    <xf numFmtId="0" fontId="26" fillId="8" borderId="0" xfId="33" applyFont="1" applyFill="1" applyBorder="1" applyAlignment="1">
      <alignment vertical="center"/>
    </xf>
    <xf numFmtId="176" fontId="26" fillId="8" borderId="0" xfId="33" applyNumberFormat="1" applyFont="1" applyFill="1" applyBorder="1" applyAlignment="1">
      <alignment horizontal="center" vertical="center"/>
    </xf>
    <xf numFmtId="177" fontId="26" fillId="8" borderId="0" xfId="33" applyNumberFormat="1" applyFont="1" applyFill="1" applyBorder="1" applyAlignment="1">
      <alignment vertical="center"/>
    </xf>
    <xf numFmtId="0" fontId="26" fillId="8" borderId="36" xfId="33" applyFont="1" applyFill="1" applyBorder="1" applyAlignment="1">
      <alignment vertical="center"/>
    </xf>
    <xf numFmtId="177" fontId="10" fillId="8" borderId="43" xfId="33" applyNumberFormat="1" applyFont="1" applyFill="1" applyBorder="1" applyAlignment="1">
      <alignment vertical="center"/>
    </xf>
    <xf numFmtId="10" fontId="32" fillId="8" borderId="0" xfId="26" applyNumberFormat="1" applyFont="1" applyFill="1" applyBorder="1" applyAlignment="1">
      <alignment vertical="center"/>
    </xf>
    <xf numFmtId="176" fontId="10" fillId="8" borderId="0" xfId="33" applyNumberFormat="1" applyFont="1" applyFill="1" applyBorder="1" applyAlignment="1">
      <alignment horizontal="center" vertical="center" wrapText="1"/>
    </xf>
    <xf numFmtId="177" fontId="26" fillId="8" borderId="0" xfId="33" applyNumberFormat="1" applyFont="1" applyFill="1" applyBorder="1" applyAlignment="1">
      <alignment horizontal="center" vertical="center"/>
    </xf>
    <xf numFmtId="177" fontId="10" fillId="8" borderId="51" xfId="33" applyNumberFormat="1" applyFont="1" applyFill="1" applyBorder="1" applyAlignment="1">
      <alignment vertical="center"/>
    </xf>
    <xf numFmtId="194" fontId="10" fillId="31" borderId="9" xfId="29" applyNumberFormat="1" applyFont="1" applyFill="1" applyBorder="1" applyAlignment="1">
      <alignment horizontal="right" vertical="center"/>
    </xf>
    <xf numFmtId="204" fontId="10" fillId="8" borderId="9" xfId="26" applyNumberFormat="1" applyFont="1" applyFill="1" applyBorder="1" applyAlignment="1">
      <alignment horizontal="right" vertical="center"/>
    </xf>
    <xf numFmtId="187" fontId="10" fillId="8" borderId="9" xfId="26" applyNumberFormat="1" applyFont="1" applyFill="1" applyBorder="1" applyAlignment="1">
      <alignment horizontal="right" vertical="center"/>
    </xf>
    <xf numFmtId="177" fontId="10" fillId="8" borderId="89" xfId="33" applyNumberFormat="1" applyFont="1" applyFill="1" applyBorder="1" applyAlignment="1">
      <alignment vertical="center"/>
    </xf>
    <xf numFmtId="176" fontId="10" fillId="8" borderId="65" xfId="33" applyNumberFormat="1" applyFont="1" applyFill="1" applyBorder="1" applyAlignment="1">
      <alignment horizontal="centerContinuous" vertical="center"/>
    </xf>
    <xf numFmtId="194" fontId="10" fillId="31" borderId="38" xfId="29" applyNumberFormat="1" applyFont="1" applyFill="1" applyBorder="1" applyAlignment="1">
      <alignment horizontal="right" vertical="center"/>
    </xf>
    <xf numFmtId="187" fontId="10" fillId="8" borderId="54" xfId="26" applyNumberFormat="1" applyFont="1" applyFill="1" applyBorder="1" applyAlignment="1">
      <alignment horizontal="right" vertical="center"/>
    </xf>
    <xf numFmtId="199" fontId="33" fillId="8" borderId="0" xfId="33" applyNumberFormat="1" applyFont="1" applyFill="1" applyBorder="1" applyAlignment="1">
      <alignment vertical="center"/>
    </xf>
    <xf numFmtId="198" fontId="33" fillId="8" borderId="0" xfId="33" applyNumberFormat="1" applyFont="1" applyFill="1" applyBorder="1" applyAlignment="1">
      <alignment vertical="center"/>
    </xf>
    <xf numFmtId="197" fontId="33" fillId="8" borderId="0" xfId="33" applyNumberFormat="1" applyFont="1" applyFill="1" applyBorder="1" applyAlignment="1">
      <alignment vertical="center"/>
    </xf>
    <xf numFmtId="0" fontId="33" fillId="8" borderId="0" xfId="33" applyFont="1" applyFill="1" applyBorder="1" applyAlignment="1">
      <alignment vertical="center"/>
    </xf>
    <xf numFmtId="187" fontId="10" fillId="31" borderId="1" xfId="26" applyNumberFormat="1" applyFont="1" applyFill="1" applyBorder="1" applyAlignment="1">
      <alignment horizontal="right" vertical="center"/>
    </xf>
    <xf numFmtId="187" fontId="10" fillId="31" borderId="9" xfId="26" applyNumberFormat="1" applyFont="1" applyFill="1" applyBorder="1" applyAlignment="1">
      <alignment horizontal="right" vertical="center"/>
    </xf>
    <xf numFmtId="187" fontId="10" fillId="31" borderId="54" xfId="26" applyNumberFormat="1" applyFont="1" applyFill="1" applyBorder="1" applyAlignment="1">
      <alignment horizontal="right" vertical="center"/>
    </xf>
    <xf numFmtId="0" fontId="10" fillId="8" borderId="0" xfId="33" applyFont="1" applyFill="1" applyBorder="1" applyAlignment="1">
      <alignment horizontal="right" vertical="center"/>
    </xf>
    <xf numFmtId="179" fontId="10" fillId="8" borderId="0" xfId="26" applyNumberFormat="1" applyFont="1" applyFill="1" applyBorder="1" applyAlignment="1">
      <alignment horizontal="right" vertical="center"/>
    </xf>
    <xf numFmtId="187" fontId="10" fillId="8" borderId="1" xfId="33" applyNumberFormat="1" applyFont="1" applyFill="1" applyBorder="1" applyAlignment="1">
      <alignment vertical="center"/>
    </xf>
    <xf numFmtId="187" fontId="10" fillId="8" borderId="51" xfId="26" applyNumberFormat="1" applyFont="1" applyFill="1" applyBorder="1" applyAlignment="1">
      <alignment horizontal="right" vertical="center"/>
    </xf>
    <xf numFmtId="187" fontId="10" fillId="8" borderId="4" xfId="33" applyNumberFormat="1" applyFont="1" applyFill="1" applyBorder="1" applyAlignment="1">
      <alignment vertical="center"/>
    </xf>
    <xf numFmtId="49" fontId="62" fillId="27" borderId="0" xfId="34" applyNumberFormat="1" applyFont="1" applyFill="1">
      <alignment vertical="center"/>
    </xf>
    <xf numFmtId="10" fontId="10" fillId="27" borderId="0" xfId="33" applyNumberFormat="1" applyFont="1" applyFill="1" applyBorder="1" applyAlignment="1">
      <alignment vertical="center"/>
    </xf>
    <xf numFmtId="183" fontId="10" fillId="27" borderId="0" xfId="33" applyNumberFormat="1" applyFont="1" applyFill="1" applyBorder="1" applyAlignment="1">
      <alignment vertical="center"/>
    </xf>
    <xf numFmtId="0" fontId="10" fillId="0" borderId="0" xfId="33" applyFont="1" applyFill="1" applyBorder="1" applyAlignment="1">
      <alignment vertical="center"/>
    </xf>
    <xf numFmtId="0" fontId="10" fillId="0" borderId="0" xfId="33" applyFont="1" applyFill="1" applyBorder="1" applyAlignment="1">
      <alignment vertical="center" wrapText="1"/>
    </xf>
    <xf numFmtId="184" fontId="10" fillId="27" borderId="0" xfId="33" applyNumberFormat="1" applyFont="1" applyFill="1" applyBorder="1" applyAlignment="1">
      <alignment vertical="center"/>
    </xf>
    <xf numFmtId="0" fontId="0" fillId="0" borderId="0" xfId="0" applyBorder="1">
      <alignment vertical="center"/>
    </xf>
    <xf numFmtId="0" fontId="10" fillId="35" borderId="0" xfId="33" applyFont="1" applyFill="1" applyBorder="1" applyAlignment="1">
      <alignment horizontal="left" vertical="center"/>
    </xf>
    <xf numFmtId="0" fontId="10" fillId="35" borderId="0" xfId="33" applyFont="1" applyFill="1" applyBorder="1" applyAlignment="1">
      <alignment horizontal="center" vertical="center"/>
    </xf>
    <xf numFmtId="0" fontId="10" fillId="35" borderId="0" xfId="33" applyFont="1" applyFill="1" applyBorder="1" applyAlignment="1">
      <alignment horizontal="center" vertical="center" wrapText="1"/>
    </xf>
    <xf numFmtId="0" fontId="32" fillId="35" borderId="0" xfId="33" applyFont="1" applyFill="1" applyBorder="1" applyAlignment="1">
      <alignment horizontal="left" vertical="center"/>
    </xf>
    <xf numFmtId="0" fontId="16" fillId="35" borderId="0" xfId="33" applyFont="1" applyFill="1" applyBorder="1" applyAlignment="1">
      <alignment horizontal="left" vertical="center"/>
    </xf>
    <xf numFmtId="0" fontId="79" fillId="35" borderId="0" xfId="0" applyFont="1" applyFill="1" applyBorder="1" applyAlignment="1">
      <alignment horizontal="left" vertical="center" wrapText="1"/>
    </xf>
    <xf numFmtId="176" fontId="26" fillId="35" borderId="0" xfId="0" applyNumberFormat="1" applyFont="1" applyFill="1" applyBorder="1">
      <alignment vertical="center"/>
    </xf>
    <xf numFmtId="0" fontId="81" fillId="21" borderId="0" xfId="33" applyFont="1" applyFill="1" applyAlignment="1">
      <alignment wrapText="1"/>
    </xf>
    <xf numFmtId="0" fontId="81" fillId="21" borderId="0" xfId="33" applyFont="1" applyFill="1" applyAlignment="1"/>
    <xf numFmtId="176" fontId="15" fillId="21" borderId="89" xfId="0" applyNumberFormat="1" applyFont="1" applyFill="1" applyBorder="1">
      <alignment vertical="center"/>
    </xf>
    <xf numFmtId="0" fontId="10" fillId="35" borderId="0" xfId="33" applyFont="1" applyFill="1" applyBorder="1" applyAlignment="1">
      <alignment horizontal="left" vertical="center" wrapText="1"/>
    </xf>
    <xf numFmtId="0" fontId="78" fillId="19" borderId="0" xfId="33" applyFont="1" applyFill="1" applyBorder="1" applyAlignment="1">
      <alignment vertical="center" wrapText="1"/>
    </xf>
    <xf numFmtId="0" fontId="78" fillId="19" borderId="0" xfId="33" applyFont="1" applyFill="1" applyBorder="1" applyAlignment="1">
      <alignment vertical="center"/>
    </xf>
    <xf numFmtId="211" fontId="15" fillId="19" borderId="89" xfId="0" applyNumberFormat="1" applyFont="1" applyFill="1" applyBorder="1">
      <alignment vertical="center"/>
    </xf>
    <xf numFmtId="0" fontId="1" fillId="43" borderId="0" xfId="33" applyFont="1" applyFill="1" applyAlignment="1">
      <alignment wrapText="1"/>
    </xf>
    <xf numFmtId="177" fontId="15" fillId="0" borderId="0" xfId="0" applyNumberFormat="1" applyFont="1" applyBorder="1">
      <alignment vertical="center"/>
    </xf>
    <xf numFmtId="0" fontId="7" fillId="42" borderId="0" xfId="28" applyFill="1" applyAlignment="1" applyProtection="1">
      <alignment vertical="center"/>
    </xf>
    <xf numFmtId="0" fontId="15" fillId="42" borderId="0" xfId="0" applyFont="1" applyFill="1" applyBorder="1">
      <alignment vertical="center"/>
    </xf>
    <xf numFmtId="0" fontId="15" fillId="42" borderId="0" xfId="0" applyFont="1" applyFill="1" applyBorder="1" applyAlignment="1">
      <alignment vertical="center" wrapText="1"/>
    </xf>
    <xf numFmtId="201" fontId="15" fillId="42" borderId="0" xfId="0" applyNumberFormat="1" applyFont="1" applyFill="1" applyBorder="1" applyAlignment="1">
      <alignment vertical="center" wrapText="1"/>
    </xf>
    <xf numFmtId="0" fontId="15" fillId="42" borderId="89" xfId="0" applyFont="1" applyFill="1" applyBorder="1">
      <alignment vertical="center"/>
    </xf>
    <xf numFmtId="0" fontId="15" fillId="42" borderId="89" xfId="0" applyFont="1" applyFill="1" applyBorder="1" applyAlignment="1">
      <alignment vertical="center" wrapText="1"/>
    </xf>
    <xf numFmtId="201" fontId="15" fillId="42" borderId="89" xfId="0" applyNumberFormat="1" applyFont="1" applyFill="1" applyBorder="1" applyAlignment="1">
      <alignment vertical="center" wrapText="1"/>
    </xf>
    <xf numFmtId="0" fontId="15" fillId="42" borderId="0" xfId="0" applyFont="1" applyFill="1" applyAlignment="1">
      <alignment vertical="center" wrapText="1"/>
    </xf>
    <xf numFmtId="201" fontId="15" fillId="42" borderId="0" xfId="0" applyNumberFormat="1" applyFont="1" applyFill="1" applyAlignment="1">
      <alignment vertical="center" wrapText="1"/>
    </xf>
    <xf numFmtId="201" fontId="15" fillId="42" borderId="0" xfId="0" applyNumberFormat="1" applyFont="1" applyFill="1" applyBorder="1">
      <alignment vertical="center"/>
    </xf>
    <xf numFmtId="177" fontId="15" fillId="42" borderId="89" xfId="0" applyNumberFormat="1" applyFont="1" applyFill="1" applyBorder="1">
      <alignment vertical="center"/>
    </xf>
    <xf numFmtId="201" fontId="15" fillId="42" borderId="0" xfId="0" applyNumberFormat="1" applyFont="1" applyFill="1">
      <alignment vertical="center"/>
    </xf>
    <xf numFmtId="0" fontId="44" fillId="35" borderId="69" xfId="0" applyFont="1" applyFill="1" applyBorder="1">
      <alignment vertical="center"/>
    </xf>
    <xf numFmtId="203" fontId="51" fillId="35" borderId="0" xfId="0" applyNumberFormat="1" applyFont="1" applyFill="1" applyBorder="1" applyAlignment="1">
      <alignment horizontal="center" vertical="center" readingOrder="1"/>
    </xf>
    <xf numFmtId="199" fontId="51" fillId="35" borderId="0" xfId="0" applyNumberFormat="1" applyFont="1" applyFill="1" applyBorder="1" applyAlignment="1">
      <alignment horizontal="center" vertical="center" readingOrder="1"/>
    </xf>
    <xf numFmtId="176" fontId="51" fillId="35" borderId="0" xfId="0" applyNumberFormat="1" applyFont="1" applyFill="1" applyBorder="1" applyAlignment="1">
      <alignment horizontal="center" vertical="center" readingOrder="1"/>
    </xf>
    <xf numFmtId="212" fontId="51" fillId="35" borderId="0" xfId="0" applyNumberFormat="1" applyFont="1" applyFill="1" applyBorder="1" applyAlignment="1">
      <alignment horizontal="center" vertical="center" wrapText="1" readingOrder="1"/>
    </xf>
    <xf numFmtId="0" fontId="15" fillId="21" borderId="69" xfId="0" applyFont="1" applyFill="1" applyBorder="1">
      <alignment vertical="center"/>
    </xf>
    <xf numFmtId="0" fontId="44" fillId="21" borderId="69" xfId="0" applyFont="1" applyFill="1" applyBorder="1">
      <alignment vertical="center"/>
    </xf>
    <xf numFmtId="203" fontId="51" fillId="21" borderId="0" xfId="0" applyNumberFormat="1" applyFont="1" applyFill="1" applyBorder="1" applyAlignment="1">
      <alignment horizontal="center" vertical="center" readingOrder="1"/>
    </xf>
    <xf numFmtId="206" fontId="52" fillId="21" borderId="89" xfId="0" applyNumberFormat="1" applyFont="1" applyFill="1" applyBorder="1" applyAlignment="1">
      <alignment horizontal="center" vertical="center" readingOrder="1"/>
    </xf>
    <xf numFmtId="176" fontId="51" fillId="21" borderId="0" xfId="0" applyNumberFormat="1" applyFont="1" applyFill="1" applyBorder="1" applyAlignment="1">
      <alignment horizontal="center" vertical="center" readingOrder="1"/>
    </xf>
    <xf numFmtId="212" fontId="51" fillId="21" borderId="0" xfId="0" applyNumberFormat="1" applyFont="1" applyFill="1" applyBorder="1" applyAlignment="1">
      <alignment horizontal="center" vertical="center" wrapText="1" readingOrder="1"/>
    </xf>
    <xf numFmtId="0" fontId="62" fillId="27" borderId="19" xfId="34" applyFont="1" applyFill="1" applyBorder="1" applyAlignment="1">
      <alignment vertical="center"/>
    </xf>
    <xf numFmtId="3" fontId="62" fillId="27" borderId="19" xfId="34" applyNumberFormat="1" applyFont="1" applyFill="1" applyBorder="1" applyAlignment="1">
      <alignment vertical="center"/>
    </xf>
    <xf numFmtId="3" fontId="62" fillId="27" borderId="0" xfId="34" applyNumberFormat="1" applyFont="1" applyFill="1" applyBorder="1" applyAlignment="1">
      <alignment vertical="center"/>
    </xf>
    <xf numFmtId="0" fontId="62" fillId="27" borderId="0" xfId="34" applyFont="1" applyFill="1" applyBorder="1" applyAlignment="1">
      <alignment vertical="center" wrapText="1"/>
    </xf>
    <xf numFmtId="0" fontId="62" fillId="27" borderId="0" xfId="34" applyFont="1" applyFill="1" applyBorder="1">
      <alignment vertical="center"/>
    </xf>
    <xf numFmtId="0" fontId="10" fillId="27" borderId="100" xfId="33" applyFont="1" applyFill="1" applyBorder="1" applyAlignment="1">
      <alignment horizontal="center" vertical="center" wrapText="1"/>
    </xf>
    <xf numFmtId="38" fontId="10" fillId="30" borderId="100" xfId="29" applyNumberFormat="1" applyFont="1" applyFill="1" applyBorder="1" applyAlignment="1">
      <alignment vertical="center"/>
    </xf>
    <xf numFmtId="0" fontId="10" fillId="27" borderId="100" xfId="33" applyFont="1" applyFill="1" applyBorder="1" applyAlignment="1">
      <alignment vertical="center" wrapText="1"/>
    </xf>
    <xf numFmtId="38" fontId="17" fillId="30" borderId="100" xfId="29" applyNumberFormat="1" applyFont="1" applyFill="1" applyBorder="1" applyAlignment="1">
      <alignment vertical="center"/>
    </xf>
    <xf numFmtId="38" fontId="10" fillId="30" borderId="100" xfId="29" applyNumberFormat="1" applyFont="1" applyFill="1" applyBorder="1" applyAlignment="1">
      <alignment horizontal="right" vertical="center"/>
    </xf>
    <xf numFmtId="38" fontId="10" fillId="30" borderId="99" xfId="29" applyNumberFormat="1" applyFont="1" applyFill="1" applyBorder="1" applyAlignment="1">
      <alignment horizontal="right" vertical="center"/>
    </xf>
    <xf numFmtId="0" fontId="82" fillId="27" borderId="0" xfId="33" applyFont="1" applyFill="1" applyAlignment="1"/>
    <xf numFmtId="0" fontId="83" fillId="27" borderId="0" xfId="33" applyFont="1" applyFill="1" applyAlignment="1"/>
    <xf numFmtId="0" fontId="83" fillId="27" borderId="0" xfId="33" applyFont="1" applyFill="1"/>
    <xf numFmtId="179" fontId="10" fillId="27" borderId="0" xfId="33" applyNumberFormat="1" applyFont="1" applyFill="1" applyBorder="1" applyAlignment="1">
      <alignment vertical="center"/>
    </xf>
    <xf numFmtId="0" fontId="17" fillId="3" borderId="20" xfId="33" applyFont="1" applyFill="1" applyBorder="1" applyAlignment="1">
      <alignment vertical="center" wrapText="1"/>
    </xf>
    <xf numFmtId="0" fontId="17" fillId="3" borderId="40" xfId="33" applyFont="1" applyFill="1" applyBorder="1" applyAlignment="1">
      <alignment vertical="center" wrapText="1"/>
    </xf>
    <xf numFmtId="210" fontId="47" fillId="27" borderId="1" xfId="33" applyNumberFormat="1" applyFont="1" applyFill="1" applyBorder="1" applyAlignment="1">
      <alignment vertical="center"/>
    </xf>
    <xf numFmtId="0" fontId="17" fillId="9" borderId="1" xfId="33" applyFont="1" applyFill="1" applyBorder="1" applyAlignment="1">
      <alignment vertical="center"/>
    </xf>
    <xf numFmtId="0" fontId="10" fillId="0" borderId="66" xfId="33" applyFont="1" applyFill="1" applyBorder="1" applyAlignment="1">
      <alignment vertical="center"/>
    </xf>
    <xf numFmtId="183" fontId="10" fillId="8" borderId="107" xfId="33" applyNumberFormat="1" applyFont="1" applyFill="1" applyBorder="1" applyAlignment="1">
      <alignment vertical="center"/>
    </xf>
    <xf numFmtId="38" fontId="10" fillId="8" borderId="54" xfId="29" applyFont="1" applyFill="1" applyBorder="1" applyAlignment="1">
      <alignment vertical="center"/>
    </xf>
    <xf numFmtId="9" fontId="10" fillId="8" borderId="54" xfId="33" applyNumberFormat="1" applyFont="1" applyFill="1" applyBorder="1" applyAlignment="1">
      <alignment vertical="center"/>
    </xf>
    <xf numFmtId="207" fontId="10" fillId="27" borderId="1" xfId="33" applyNumberFormat="1" applyFont="1" applyFill="1" applyBorder="1" applyAlignment="1">
      <alignment horizontal="right" vertical="center"/>
    </xf>
    <xf numFmtId="207" fontId="10" fillId="27" borderId="9" xfId="26" applyNumberFormat="1" applyFont="1" applyFill="1" applyBorder="1" applyAlignment="1">
      <alignment horizontal="right" vertical="center"/>
    </xf>
    <xf numFmtId="0" fontId="10" fillId="27" borderId="0" xfId="33" applyFont="1" applyFill="1" applyBorder="1" applyAlignment="1">
      <alignment horizontal="center" vertical="center" wrapText="1"/>
    </xf>
    <xf numFmtId="0" fontId="62" fillId="27" borderId="0" xfId="34" applyFont="1" applyFill="1" applyBorder="1" applyAlignment="1">
      <alignment vertical="top"/>
    </xf>
    <xf numFmtId="0" fontId="62" fillId="27" borderId="0" xfId="34" applyFont="1" applyFill="1" applyAlignment="1">
      <alignment vertical="top"/>
    </xf>
    <xf numFmtId="49" fontId="62" fillId="27" borderId="0" xfId="34" applyNumberFormat="1" applyFont="1" applyFill="1" applyBorder="1" applyAlignment="1">
      <alignment vertical="top"/>
    </xf>
    <xf numFmtId="49" fontId="62" fillId="27" borderId="0" xfId="34" applyNumberFormat="1" applyFont="1" applyFill="1" applyAlignment="1">
      <alignment vertical="top"/>
    </xf>
    <xf numFmtId="180" fontId="15" fillId="8" borderId="0" xfId="33" applyNumberFormat="1" applyFont="1" applyFill="1" applyAlignment="1">
      <alignment horizontal="left" vertical="top"/>
    </xf>
    <xf numFmtId="49" fontId="29" fillId="27" borderId="0" xfId="0" applyNumberFormat="1" applyFont="1" applyFill="1" applyAlignment="1">
      <alignment vertical="top"/>
    </xf>
    <xf numFmtId="0" fontId="29" fillId="27" borderId="0" xfId="0" applyFont="1" applyFill="1" applyAlignment="1">
      <alignment vertical="top"/>
    </xf>
    <xf numFmtId="0" fontId="62" fillId="27" borderId="0" xfId="34" applyFont="1" applyFill="1" applyAlignment="1">
      <alignment horizontal="right" vertical="top"/>
    </xf>
    <xf numFmtId="49" fontId="65" fillId="27" borderId="0" xfId="0" applyNumberFormat="1" applyFont="1" applyFill="1" applyAlignment="1">
      <alignment vertical="top"/>
    </xf>
    <xf numFmtId="49" fontId="84" fillId="27" borderId="0" xfId="34" applyNumberFormat="1" applyFont="1" applyFill="1" applyBorder="1" applyAlignment="1">
      <alignment vertical="top"/>
    </xf>
    <xf numFmtId="0" fontId="41" fillId="27" borderId="0" xfId="34" applyFont="1" applyFill="1" applyBorder="1" applyAlignment="1">
      <alignment vertical="top"/>
    </xf>
    <xf numFmtId="0" fontId="85" fillId="27" borderId="0" xfId="0" applyFont="1" applyFill="1" applyAlignment="1">
      <alignment vertical="top"/>
    </xf>
    <xf numFmtId="38" fontId="17" fillId="44" borderId="1" xfId="29" applyNumberFormat="1" applyFont="1" applyFill="1" applyBorder="1" applyAlignment="1">
      <alignment vertical="center"/>
    </xf>
    <xf numFmtId="38" fontId="17" fillId="45" borderId="1" xfId="29" applyNumberFormat="1" applyFont="1" applyFill="1" applyBorder="1" applyAlignment="1">
      <alignment vertical="center"/>
    </xf>
    <xf numFmtId="0" fontId="48" fillId="35" borderId="0" xfId="0" applyFont="1" applyFill="1" applyBorder="1" applyAlignment="1">
      <alignment horizontal="left" vertical="top" wrapText="1"/>
    </xf>
    <xf numFmtId="0" fontId="86" fillId="35" borderId="0" xfId="0" applyFont="1" applyFill="1" applyBorder="1" applyAlignment="1">
      <alignment horizontal="left" vertical="top" wrapText="1"/>
    </xf>
    <xf numFmtId="177" fontId="26" fillId="28" borderId="27" xfId="33" applyNumberFormat="1" applyFont="1" applyFill="1" applyBorder="1" applyAlignment="1">
      <alignment vertical="center"/>
    </xf>
    <xf numFmtId="38" fontId="17" fillId="13" borderId="62" xfId="29" applyNumberFormat="1" applyFont="1" applyFill="1" applyBorder="1" applyAlignment="1">
      <alignment vertical="center"/>
    </xf>
    <xf numFmtId="38" fontId="17" fillId="3" borderId="27" xfId="29" applyNumberFormat="1" applyFont="1" applyFill="1" applyBorder="1" applyAlignment="1">
      <alignment vertical="center"/>
    </xf>
    <xf numFmtId="38" fontId="10" fillId="16" borderId="19" xfId="29" applyNumberFormat="1" applyFont="1" applyFill="1" applyBorder="1" applyAlignment="1">
      <alignment vertical="center"/>
    </xf>
    <xf numFmtId="38" fontId="10" fillId="16" borderId="88" xfId="29" applyNumberFormat="1" applyFont="1" applyFill="1" applyBorder="1" applyAlignment="1">
      <alignment vertical="center"/>
    </xf>
    <xf numFmtId="38" fontId="10" fillId="34" borderId="27" xfId="29" applyNumberFormat="1" applyFont="1" applyFill="1" applyBorder="1" applyAlignment="1">
      <alignment vertical="center"/>
    </xf>
    <xf numFmtId="38" fontId="17" fillId="9" borderId="27" xfId="29" applyNumberFormat="1" applyFont="1" applyFill="1" applyBorder="1" applyAlignment="1">
      <alignment vertical="center"/>
    </xf>
    <xf numFmtId="38" fontId="17" fillId="45" borderId="27" xfId="29" applyNumberFormat="1" applyFont="1" applyFill="1" applyBorder="1" applyAlignment="1">
      <alignment vertical="center"/>
    </xf>
    <xf numFmtId="38" fontId="17" fillId="10" borderId="27" xfId="29" applyNumberFormat="1" applyFont="1" applyFill="1" applyBorder="1" applyAlignment="1">
      <alignment vertical="center"/>
    </xf>
    <xf numFmtId="38" fontId="17" fillId="4" borderId="27" xfId="29" applyNumberFormat="1" applyFont="1" applyFill="1" applyBorder="1" applyAlignment="1">
      <alignment vertical="center"/>
    </xf>
    <xf numFmtId="38" fontId="17" fillId="18" borderId="62" xfId="29" applyNumberFormat="1" applyFont="1" applyFill="1" applyBorder="1" applyAlignment="1">
      <alignment vertical="center"/>
    </xf>
    <xf numFmtId="38" fontId="17" fillId="25" borderId="108" xfId="29" applyNumberFormat="1" applyFont="1" applyFill="1" applyBorder="1" applyAlignment="1">
      <alignment vertical="center"/>
    </xf>
    <xf numFmtId="38" fontId="17" fillId="0" borderId="101" xfId="29" applyNumberFormat="1" applyFont="1" applyFill="1" applyBorder="1" applyAlignment="1">
      <alignment vertical="center"/>
    </xf>
    <xf numFmtId="38" fontId="10" fillId="29" borderId="27" xfId="29" applyNumberFormat="1" applyFont="1" applyFill="1" applyBorder="1" applyAlignment="1">
      <alignment vertical="center"/>
    </xf>
    <xf numFmtId="38" fontId="10" fillId="16" borderId="70" xfId="29" applyNumberFormat="1" applyFont="1" applyFill="1" applyBorder="1" applyAlignment="1">
      <alignment vertical="center"/>
    </xf>
    <xf numFmtId="38" fontId="17" fillId="36" borderId="39" xfId="29" applyNumberFormat="1" applyFont="1" applyFill="1" applyBorder="1" applyAlignment="1">
      <alignment vertical="center"/>
    </xf>
    <xf numFmtId="38" fontId="17" fillId="25" borderId="62" xfId="29" applyNumberFormat="1" applyFont="1" applyFill="1" applyBorder="1" applyAlignment="1">
      <alignment vertical="center"/>
    </xf>
    <xf numFmtId="38" fontId="17" fillId="27" borderId="101" xfId="29" applyNumberFormat="1" applyFont="1" applyFill="1" applyBorder="1" applyAlignment="1">
      <alignment vertical="center"/>
    </xf>
    <xf numFmtId="38" fontId="10" fillId="16" borderId="103" xfId="29" applyNumberFormat="1" applyFont="1" applyFill="1" applyBorder="1" applyAlignment="1">
      <alignment vertical="center"/>
    </xf>
    <xf numFmtId="38" fontId="10" fillId="16" borderId="87" xfId="29" applyNumberFormat="1" applyFont="1" applyFill="1" applyBorder="1" applyAlignment="1">
      <alignment vertical="center"/>
    </xf>
    <xf numFmtId="0" fontId="45" fillId="27" borderId="0" xfId="32" applyFont="1" applyFill="1" applyAlignment="1">
      <alignment vertical="top" wrapText="1"/>
    </xf>
    <xf numFmtId="0" fontId="45" fillId="27" borderId="0" xfId="32" applyFont="1" applyFill="1" applyAlignment="1">
      <alignment horizontal="left" vertical="top" wrapText="1"/>
    </xf>
    <xf numFmtId="0" fontId="11" fillId="8" borderId="9" xfId="33" applyFont="1" applyFill="1" applyBorder="1" applyAlignment="1">
      <alignment vertical="center" wrapText="1"/>
    </xf>
    <xf numFmtId="0" fontId="11" fillId="8" borderId="9" xfId="33" applyFont="1" applyFill="1" applyBorder="1" applyAlignment="1">
      <alignment vertical="center"/>
    </xf>
    <xf numFmtId="0" fontId="0" fillId="8" borderId="9" xfId="33" applyFont="1" applyFill="1" applyBorder="1" applyAlignment="1">
      <alignment vertical="center"/>
    </xf>
    <xf numFmtId="0" fontId="11" fillId="8" borderId="1" xfId="33" applyFont="1" applyFill="1" applyBorder="1" applyAlignment="1">
      <alignment vertical="center" wrapText="1"/>
    </xf>
    <xf numFmtId="0" fontId="11" fillId="8" borderId="77" xfId="33" applyFont="1" applyFill="1" applyBorder="1" applyAlignment="1">
      <alignment vertical="center"/>
    </xf>
    <xf numFmtId="0" fontId="11" fillId="8" borderId="1" xfId="33" applyFont="1" applyFill="1" applyBorder="1" applyAlignment="1">
      <alignment vertical="center"/>
    </xf>
    <xf numFmtId="38" fontId="10" fillId="28" borderId="99" xfId="29" applyNumberFormat="1" applyFont="1" applyFill="1" applyBorder="1" applyAlignment="1">
      <alignment vertical="center"/>
    </xf>
    <xf numFmtId="38" fontId="10" fillId="28" borderId="104" xfId="29" applyNumberFormat="1" applyFont="1" applyFill="1" applyBorder="1" applyAlignment="1">
      <alignment vertical="center"/>
    </xf>
    <xf numFmtId="38" fontId="10" fillId="15" borderId="23" xfId="29" applyNumberFormat="1" applyFont="1" applyFill="1" applyBorder="1" applyAlignment="1">
      <alignment horizontal="right" vertical="center"/>
    </xf>
    <xf numFmtId="179" fontId="10" fillId="8" borderId="95" xfId="33" applyNumberFormat="1" applyFont="1" applyFill="1" applyBorder="1" applyAlignment="1">
      <alignment vertical="center"/>
    </xf>
    <xf numFmtId="179" fontId="10" fillId="8" borderId="59" xfId="33" applyNumberFormat="1" applyFont="1" applyFill="1" applyBorder="1" applyAlignment="1">
      <alignment vertical="center"/>
    </xf>
    <xf numFmtId="0" fontId="84" fillId="27" borderId="0" xfId="34" applyFont="1" applyFill="1" applyAlignment="1">
      <alignment vertical="top"/>
    </xf>
    <xf numFmtId="177" fontId="10" fillId="27" borderId="0" xfId="33" applyNumberFormat="1" applyFont="1" applyFill="1" applyBorder="1" applyAlignment="1">
      <alignment vertical="center"/>
    </xf>
    <xf numFmtId="207" fontId="10" fillId="27" borderId="0" xfId="33" applyNumberFormat="1" applyFont="1" applyFill="1" applyBorder="1" applyAlignment="1">
      <alignment vertical="center"/>
    </xf>
    <xf numFmtId="207" fontId="10" fillId="27" borderId="0" xfId="33" applyNumberFormat="1" applyFont="1" applyFill="1" applyBorder="1" applyAlignment="1">
      <alignment horizontal="right" vertical="center"/>
    </xf>
    <xf numFmtId="207" fontId="10" fillId="27" borderId="0" xfId="26" applyNumberFormat="1" applyFont="1" applyFill="1" applyBorder="1" applyAlignment="1">
      <alignment vertical="center"/>
    </xf>
    <xf numFmtId="207" fontId="10" fillId="27" borderId="0" xfId="26" applyNumberFormat="1" applyFont="1" applyFill="1" applyBorder="1" applyAlignment="1">
      <alignment horizontal="right" vertical="center"/>
    </xf>
    <xf numFmtId="0" fontId="10" fillId="27" borderId="0" xfId="33" applyFont="1" applyFill="1" applyBorder="1" applyAlignment="1">
      <alignment horizontal="center" vertical="center"/>
    </xf>
    <xf numFmtId="9" fontId="10" fillId="27" borderId="0" xfId="26" applyNumberFormat="1" applyFont="1" applyFill="1" applyBorder="1" applyAlignment="1">
      <alignment horizontal="right" vertical="center"/>
    </xf>
    <xf numFmtId="9" fontId="10" fillId="27" borderId="0" xfId="26" applyNumberFormat="1" applyFont="1" applyFill="1" applyBorder="1" applyAlignment="1">
      <alignment vertical="center"/>
    </xf>
    <xf numFmtId="179" fontId="10" fillId="27" borderId="0" xfId="26" applyNumberFormat="1" applyFont="1" applyFill="1" applyBorder="1" applyAlignment="1">
      <alignment vertical="center"/>
    </xf>
    <xf numFmtId="10" fontId="10" fillId="27" borderId="0" xfId="26" applyNumberFormat="1" applyFont="1" applyFill="1" applyBorder="1" applyAlignment="1">
      <alignment horizontal="right" vertical="center"/>
    </xf>
    <xf numFmtId="10" fontId="10" fillId="27" borderId="0" xfId="26" applyNumberFormat="1" applyFont="1" applyFill="1" applyBorder="1" applyAlignment="1">
      <alignment vertical="center"/>
    </xf>
    <xf numFmtId="196" fontId="10" fillId="27" borderId="0" xfId="26" applyNumberFormat="1" applyFont="1" applyFill="1" applyBorder="1" applyAlignment="1">
      <alignment vertical="center"/>
    </xf>
    <xf numFmtId="196" fontId="10" fillId="27" borderId="0" xfId="26" applyNumberFormat="1" applyFont="1" applyFill="1" applyBorder="1" applyAlignment="1">
      <alignment horizontal="right" vertical="center"/>
    </xf>
    <xf numFmtId="187" fontId="10" fillId="27" borderId="0" xfId="26" applyNumberFormat="1" applyFont="1" applyFill="1" applyBorder="1" applyAlignment="1">
      <alignment horizontal="right" vertical="center"/>
    </xf>
    <xf numFmtId="187" fontId="10" fillId="27" borderId="0" xfId="26" applyNumberFormat="1" applyFont="1" applyFill="1" applyBorder="1" applyAlignment="1">
      <alignment vertical="center"/>
    </xf>
    <xf numFmtId="9" fontId="10" fillId="27" borderId="0" xfId="33" applyNumberFormat="1" applyFont="1" applyFill="1" applyBorder="1" applyAlignment="1">
      <alignment vertical="center"/>
    </xf>
    <xf numFmtId="177" fontId="26" fillId="28" borderId="0" xfId="33" applyNumberFormat="1" applyFont="1" applyFill="1" applyBorder="1" applyAlignment="1">
      <alignment vertical="center"/>
    </xf>
    <xf numFmtId="0" fontId="10" fillId="27" borderId="0" xfId="33" applyFont="1" applyFill="1" applyAlignment="1">
      <alignment horizontal="right" vertical="center"/>
    </xf>
    <xf numFmtId="177" fontId="26" fillId="27" borderId="0" xfId="33" applyNumberFormat="1" applyFont="1" applyFill="1" applyBorder="1" applyAlignment="1">
      <alignment vertical="center"/>
    </xf>
    <xf numFmtId="204" fontId="10" fillId="27" borderId="0" xfId="26" applyNumberFormat="1" applyFont="1" applyFill="1" applyBorder="1" applyAlignment="1">
      <alignment horizontal="right" vertical="center"/>
    </xf>
    <xf numFmtId="187" fontId="10" fillId="27" borderId="0" xfId="33" applyNumberFormat="1" applyFont="1" applyFill="1" applyBorder="1" applyAlignment="1">
      <alignment vertical="center"/>
    </xf>
    <xf numFmtId="38" fontId="10" fillId="28" borderId="0" xfId="29" applyNumberFormat="1" applyFont="1" applyFill="1" applyBorder="1" applyAlignment="1">
      <alignment vertical="center"/>
    </xf>
    <xf numFmtId="38" fontId="10" fillId="27" borderId="0" xfId="29" applyNumberFormat="1" applyFont="1" applyFill="1" applyBorder="1" applyAlignment="1">
      <alignment vertical="center"/>
    </xf>
    <xf numFmtId="40" fontId="10" fillId="27" borderId="0" xfId="29" applyNumberFormat="1" applyFont="1" applyFill="1" applyBorder="1" applyAlignment="1">
      <alignment horizontal="center" vertical="center"/>
    </xf>
    <xf numFmtId="38" fontId="17" fillId="28" borderId="0" xfId="29" applyNumberFormat="1" applyFont="1" applyFill="1" applyBorder="1" applyAlignment="1">
      <alignment vertical="center"/>
    </xf>
    <xf numFmtId="182" fontId="10" fillId="27" borderId="0" xfId="33" applyNumberFormat="1" applyFont="1" applyFill="1" applyBorder="1" applyAlignment="1">
      <alignment vertical="center"/>
    </xf>
    <xf numFmtId="38" fontId="17" fillId="30" borderId="0" xfId="29" applyNumberFormat="1" applyFont="1" applyFill="1" applyBorder="1" applyAlignment="1">
      <alignment vertical="center"/>
    </xf>
    <xf numFmtId="177" fontId="47" fillId="27" borderId="0" xfId="33" applyNumberFormat="1" applyFont="1" applyFill="1" applyBorder="1" applyAlignment="1">
      <alignment vertical="center"/>
    </xf>
    <xf numFmtId="183" fontId="47" fillId="27" borderId="0" xfId="33" applyNumberFormat="1" applyFont="1" applyFill="1" applyBorder="1" applyAlignment="1">
      <alignment vertical="center"/>
    </xf>
    <xf numFmtId="0" fontId="10" fillId="4" borderId="40" xfId="33" applyFont="1" applyFill="1" applyBorder="1" applyAlignment="1">
      <alignment vertical="center" wrapText="1"/>
    </xf>
    <xf numFmtId="38" fontId="17" fillId="4" borderId="11" xfId="29" applyNumberFormat="1" applyFont="1" applyFill="1" applyBorder="1" applyAlignment="1">
      <alignment vertical="center"/>
    </xf>
    <xf numFmtId="38" fontId="17" fillId="4" borderId="36" xfId="29" applyNumberFormat="1" applyFont="1" applyFill="1" applyBorder="1" applyAlignment="1">
      <alignment vertical="center"/>
    </xf>
    <xf numFmtId="0" fontId="10" fillId="4" borderId="40" xfId="33" applyFont="1" applyFill="1" applyBorder="1" applyAlignment="1">
      <alignment vertical="center"/>
    </xf>
    <xf numFmtId="0" fontId="17" fillId="5" borderId="89" xfId="33" applyFont="1" applyFill="1" applyBorder="1" applyAlignment="1">
      <alignment vertical="center"/>
    </xf>
    <xf numFmtId="0" fontId="17" fillId="5" borderId="38" xfId="33" applyFont="1" applyFill="1" applyBorder="1" applyAlignment="1">
      <alignment vertical="center"/>
    </xf>
    <xf numFmtId="0" fontId="17" fillId="46" borderId="35" xfId="33" applyFont="1" applyFill="1" applyBorder="1" applyAlignment="1">
      <alignment vertical="center"/>
    </xf>
    <xf numFmtId="0" fontId="10" fillId="46" borderId="32" xfId="33" applyFont="1" applyFill="1" applyBorder="1" applyAlignment="1">
      <alignment vertical="center"/>
    </xf>
    <xf numFmtId="0" fontId="10" fillId="27" borderId="104" xfId="33" applyFont="1" applyFill="1" applyBorder="1" applyAlignment="1">
      <alignment vertical="center"/>
    </xf>
    <xf numFmtId="0" fontId="10" fillId="27" borderId="98" xfId="33" applyFont="1" applyFill="1" applyBorder="1" applyAlignment="1">
      <alignment vertical="center"/>
    </xf>
    <xf numFmtId="0" fontId="17" fillId="5" borderId="38" xfId="33" applyFont="1" applyFill="1" applyBorder="1" applyAlignment="1">
      <alignment vertical="center" wrapText="1"/>
    </xf>
    <xf numFmtId="38" fontId="17" fillId="5" borderId="4" xfId="29" applyNumberFormat="1" applyFont="1" applyFill="1" applyBorder="1" applyAlignment="1">
      <alignment vertical="center"/>
    </xf>
    <xf numFmtId="38" fontId="17" fillId="5" borderId="26" xfId="29" applyNumberFormat="1" applyFont="1" applyFill="1" applyBorder="1" applyAlignment="1">
      <alignment vertical="center"/>
    </xf>
    <xf numFmtId="38" fontId="17" fillId="5" borderId="48" xfId="29" applyNumberFormat="1" applyFont="1" applyFill="1" applyBorder="1" applyAlignment="1">
      <alignment vertical="center"/>
    </xf>
    <xf numFmtId="0" fontId="10" fillId="46" borderId="32" xfId="33" applyFont="1" applyFill="1" applyBorder="1" applyAlignment="1">
      <alignment vertical="center" wrapText="1"/>
    </xf>
    <xf numFmtId="38" fontId="17" fillId="46" borderId="33" xfId="29" applyNumberFormat="1" applyFont="1" applyFill="1" applyBorder="1" applyAlignment="1">
      <alignment vertical="center"/>
    </xf>
    <xf numFmtId="38" fontId="17" fillId="46" borderId="34" xfId="29" applyNumberFormat="1" applyFont="1" applyFill="1" applyBorder="1" applyAlignment="1">
      <alignment vertical="center"/>
    </xf>
    <xf numFmtId="0" fontId="17" fillId="46" borderId="45" xfId="33" applyFont="1" applyFill="1" applyBorder="1" applyAlignment="1">
      <alignment vertical="center"/>
    </xf>
    <xf numFmtId="0" fontId="10" fillId="46" borderId="45" xfId="33" applyFont="1" applyFill="1" applyBorder="1" applyAlignment="1">
      <alignment vertical="center"/>
    </xf>
    <xf numFmtId="0" fontId="24" fillId="5" borderId="0" xfId="33" applyFont="1" applyFill="1" applyBorder="1" applyAlignment="1">
      <alignment vertical="center"/>
    </xf>
    <xf numFmtId="0" fontId="17" fillId="24" borderId="31" xfId="33" applyFont="1" applyFill="1" applyBorder="1" applyAlignment="1">
      <alignment vertical="center"/>
    </xf>
    <xf numFmtId="0" fontId="10" fillId="12" borderId="0" xfId="33" applyFont="1" applyFill="1" applyBorder="1" applyAlignment="1">
      <alignment vertical="center"/>
    </xf>
    <xf numFmtId="0" fontId="24" fillId="46" borderId="45" xfId="33" applyFont="1" applyFill="1" applyBorder="1" applyAlignment="1">
      <alignment vertical="center"/>
    </xf>
    <xf numFmtId="0" fontId="61" fillId="46" borderId="45" xfId="33" applyFont="1" applyFill="1" applyBorder="1" applyAlignment="1">
      <alignment vertical="center"/>
    </xf>
    <xf numFmtId="38" fontId="10" fillId="5" borderId="4" xfId="29" applyNumberFormat="1" applyFont="1" applyFill="1" applyBorder="1" applyAlignment="1">
      <alignment vertical="center"/>
    </xf>
    <xf numFmtId="0" fontId="10" fillId="12" borderId="7" xfId="33" applyFont="1" applyFill="1" applyBorder="1" applyAlignment="1">
      <alignment vertical="center"/>
    </xf>
    <xf numFmtId="213" fontId="51" fillId="35" borderId="0" xfId="0" applyNumberFormat="1" applyFont="1" applyFill="1" applyBorder="1" applyAlignment="1">
      <alignment horizontal="center" vertical="center" readingOrder="1"/>
    </xf>
    <xf numFmtId="213" fontId="51" fillId="21" borderId="0" xfId="0" applyNumberFormat="1" applyFont="1" applyFill="1" applyBorder="1" applyAlignment="1">
      <alignment horizontal="center" vertical="center" readingOrder="1"/>
    </xf>
    <xf numFmtId="0" fontId="10" fillId="8" borderId="67" xfId="33" applyFont="1" applyFill="1" applyBorder="1" applyAlignment="1">
      <alignment horizontal="left" vertical="center"/>
    </xf>
    <xf numFmtId="0" fontId="10" fillId="27" borderId="1" xfId="0" applyFont="1" applyFill="1" applyBorder="1">
      <alignment vertical="center"/>
    </xf>
    <xf numFmtId="0" fontId="10" fillId="0" borderId="1" xfId="0" applyFont="1" applyFill="1" applyBorder="1">
      <alignment vertical="center"/>
    </xf>
    <xf numFmtId="0" fontId="66" fillId="27" borderId="1" xfId="28" applyFont="1" applyFill="1" applyBorder="1" applyAlignment="1" applyProtection="1">
      <alignment vertical="center" wrapText="1"/>
    </xf>
    <xf numFmtId="0" fontId="10" fillId="27" borderId="0" xfId="0" applyFont="1" applyFill="1" applyBorder="1" applyAlignment="1">
      <alignment vertical="center" wrapText="1"/>
    </xf>
    <xf numFmtId="0" fontId="66" fillId="27" borderId="0" xfId="28" applyFont="1" applyFill="1" applyBorder="1" applyAlignment="1" applyProtection="1">
      <alignment vertical="center" wrapText="1"/>
    </xf>
    <xf numFmtId="0" fontId="26" fillId="8" borderId="0" xfId="33" applyFont="1" applyFill="1" applyAlignment="1">
      <alignment vertical="center"/>
    </xf>
    <xf numFmtId="176" fontId="26" fillId="19" borderId="44" xfId="33" applyNumberFormat="1" applyFont="1" applyFill="1" applyBorder="1" applyAlignment="1">
      <alignment vertical="center"/>
    </xf>
    <xf numFmtId="182" fontId="26" fillId="28" borderId="19" xfId="33" applyNumberFormat="1" applyFont="1" applyFill="1" applyBorder="1" applyAlignment="1">
      <alignment vertical="center"/>
    </xf>
    <xf numFmtId="176" fontId="26" fillId="28" borderId="1" xfId="33" applyNumberFormat="1" applyFont="1" applyFill="1" applyBorder="1" applyAlignment="1">
      <alignment vertical="center"/>
    </xf>
    <xf numFmtId="176" fontId="26" fillId="28" borderId="27" xfId="33" applyNumberFormat="1" applyFont="1" applyFill="1" applyBorder="1" applyAlignment="1">
      <alignment vertical="center"/>
    </xf>
    <xf numFmtId="176" fontId="26" fillId="19" borderId="101" xfId="33" applyNumberFormat="1" applyFont="1" applyFill="1" applyBorder="1" applyAlignment="1">
      <alignment vertical="center"/>
    </xf>
    <xf numFmtId="204" fontId="10" fillId="8" borderId="1" xfId="33" applyNumberFormat="1" applyFont="1" applyFill="1" applyBorder="1" applyAlignment="1">
      <alignment vertical="center"/>
    </xf>
    <xf numFmtId="215" fontId="10" fillId="8" borderId="1" xfId="33" applyNumberFormat="1" applyFont="1" applyFill="1" applyBorder="1" applyAlignment="1">
      <alignment vertical="center"/>
    </xf>
    <xf numFmtId="182" fontId="47" fillId="8" borderId="1" xfId="33" applyNumberFormat="1" applyFont="1" applyFill="1" applyBorder="1" applyAlignment="1">
      <alignment vertical="center"/>
    </xf>
    <xf numFmtId="215" fontId="10" fillId="8" borderId="4" xfId="33" applyNumberFormat="1" applyFont="1" applyFill="1" applyBorder="1" applyAlignment="1">
      <alignment vertical="center"/>
    </xf>
    <xf numFmtId="187" fontId="10" fillId="19" borderId="1" xfId="26" applyNumberFormat="1" applyFont="1" applyFill="1" applyBorder="1" applyAlignment="1">
      <alignment vertical="center"/>
    </xf>
    <xf numFmtId="179" fontId="10" fillId="8" borderId="9" xfId="26" applyNumberFormat="1" applyFont="1" applyFill="1" applyBorder="1" applyAlignment="1">
      <alignment vertical="center"/>
    </xf>
    <xf numFmtId="187" fontId="10" fillId="21" borderId="43" xfId="26" applyNumberFormat="1" applyFont="1" applyFill="1" applyBorder="1" applyAlignment="1">
      <alignment vertical="center"/>
    </xf>
    <xf numFmtId="187" fontId="10" fillId="20" borderId="43" xfId="26" applyNumberFormat="1" applyFont="1" applyFill="1" applyBorder="1" applyAlignment="1">
      <alignment vertical="center"/>
    </xf>
    <xf numFmtId="187" fontId="10" fillId="33" borderId="1" xfId="26" applyNumberFormat="1" applyFont="1" applyFill="1" applyBorder="1" applyAlignment="1">
      <alignment vertical="center"/>
    </xf>
    <xf numFmtId="187" fontId="10" fillId="8" borderId="9" xfId="26" applyNumberFormat="1" applyFont="1" applyFill="1" applyBorder="1" applyAlignment="1">
      <alignment vertical="center"/>
    </xf>
    <xf numFmtId="187" fontId="10" fillId="22" borderId="4" xfId="26" applyNumberFormat="1" applyFont="1" applyFill="1" applyBorder="1" applyAlignment="1">
      <alignment vertical="center"/>
    </xf>
    <xf numFmtId="187" fontId="10" fillId="21" borderId="1" xfId="26" applyNumberFormat="1" applyFont="1" applyFill="1" applyBorder="1" applyAlignment="1">
      <alignment vertical="center"/>
    </xf>
    <xf numFmtId="204" fontId="10" fillId="21" borderId="43" xfId="26" applyNumberFormat="1" applyFont="1" applyFill="1" applyBorder="1" applyAlignment="1">
      <alignment vertical="center"/>
    </xf>
    <xf numFmtId="204" fontId="10" fillId="19" borderId="1" xfId="26" applyNumberFormat="1" applyFont="1" applyFill="1" applyBorder="1" applyAlignment="1">
      <alignment vertical="center"/>
    </xf>
    <xf numFmtId="207" fontId="10" fillId="8" borderId="54" xfId="26" applyNumberFormat="1" applyFont="1" applyFill="1" applyBorder="1" applyAlignment="1">
      <alignment horizontal="right" vertical="center"/>
    </xf>
    <xf numFmtId="194" fontId="10" fillId="29" borderId="1" xfId="29" applyNumberFormat="1" applyFont="1" applyFill="1" applyBorder="1" applyAlignment="1">
      <alignment vertical="center"/>
    </xf>
    <xf numFmtId="194" fontId="10" fillId="16" borderId="23" xfId="29" applyNumberFormat="1" applyFont="1" applyFill="1" applyBorder="1" applyAlignment="1">
      <alignment vertical="center"/>
    </xf>
    <xf numFmtId="194" fontId="10" fillId="16" borderId="103" xfId="29" applyNumberFormat="1" applyFont="1" applyFill="1" applyBorder="1" applyAlignment="1">
      <alignment vertical="center"/>
    </xf>
    <xf numFmtId="49" fontId="10" fillId="23" borderId="20" xfId="33" applyNumberFormat="1" applyFont="1" applyFill="1" applyBorder="1" applyAlignment="1">
      <alignment horizontal="left" vertical="center" wrapText="1"/>
    </xf>
    <xf numFmtId="0" fontId="24" fillId="46" borderId="29" xfId="33" applyFont="1" applyFill="1" applyBorder="1" applyAlignment="1">
      <alignment vertical="center"/>
    </xf>
    <xf numFmtId="0" fontId="73" fillId="27" borderId="0" xfId="0" applyFont="1" applyFill="1">
      <alignment vertical="center"/>
    </xf>
    <xf numFmtId="0" fontId="71" fillId="27" borderId="0" xfId="34" applyFont="1" applyFill="1" applyAlignment="1">
      <alignment vertical="top"/>
    </xf>
    <xf numFmtId="0" fontId="58" fillId="27" borderId="0" xfId="34" applyFont="1" applyFill="1" applyAlignment="1">
      <alignment vertical="top"/>
    </xf>
    <xf numFmtId="49" fontId="71" fillId="27" borderId="0" xfId="34" applyNumberFormat="1" applyFont="1" applyFill="1" applyAlignment="1">
      <alignment vertical="top"/>
    </xf>
    <xf numFmtId="176" fontId="26" fillId="35" borderId="0" xfId="0" applyNumberFormat="1" applyFont="1" applyFill="1" applyBorder="1" applyAlignment="1">
      <alignment horizontal="center" vertical="center"/>
    </xf>
    <xf numFmtId="176" fontId="26" fillId="28" borderId="3" xfId="33" applyNumberFormat="1" applyFont="1" applyFill="1" applyBorder="1" applyAlignment="1">
      <alignment vertical="center"/>
    </xf>
    <xf numFmtId="176" fontId="26" fillId="19" borderId="102" xfId="33" applyNumberFormat="1" applyFont="1" applyFill="1" applyBorder="1" applyAlignment="1">
      <alignment vertical="center"/>
    </xf>
    <xf numFmtId="38" fontId="17" fillId="44" borderId="3" xfId="29" applyNumberFormat="1" applyFont="1" applyFill="1" applyBorder="1" applyAlignment="1">
      <alignment vertical="center"/>
    </xf>
    <xf numFmtId="38" fontId="17" fillId="45" borderId="3" xfId="29" applyNumberFormat="1" applyFont="1" applyFill="1" applyBorder="1" applyAlignment="1">
      <alignment vertical="center"/>
    </xf>
    <xf numFmtId="38" fontId="10" fillId="28" borderId="106" xfId="29" applyNumberFormat="1" applyFont="1" applyFill="1" applyBorder="1" applyAlignment="1">
      <alignment vertical="center"/>
    </xf>
    <xf numFmtId="183" fontId="10" fillId="23" borderId="54" xfId="33" applyNumberFormat="1" applyFont="1" applyFill="1" applyBorder="1" applyAlignment="1">
      <alignment vertical="center"/>
    </xf>
    <xf numFmtId="0" fontId="26" fillId="43" borderId="89" xfId="0" applyNumberFormat="1" applyFont="1" applyFill="1" applyBorder="1">
      <alignment vertical="center"/>
    </xf>
    <xf numFmtId="0" fontId="10" fillId="19" borderId="0" xfId="33" applyFont="1" applyFill="1" applyBorder="1" applyAlignment="1">
      <alignment vertical="center"/>
    </xf>
    <xf numFmtId="0" fontId="16" fillId="0" borderId="0" xfId="33" applyFont="1" applyFill="1" applyBorder="1" applyAlignment="1">
      <alignment vertical="center"/>
    </xf>
    <xf numFmtId="0" fontId="16" fillId="0" borderId="0" xfId="39" applyFont="1" applyFill="1" applyBorder="1" applyAlignment="1">
      <alignment horizontal="left" vertical="center" wrapText="1"/>
    </xf>
    <xf numFmtId="0" fontId="10" fillId="8" borderId="0" xfId="39" applyFont="1" applyFill="1" applyBorder="1" applyAlignment="1">
      <alignment horizontal="left" vertical="center" wrapText="1"/>
    </xf>
    <xf numFmtId="0" fontId="91" fillId="0" borderId="0" xfId="33" applyFont="1" applyFill="1" applyBorder="1" applyAlignment="1">
      <alignment vertical="center"/>
    </xf>
    <xf numFmtId="0" fontId="10" fillId="20" borderId="0" xfId="33" applyFont="1" applyFill="1" applyBorder="1" applyAlignment="1">
      <alignment vertical="center"/>
    </xf>
    <xf numFmtId="0" fontId="91" fillId="8" borderId="0" xfId="33" applyFont="1" applyFill="1" applyBorder="1" applyAlignment="1">
      <alignment vertical="center"/>
    </xf>
    <xf numFmtId="0" fontId="16" fillId="8" borderId="0" xfId="33" applyFont="1" applyFill="1" applyBorder="1" applyAlignment="1">
      <alignment vertical="center"/>
    </xf>
    <xf numFmtId="0" fontId="10" fillId="21" borderId="0" xfId="33" applyFont="1" applyFill="1" applyBorder="1" applyAlignment="1">
      <alignment vertical="center"/>
    </xf>
    <xf numFmtId="0" fontId="10" fillId="33" borderId="0" xfId="33" applyFont="1" applyFill="1" applyBorder="1" applyAlignment="1">
      <alignment vertical="center"/>
    </xf>
    <xf numFmtId="0" fontId="94" fillId="0" borderId="0" xfId="0" applyFont="1">
      <alignment vertical="center"/>
    </xf>
    <xf numFmtId="0" fontId="38" fillId="23" borderId="1" xfId="0" applyFont="1" applyFill="1" applyBorder="1">
      <alignment vertical="center"/>
    </xf>
    <xf numFmtId="0" fontId="15" fillId="23" borderId="1" xfId="0" applyFont="1" applyFill="1" applyBorder="1">
      <alignment vertical="center"/>
    </xf>
    <xf numFmtId="0" fontId="98" fillId="0" borderId="1" xfId="0" applyFont="1" applyBorder="1" applyAlignment="1">
      <alignment vertical="center"/>
    </xf>
    <xf numFmtId="49" fontId="0" fillId="0" borderId="1" xfId="0" applyNumberFormat="1" applyBorder="1" applyAlignment="1">
      <alignment horizontal="right" vertical="center"/>
    </xf>
    <xf numFmtId="0" fontId="100" fillId="0" borderId="1" xfId="0" applyFont="1" applyBorder="1" applyAlignment="1">
      <alignment vertical="center"/>
    </xf>
    <xf numFmtId="0" fontId="102" fillId="0" borderId="1" xfId="0" applyFont="1" applyBorder="1" applyAlignment="1">
      <alignment vertical="center"/>
    </xf>
    <xf numFmtId="0" fontId="105" fillId="0" borderId="1" xfId="0" applyFont="1" applyBorder="1" applyAlignment="1">
      <alignment vertical="center"/>
    </xf>
    <xf numFmtId="0" fontId="107" fillId="0" borderId="1" xfId="0" applyFont="1" applyBorder="1" applyAlignment="1">
      <alignment vertical="center"/>
    </xf>
    <xf numFmtId="0" fontId="108" fillId="0" borderId="1" xfId="0" applyFont="1" applyBorder="1" applyAlignment="1">
      <alignment vertical="center"/>
    </xf>
    <xf numFmtId="0" fontId="109" fillId="0" borderId="1" xfId="0" applyFont="1" applyBorder="1" applyAlignment="1">
      <alignment vertical="center"/>
    </xf>
    <xf numFmtId="0" fontId="110" fillId="0" borderId="1" xfId="0" applyFont="1" applyBorder="1" applyAlignment="1">
      <alignment vertical="center"/>
    </xf>
    <xf numFmtId="0" fontId="16" fillId="8" borderId="1" xfId="39" applyFont="1" applyFill="1" applyBorder="1" applyAlignment="1">
      <alignment horizontal="left" vertical="center" wrapText="1"/>
    </xf>
    <xf numFmtId="176" fontId="10" fillId="27" borderId="1" xfId="33" applyNumberFormat="1" applyFont="1" applyFill="1" applyBorder="1" applyAlignment="1">
      <alignment horizontal="right" vertical="center"/>
    </xf>
    <xf numFmtId="177" fontId="10" fillId="27" borderId="1" xfId="33" applyNumberFormat="1" applyFont="1" applyFill="1" applyBorder="1" applyAlignment="1">
      <alignment horizontal="right" vertical="center"/>
    </xf>
    <xf numFmtId="182" fontId="10" fillId="27" borderId="1" xfId="33" applyNumberFormat="1" applyFont="1" applyFill="1" applyBorder="1" applyAlignment="1">
      <alignment horizontal="right" vertical="center"/>
    </xf>
    <xf numFmtId="176" fontId="10" fillId="8" borderId="1" xfId="33" applyNumberFormat="1" applyFont="1" applyFill="1" applyBorder="1" applyAlignment="1">
      <alignment horizontal="right" vertical="center"/>
    </xf>
    <xf numFmtId="177" fontId="10" fillId="8" borderId="1" xfId="33" applyNumberFormat="1" applyFont="1" applyFill="1" applyBorder="1" applyAlignment="1">
      <alignment horizontal="right" vertical="center"/>
    </xf>
    <xf numFmtId="176" fontId="10" fillId="8" borderId="11" xfId="33" applyNumberFormat="1" applyFont="1" applyFill="1" applyBorder="1" applyAlignment="1">
      <alignment horizontal="right" vertical="center"/>
    </xf>
    <xf numFmtId="177" fontId="10" fillId="8" borderId="11" xfId="33" applyNumberFormat="1" applyFont="1" applyFill="1" applyBorder="1" applyAlignment="1">
      <alignment horizontal="right" vertical="center"/>
    </xf>
    <xf numFmtId="177" fontId="10" fillId="8" borderId="9" xfId="33" applyNumberFormat="1" applyFont="1" applyFill="1" applyBorder="1" applyAlignment="1">
      <alignment horizontal="right" vertical="center"/>
    </xf>
    <xf numFmtId="176" fontId="10" fillId="8" borderId="9" xfId="33" applyNumberFormat="1" applyFont="1" applyFill="1" applyBorder="1" applyAlignment="1">
      <alignment horizontal="right" vertical="center"/>
    </xf>
    <xf numFmtId="179" fontId="10" fillId="23" borderId="9" xfId="26" applyNumberFormat="1" applyFont="1" applyFill="1" applyBorder="1" applyAlignment="1">
      <alignment vertical="center"/>
    </xf>
    <xf numFmtId="220" fontId="26" fillId="43" borderId="89" xfId="0" applyNumberFormat="1" applyFont="1" applyFill="1" applyBorder="1">
      <alignment vertical="center"/>
    </xf>
    <xf numFmtId="221" fontId="26" fillId="43" borderId="89" xfId="0" applyNumberFormat="1" applyFont="1" applyFill="1" applyBorder="1">
      <alignment vertical="center"/>
    </xf>
    <xf numFmtId="221" fontId="15" fillId="19" borderId="89" xfId="0" applyNumberFormat="1" applyFont="1" applyFill="1" applyBorder="1">
      <alignment vertical="center"/>
    </xf>
    <xf numFmtId="221" fontId="15" fillId="42" borderId="89" xfId="0" applyNumberFormat="1" applyFont="1" applyFill="1" applyBorder="1">
      <alignment vertical="center"/>
    </xf>
    <xf numFmtId="222" fontId="15" fillId="21" borderId="89" xfId="29" applyNumberFormat="1" applyFont="1" applyFill="1" applyBorder="1">
      <alignment vertical="center"/>
    </xf>
    <xf numFmtId="0" fontId="79" fillId="35" borderId="0" xfId="0" applyFont="1" applyFill="1" applyBorder="1" applyAlignment="1">
      <alignment horizontal="center" vertical="center" wrapText="1"/>
    </xf>
    <xf numFmtId="222" fontId="26" fillId="35" borderId="0" xfId="0" applyNumberFormat="1" applyFont="1" applyFill="1" applyBorder="1" applyAlignment="1">
      <alignment horizontal="center" vertical="center"/>
    </xf>
    <xf numFmtId="223" fontId="15" fillId="42" borderId="89" xfId="0" applyNumberFormat="1" applyFont="1" applyFill="1" applyBorder="1">
      <alignment vertical="center"/>
    </xf>
    <xf numFmtId="179" fontId="10" fillId="23" borderId="1" xfId="33" applyNumberFormat="1" applyFont="1" applyFill="1" applyBorder="1" applyAlignment="1">
      <alignment vertical="center"/>
    </xf>
    <xf numFmtId="179" fontId="10" fillId="23" borderId="4" xfId="33" applyNumberFormat="1" applyFont="1" applyFill="1" applyBorder="1" applyAlignment="1">
      <alignment vertical="center"/>
    </xf>
    <xf numFmtId="0" fontId="70" fillId="8" borderId="90" xfId="33" applyFont="1" applyFill="1" applyBorder="1" applyAlignment="1">
      <alignment vertical="center" wrapText="1"/>
    </xf>
    <xf numFmtId="179" fontId="10" fillId="8" borderId="82" xfId="33" applyNumberFormat="1" applyFont="1" applyFill="1" applyBorder="1" applyAlignment="1">
      <alignment vertical="center"/>
    </xf>
    <xf numFmtId="179" fontId="10" fillId="8" borderId="96" xfId="33" applyNumberFormat="1" applyFont="1" applyFill="1" applyBorder="1" applyAlignment="1">
      <alignment vertical="center"/>
    </xf>
    <xf numFmtId="216" fontId="10" fillId="8" borderId="1" xfId="33" applyNumberFormat="1" applyFont="1" applyFill="1" applyBorder="1" applyAlignment="1">
      <alignment vertical="center"/>
    </xf>
    <xf numFmtId="0" fontId="1" fillId="43" borderId="0" xfId="33" applyFont="1" applyFill="1" applyAlignment="1">
      <alignment vertical="top" wrapText="1"/>
    </xf>
    <xf numFmtId="187" fontId="10" fillId="0" borderId="1" xfId="26" applyNumberFormat="1" applyFont="1" applyFill="1" applyBorder="1" applyAlignment="1">
      <alignment horizontal="right" vertical="center"/>
    </xf>
    <xf numFmtId="187" fontId="10" fillId="8" borderId="11" xfId="26" applyNumberFormat="1" applyFont="1" applyFill="1" applyBorder="1" applyAlignment="1">
      <alignment vertical="center"/>
    </xf>
    <xf numFmtId="187" fontId="10" fillId="22" borderId="54" xfId="26" applyNumberFormat="1" applyFont="1" applyFill="1" applyBorder="1" applyAlignment="1">
      <alignment vertical="center"/>
    </xf>
    <xf numFmtId="0" fontId="112" fillId="37" borderId="31" xfId="33" applyFont="1" applyFill="1" applyBorder="1" applyAlignment="1">
      <alignment vertical="center"/>
    </xf>
    <xf numFmtId="0" fontId="70" fillId="27" borderId="9" xfId="33" applyFont="1" applyFill="1" applyBorder="1" applyAlignment="1">
      <alignment vertical="center"/>
    </xf>
    <xf numFmtId="0" fontId="70" fillId="8" borderId="9" xfId="33" applyFont="1" applyFill="1" applyBorder="1" applyAlignment="1">
      <alignment vertical="center"/>
    </xf>
    <xf numFmtId="0" fontId="70" fillId="27" borderId="78" xfId="33" applyFont="1" applyFill="1" applyBorder="1" applyAlignment="1">
      <alignment vertical="center"/>
    </xf>
    <xf numFmtId="9" fontId="10" fillId="21" borderId="1" xfId="26" applyNumberFormat="1" applyFont="1" applyFill="1" applyBorder="1" applyAlignment="1">
      <alignment vertical="center"/>
    </xf>
    <xf numFmtId="10" fontId="10" fillId="23" borderId="1" xfId="33" applyNumberFormat="1" applyFont="1" applyFill="1" applyBorder="1" applyAlignment="1">
      <alignment vertical="center"/>
    </xf>
    <xf numFmtId="10" fontId="10" fillId="23" borderId="9" xfId="33" applyNumberFormat="1" applyFont="1" applyFill="1" applyBorder="1" applyAlignment="1">
      <alignment vertical="center"/>
    </xf>
    <xf numFmtId="10" fontId="10" fillId="23" borderId="4" xfId="33" applyNumberFormat="1" applyFont="1" applyFill="1" applyBorder="1" applyAlignment="1">
      <alignment vertical="center"/>
    </xf>
    <xf numFmtId="179" fontId="10" fillId="23" borderId="9" xfId="33" applyNumberFormat="1" applyFont="1" applyFill="1" applyBorder="1" applyAlignment="1">
      <alignment vertical="center"/>
    </xf>
    <xf numFmtId="183" fontId="47" fillId="23" borderId="1" xfId="33" applyNumberFormat="1" applyFont="1" applyFill="1" applyBorder="1" applyAlignment="1">
      <alignment vertical="center"/>
    </xf>
    <xf numFmtId="187" fontId="10" fillId="23" borderId="1" xfId="26" applyNumberFormat="1" applyFont="1" applyFill="1" applyBorder="1" applyAlignment="1">
      <alignment horizontal="right" vertical="center"/>
    </xf>
    <xf numFmtId="187" fontId="10" fillId="23" borderId="9" xfId="26" applyNumberFormat="1" applyFont="1" applyFill="1" applyBorder="1" applyAlignment="1">
      <alignment horizontal="right" vertical="center"/>
    </xf>
    <xf numFmtId="187" fontId="10" fillId="23" borderId="54" xfId="26" applyNumberFormat="1" applyFont="1" applyFill="1" applyBorder="1" applyAlignment="1">
      <alignment horizontal="right" vertical="center"/>
    </xf>
    <xf numFmtId="187" fontId="10" fillId="23" borderId="1" xfId="33" applyNumberFormat="1" applyFont="1" applyFill="1" applyBorder="1" applyAlignment="1">
      <alignment vertical="center"/>
    </xf>
    <xf numFmtId="187" fontId="10" fillId="23" borderId="51" xfId="26" applyNumberFormat="1" applyFont="1" applyFill="1" applyBorder="1" applyAlignment="1">
      <alignment horizontal="right" vertical="center"/>
    </xf>
    <xf numFmtId="187" fontId="10" fillId="23" borderId="4" xfId="33" applyNumberFormat="1" applyFont="1" applyFill="1" applyBorder="1" applyAlignment="1">
      <alignment vertical="center"/>
    </xf>
    <xf numFmtId="0" fontId="42" fillId="27" borderId="0" xfId="0" applyFont="1" applyFill="1" applyAlignment="1">
      <alignment vertical="top"/>
    </xf>
    <xf numFmtId="0" fontId="41" fillId="27" borderId="0" xfId="34" applyFont="1" applyFill="1" applyAlignment="1">
      <alignment vertical="top"/>
    </xf>
    <xf numFmtId="0" fontId="113" fillId="8" borderId="0" xfId="33" applyFont="1" applyFill="1" applyBorder="1" applyAlignment="1">
      <alignment horizontal="left" vertical="center"/>
    </xf>
    <xf numFmtId="0" fontId="7" fillId="27" borderId="1" xfId="28" applyFont="1" applyFill="1" applyBorder="1" applyAlignment="1" applyProtection="1">
      <alignment vertical="center" wrapText="1"/>
    </xf>
    <xf numFmtId="0" fontId="84" fillId="27" borderId="69" xfId="34" applyFont="1" applyFill="1" applyBorder="1" applyAlignment="1">
      <alignment horizontal="left" vertical="center"/>
    </xf>
    <xf numFmtId="179" fontId="10" fillId="8" borderId="11" xfId="26" applyNumberFormat="1" applyFont="1" applyFill="1" applyBorder="1" applyAlignment="1">
      <alignment horizontal="right" vertical="center"/>
    </xf>
    <xf numFmtId="0" fontId="11" fillId="8" borderId="18" xfId="33" applyFont="1" applyFill="1" applyBorder="1" applyAlignment="1">
      <alignment vertical="center"/>
    </xf>
    <xf numFmtId="0" fontId="10" fillId="40" borderId="1" xfId="0" applyFont="1" applyFill="1" applyBorder="1">
      <alignment vertical="center"/>
    </xf>
    <xf numFmtId="0" fontId="26" fillId="40" borderId="60" xfId="33" applyFont="1" applyFill="1" applyBorder="1" applyAlignment="1">
      <alignment horizontal="left" vertical="center"/>
    </xf>
    <xf numFmtId="0" fontId="10" fillId="40" borderId="35" xfId="33" applyFont="1" applyFill="1" applyBorder="1" applyAlignment="1">
      <alignment vertical="center"/>
    </xf>
    <xf numFmtId="0" fontId="26" fillId="40" borderId="61" xfId="33" applyFont="1" applyFill="1" applyBorder="1" applyAlignment="1">
      <alignment horizontal="center" vertical="center"/>
    </xf>
    <xf numFmtId="0" fontId="26" fillId="40" borderId="35" xfId="33" applyFont="1" applyFill="1" applyBorder="1" applyAlignment="1">
      <alignment horizontal="center" vertical="center"/>
    </xf>
    <xf numFmtId="0" fontId="26" fillId="40" borderId="32" xfId="33" applyFont="1" applyFill="1" applyBorder="1" applyAlignment="1">
      <alignment horizontal="center" vertical="center"/>
    </xf>
    <xf numFmtId="0" fontId="10" fillId="5" borderId="94" xfId="33" applyFont="1" applyFill="1" applyBorder="1" applyAlignment="1">
      <alignment horizontal="center" vertical="center"/>
    </xf>
    <xf numFmtId="177" fontId="26" fillId="28" borderId="95" xfId="33" applyNumberFormat="1" applyFont="1" applyFill="1" applyBorder="1" applyAlignment="1">
      <alignment vertical="center"/>
    </xf>
    <xf numFmtId="177" fontId="26" fillId="28" borderId="100" xfId="33" applyNumberFormat="1" applyFont="1" applyFill="1" applyBorder="1" applyAlignment="1">
      <alignment vertical="center"/>
    </xf>
    <xf numFmtId="177" fontId="26" fillId="19" borderId="109" xfId="33" applyNumberFormat="1" applyFont="1" applyFill="1" applyBorder="1" applyAlignment="1">
      <alignment vertical="center"/>
    </xf>
    <xf numFmtId="182" fontId="26" fillId="28" borderId="42" xfId="33" applyNumberFormat="1" applyFont="1" applyFill="1" applyBorder="1" applyAlignment="1">
      <alignment vertical="center"/>
    </xf>
    <xf numFmtId="0" fontId="10" fillId="40" borderId="17" xfId="33" applyFont="1" applyFill="1" applyBorder="1" applyAlignment="1">
      <alignment horizontal="center" vertical="center" wrapText="1"/>
    </xf>
    <xf numFmtId="0" fontId="10" fillId="40" borderId="47" xfId="33" applyFont="1" applyFill="1" applyBorder="1" applyAlignment="1">
      <alignment horizontal="left" vertical="center"/>
    </xf>
    <xf numFmtId="0" fontId="10" fillId="40" borderId="14" xfId="33" applyFont="1" applyFill="1" applyBorder="1" applyAlignment="1">
      <alignment horizontal="left" vertical="center"/>
    </xf>
    <xf numFmtId="0" fontId="10" fillId="40" borderId="15" xfId="33" applyFont="1" applyFill="1" applyBorder="1" applyAlignment="1">
      <alignment horizontal="center" vertical="center"/>
    </xf>
    <xf numFmtId="0" fontId="10" fillId="40" borderId="16" xfId="33" applyFont="1" applyFill="1" applyBorder="1" applyAlignment="1">
      <alignment horizontal="center" vertical="center"/>
    </xf>
    <xf numFmtId="0" fontId="10" fillId="40" borderId="50" xfId="33" applyFont="1" applyFill="1" applyBorder="1" applyAlignment="1">
      <alignment horizontal="center" vertical="center"/>
    </xf>
    <xf numFmtId="0" fontId="70" fillId="40" borderId="1" xfId="0" applyFont="1" applyFill="1" applyBorder="1">
      <alignment vertical="center"/>
    </xf>
    <xf numFmtId="38" fontId="10" fillId="16" borderId="41" xfId="29" applyNumberFormat="1" applyFont="1" applyFill="1" applyBorder="1" applyAlignment="1">
      <alignment vertical="center"/>
    </xf>
    <xf numFmtId="194" fontId="10" fillId="16" borderId="24" xfId="29" applyNumberFormat="1" applyFont="1" applyFill="1" applyBorder="1" applyAlignment="1">
      <alignment vertical="center"/>
    </xf>
    <xf numFmtId="0" fontId="10" fillId="40" borderId="16" xfId="33" applyFont="1" applyFill="1" applyBorder="1" applyAlignment="1">
      <alignment horizontal="center" vertical="center" wrapText="1"/>
    </xf>
    <xf numFmtId="0" fontId="10" fillId="40" borderId="76" xfId="33" applyFont="1" applyFill="1" applyBorder="1"/>
    <xf numFmtId="0" fontId="10" fillId="40" borderId="57" xfId="33" applyFont="1" applyFill="1" applyBorder="1" applyAlignment="1">
      <alignment horizontal="center" vertical="top" wrapText="1"/>
    </xf>
    <xf numFmtId="0" fontId="10" fillId="40" borderId="56" xfId="33" applyFont="1" applyFill="1" applyBorder="1" applyAlignment="1">
      <alignment horizontal="center" vertical="top" wrapText="1"/>
    </xf>
    <xf numFmtId="0" fontId="10" fillId="40" borderId="94" xfId="33" applyFont="1" applyFill="1" applyBorder="1" applyAlignment="1">
      <alignment horizontal="center" vertical="top" wrapText="1"/>
    </xf>
    <xf numFmtId="0" fontId="10" fillId="40" borderId="1" xfId="33" applyFont="1" applyFill="1" applyBorder="1" applyAlignment="1">
      <alignment horizontal="center" vertical="center"/>
    </xf>
    <xf numFmtId="0" fontId="10" fillId="40" borderId="1" xfId="33" applyFont="1" applyFill="1" applyBorder="1" applyAlignment="1">
      <alignment horizontal="center" vertical="center" wrapText="1"/>
    </xf>
    <xf numFmtId="0" fontId="27" fillId="40" borderId="1" xfId="33" applyFont="1" applyFill="1" applyBorder="1" applyAlignment="1">
      <alignment horizontal="center" vertical="center" wrapText="1"/>
    </xf>
    <xf numFmtId="0" fontId="10" fillId="40" borderId="27" xfId="33" applyFont="1" applyFill="1" applyBorder="1" applyAlignment="1">
      <alignment vertical="center"/>
    </xf>
    <xf numFmtId="0" fontId="10" fillId="40" borderId="20" xfId="33" applyFont="1" applyFill="1" applyBorder="1" applyAlignment="1">
      <alignment horizontal="center" vertical="center"/>
    </xf>
    <xf numFmtId="203" fontId="51" fillId="35" borderId="0" xfId="0" applyNumberFormat="1" applyFont="1" applyFill="1" applyAlignment="1">
      <alignment horizontal="center" vertical="center" readingOrder="1"/>
    </xf>
    <xf numFmtId="0" fontId="44" fillId="35" borderId="0" xfId="0" applyFont="1" applyFill="1">
      <alignment vertical="center"/>
    </xf>
    <xf numFmtId="176" fontId="51" fillId="35" borderId="0" xfId="0" applyNumberFormat="1" applyFont="1" applyFill="1" applyAlignment="1">
      <alignment horizontal="center" vertical="center" readingOrder="1"/>
    </xf>
    <xf numFmtId="0" fontId="44" fillId="21" borderId="0" xfId="0" applyFont="1" applyFill="1">
      <alignment vertical="center"/>
    </xf>
    <xf numFmtId="203" fontId="51" fillId="21" borderId="0" xfId="0" applyNumberFormat="1" applyFont="1" applyFill="1" applyAlignment="1">
      <alignment horizontal="center" vertical="center" readingOrder="1"/>
    </xf>
    <xf numFmtId="176" fontId="51" fillId="21" borderId="0" xfId="0" applyNumberFormat="1" applyFont="1" applyFill="1" applyAlignment="1">
      <alignment horizontal="center" vertical="center" readingOrder="1"/>
    </xf>
    <xf numFmtId="176" fontId="26" fillId="28" borderId="48" xfId="33" applyNumberFormat="1" applyFont="1" applyFill="1" applyBorder="1" applyAlignment="1">
      <alignment vertical="center"/>
    </xf>
    <xf numFmtId="0" fontId="10" fillId="40" borderId="34" xfId="33" applyFont="1" applyFill="1" applyBorder="1" applyAlignment="1">
      <alignment horizontal="center" vertical="center" wrapText="1"/>
    </xf>
    <xf numFmtId="176" fontId="10" fillId="19" borderId="4" xfId="33" applyNumberFormat="1" applyFont="1" applyFill="1" applyBorder="1" applyAlignment="1">
      <alignment vertical="center"/>
    </xf>
    <xf numFmtId="0" fontId="116" fillId="0" borderId="0" xfId="0" applyFont="1">
      <alignment vertical="center"/>
    </xf>
    <xf numFmtId="0" fontId="22" fillId="43" borderId="0" xfId="33" applyFont="1" applyFill="1" applyAlignment="1">
      <alignment vertical="center" wrapText="1"/>
    </xf>
    <xf numFmtId="0" fontId="56" fillId="43" borderId="0" xfId="33" applyFont="1" applyFill="1" applyAlignment="1">
      <alignment vertical="center" wrapText="1"/>
    </xf>
    <xf numFmtId="0" fontId="22" fillId="43" borderId="0" xfId="33" applyFont="1" applyFill="1" applyAlignment="1">
      <alignment vertical="center"/>
    </xf>
    <xf numFmtId="0" fontId="45" fillId="27" borderId="0" xfId="33" applyFont="1" applyFill="1" applyBorder="1" applyAlignment="1">
      <alignment horizontal="left" vertical="top" wrapText="1"/>
    </xf>
    <xf numFmtId="0" fontId="17" fillId="27" borderId="0" xfId="33" applyFont="1" applyFill="1" applyBorder="1" applyAlignment="1">
      <alignment horizontal="left" vertical="center"/>
    </xf>
    <xf numFmtId="0" fontId="10" fillId="27" borderId="0" xfId="33" applyFont="1" applyFill="1" applyBorder="1" applyAlignment="1">
      <alignment horizontal="left" vertical="center"/>
    </xf>
    <xf numFmtId="0" fontId="26" fillId="27" borderId="0" xfId="33" applyFont="1" applyFill="1" applyBorder="1" applyAlignment="1">
      <alignment horizontal="left" vertical="center"/>
    </xf>
    <xf numFmtId="0" fontId="26" fillId="27" borderId="0" xfId="33" applyFont="1" applyFill="1" applyBorder="1" applyAlignment="1">
      <alignment horizontal="center" vertical="center"/>
    </xf>
    <xf numFmtId="0" fontId="26" fillId="27" borderId="0" xfId="33" applyFont="1" applyFill="1" applyBorder="1" applyAlignment="1">
      <alignment vertical="center"/>
    </xf>
    <xf numFmtId="176" fontId="26" fillId="27" borderId="0" xfId="33" applyNumberFormat="1" applyFont="1" applyFill="1" applyBorder="1" applyAlignment="1">
      <alignment horizontal="center" vertical="center"/>
    </xf>
    <xf numFmtId="0" fontId="70" fillId="27" borderId="0" xfId="33" applyFont="1" applyFill="1" applyBorder="1" applyAlignment="1">
      <alignment vertical="center" wrapText="1"/>
    </xf>
    <xf numFmtId="176" fontId="10" fillId="27" borderId="0" xfId="33" applyNumberFormat="1" applyFont="1" applyFill="1" applyBorder="1" applyAlignment="1">
      <alignment horizontal="center" vertical="center" wrapText="1"/>
    </xf>
    <xf numFmtId="176" fontId="10" fillId="27" borderId="0" xfId="33" applyNumberFormat="1" applyFont="1" applyFill="1" applyBorder="1" applyAlignment="1">
      <alignment horizontal="center" vertical="center"/>
    </xf>
    <xf numFmtId="0" fontId="113" fillId="27" borderId="0" xfId="33" applyFont="1" applyFill="1" applyBorder="1" applyAlignment="1">
      <alignment horizontal="left" vertical="center"/>
    </xf>
    <xf numFmtId="176" fontId="21" fillId="27" borderId="0" xfId="33" applyNumberFormat="1" applyFont="1" applyFill="1" applyBorder="1" applyAlignment="1">
      <alignment horizontal="center" vertical="center"/>
    </xf>
    <xf numFmtId="177" fontId="10" fillId="27" borderId="0" xfId="33" applyNumberFormat="1" applyFont="1" applyFill="1" applyBorder="1" applyAlignment="1">
      <alignment horizontal="center" vertical="center"/>
    </xf>
    <xf numFmtId="0" fontId="10" fillId="27" borderId="0" xfId="33" applyFont="1" applyFill="1" applyBorder="1" applyAlignment="1">
      <alignment horizontal="right" vertical="center"/>
    </xf>
    <xf numFmtId="0" fontId="26" fillId="19" borderId="66" xfId="33" applyFont="1" applyFill="1" applyBorder="1" applyAlignment="1">
      <alignment vertical="center"/>
    </xf>
    <xf numFmtId="0" fontId="10" fillId="27" borderId="71" xfId="33" applyFont="1" applyFill="1" applyBorder="1" applyAlignment="1">
      <alignment horizontal="center" vertical="center"/>
    </xf>
    <xf numFmtId="176" fontId="10" fillId="27" borderId="71" xfId="33" applyNumberFormat="1" applyFont="1" applyFill="1" applyBorder="1" applyAlignment="1">
      <alignment horizontal="center" vertical="center"/>
    </xf>
    <xf numFmtId="176" fontId="10" fillId="27" borderId="71" xfId="33" applyNumberFormat="1" applyFont="1" applyFill="1" applyBorder="1" applyAlignment="1">
      <alignment horizontal="center" vertical="center" wrapText="1"/>
    </xf>
    <xf numFmtId="176" fontId="26" fillId="27" borderId="71" xfId="33" applyNumberFormat="1" applyFont="1" applyFill="1" applyBorder="1" applyAlignment="1">
      <alignment horizontal="center" vertical="center"/>
    </xf>
    <xf numFmtId="176" fontId="10" fillId="27" borderId="71" xfId="33" applyNumberFormat="1" applyFont="1" applyFill="1" applyBorder="1" applyAlignment="1">
      <alignment horizontal="centerContinuous" vertical="center"/>
    </xf>
    <xf numFmtId="0" fontId="10" fillId="27" borderId="71" xfId="33" applyFont="1" applyFill="1" applyBorder="1" applyAlignment="1">
      <alignment vertical="center" wrapText="1"/>
    </xf>
    <xf numFmtId="0" fontId="35" fillId="27" borderId="0" xfId="33" applyFont="1" applyFill="1" applyBorder="1" applyAlignment="1">
      <alignment vertical="center"/>
    </xf>
    <xf numFmtId="0" fontId="17" fillId="27" borderId="0" xfId="33" applyFont="1" applyFill="1" applyBorder="1" applyAlignment="1">
      <alignment vertical="center"/>
    </xf>
    <xf numFmtId="0" fontId="17" fillId="27" borderId="0" xfId="33" applyFont="1" applyFill="1" applyBorder="1" applyAlignment="1">
      <alignment horizontal="center" vertical="center"/>
    </xf>
    <xf numFmtId="0" fontId="17" fillId="27" borderId="0" xfId="33" applyFont="1" applyFill="1" applyBorder="1" applyAlignment="1">
      <alignment vertical="center" wrapText="1"/>
    </xf>
    <xf numFmtId="0" fontId="17" fillId="27" borderId="71" xfId="33" applyFont="1" applyFill="1" applyBorder="1" applyAlignment="1">
      <alignment horizontal="center" vertical="center"/>
    </xf>
    <xf numFmtId="0" fontId="17" fillId="27" borderId="71" xfId="33" applyFont="1" applyFill="1" applyBorder="1" applyAlignment="1">
      <alignment vertical="center" wrapText="1"/>
    </xf>
    <xf numFmtId="0" fontId="10" fillId="27" borderId="71" xfId="33" applyFont="1" applyFill="1" applyBorder="1" applyAlignment="1">
      <alignment vertical="center"/>
    </xf>
    <xf numFmtId="0" fontId="10" fillId="27" borderId="71" xfId="33" applyFont="1" applyFill="1" applyBorder="1" applyAlignment="1">
      <alignment horizontal="left" vertical="top" wrapText="1"/>
    </xf>
    <xf numFmtId="0" fontId="24" fillId="27" borderId="0" xfId="33" applyFont="1" applyFill="1" applyBorder="1" applyAlignment="1">
      <alignment vertical="center"/>
    </xf>
    <xf numFmtId="0" fontId="61" fillId="27" borderId="0" xfId="33" applyFont="1" applyFill="1" applyBorder="1" applyAlignment="1">
      <alignment vertical="center"/>
    </xf>
    <xf numFmtId="0" fontId="45" fillId="27" borderId="0" xfId="32" applyFont="1" applyFill="1" applyBorder="1" applyAlignment="1">
      <alignment horizontal="left" vertical="top" wrapText="1"/>
    </xf>
    <xf numFmtId="0" fontId="10" fillId="27" borderId="0" xfId="33" applyFont="1" applyFill="1" applyBorder="1"/>
    <xf numFmtId="0" fontId="17" fillId="8" borderId="0" xfId="33" applyFont="1" applyFill="1" applyAlignment="1"/>
    <xf numFmtId="0" fontId="77" fillId="8" borderId="0" xfId="33" applyFont="1" applyFill="1" applyAlignment="1">
      <alignment horizontal="left" vertical="center"/>
    </xf>
    <xf numFmtId="0" fontId="119" fillId="8" borderId="0" xfId="33" applyFont="1" applyFill="1" applyAlignment="1">
      <alignment horizontal="left" vertical="center"/>
    </xf>
    <xf numFmtId="0" fontId="77" fillId="8" borderId="0" xfId="33" applyFont="1" applyFill="1" applyAlignment="1">
      <alignment vertical="center"/>
    </xf>
    <xf numFmtId="0" fontId="119" fillId="8" borderId="0" xfId="33" applyFont="1" applyFill="1" applyAlignment="1">
      <alignment vertical="center"/>
    </xf>
    <xf numFmtId="0" fontId="119" fillId="8" borderId="0" xfId="33" applyFont="1" applyFill="1"/>
    <xf numFmtId="0" fontId="119" fillId="8" borderId="0" xfId="33" applyFont="1" applyFill="1" applyAlignment="1"/>
    <xf numFmtId="201" fontId="15" fillId="21" borderId="110" xfId="0" applyNumberFormat="1" applyFont="1" applyFill="1" applyBorder="1" applyAlignment="1">
      <alignment vertical="center" wrapText="1"/>
    </xf>
    <xf numFmtId="200" fontId="15" fillId="19" borderId="110" xfId="0" applyNumberFormat="1" applyFont="1" applyFill="1" applyBorder="1">
      <alignment vertical="center"/>
    </xf>
    <xf numFmtId="201" fontId="15" fillId="43" borderId="110" xfId="0" applyNumberFormat="1" applyFont="1" applyFill="1" applyBorder="1">
      <alignment vertical="center"/>
    </xf>
    <xf numFmtId="201" fontId="15" fillId="43" borderId="111" xfId="0" applyNumberFormat="1" applyFont="1" applyFill="1" applyBorder="1" applyAlignment="1">
      <alignment vertical="center" wrapText="1"/>
    </xf>
    <xf numFmtId="201" fontId="15" fillId="19" borderId="111" xfId="0" applyNumberFormat="1" applyFont="1" applyFill="1" applyBorder="1" applyAlignment="1">
      <alignment vertical="center" wrapText="1"/>
    </xf>
    <xf numFmtId="201" fontId="13" fillId="21" borderId="111" xfId="0" applyNumberFormat="1" applyFont="1" applyFill="1" applyBorder="1" applyAlignment="1">
      <alignment vertical="center" wrapText="1"/>
    </xf>
    <xf numFmtId="201" fontId="120" fillId="21" borderId="111" xfId="0" applyNumberFormat="1" applyFont="1" applyFill="1" applyBorder="1" applyAlignment="1">
      <alignment vertical="center" wrapText="1"/>
    </xf>
    <xf numFmtId="0" fontId="15" fillId="21" borderId="0" xfId="0" applyFont="1" applyFill="1" applyBorder="1" applyAlignment="1">
      <alignment vertical="center" wrapText="1"/>
    </xf>
    <xf numFmtId="201" fontId="15" fillId="21" borderId="0" xfId="0" applyNumberFormat="1" applyFont="1" applyFill="1" applyBorder="1" applyAlignment="1">
      <alignment vertical="center" wrapText="1"/>
    </xf>
    <xf numFmtId="201" fontId="15" fillId="42" borderId="111" xfId="0" applyNumberFormat="1" applyFont="1" applyFill="1" applyBorder="1" applyAlignment="1">
      <alignment vertical="center" wrapText="1"/>
    </xf>
    <xf numFmtId="201" fontId="15" fillId="43" borderId="69" xfId="0" applyNumberFormat="1" applyFont="1" applyFill="1" applyBorder="1">
      <alignment vertical="center"/>
    </xf>
    <xf numFmtId="0" fontId="15" fillId="43" borderId="0" xfId="0" applyFont="1" applyFill="1" applyBorder="1">
      <alignment vertical="center"/>
    </xf>
    <xf numFmtId="0" fontId="15" fillId="43" borderId="0" xfId="0" applyFont="1" applyFill="1" applyBorder="1" applyAlignment="1">
      <alignment vertical="center" wrapText="1"/>
    </xf>
    <xf numFmtId="201" fontId="15" fillId="43" borderId="0" xfId="0" applyNumberFormat="1" applyFont="1" applyFill="1" applyBorder="1" applyAlignment="1">
      <alignment vertical="center" wrapText="1"/>
    </xf>
    <xf numFmtId="200" fontId="15" fillId="19" borderId="69" xfId="0" applyNumberFormat="1" applyFont="1" applyFill="1" applyBorder="1">
      <alignment vertical="center"/>
    </xf>
    <xf numFmtId="0" fontId="15" fillId="19" borderId="0" xfId="0" applyFont="1" applyFill="1" applyBorder="1" applyAlignment="1">
      <alignment vertical="center" wrapText="1"/>
    </xf>
    <xf numFmtId="201" fontId="15" fillId="19" borderId="0" xfId="0" applyNumberFormat="1" applyFont="1" applyFill="1" applyBorder="1" applyAlignment="1">
      <alignment vertical="center" wrapText="1"/>
    </xf>
    <xf numFmtId="38" fontId="10" fillId="27" borderId="20" xfId="29" applyNumberFormat="1" applyFont="1" applyFill="1" applyBorder="1" applyAlignment="1">
      <alignment vertical="center"/>
    </xf>
    <xf numFmtId="0" fontId="10" fillId="27" borderId="36" xfId="33" applyFont="1" applyFill="1" applyBorder="1" applyAlignment="1">
      <alignment vertical="center"/>
    </xf>
    <xf numFmtId="0" fontId="10" fillId="27" borderId="20" xfId="33" applyFont="1" applyFill="1" applyBorder="1" applyAlignment="1">
      <alignment vertical="center" wrapText="1"/>
    </xf>
    <xf numFmtId="38" fontId="10" fillId="27" borderId="1" xfId="29" applyNumberFormat="1" applyFont="1" applyFill="1" applyBorder="1" applyAlignment="1">
      <alignment vertical="center"/>
    </xf>
    <xf numFmtId="38" fontId="10" fillId="27" borderId="27" xfId="29" applyNumberFormat="1" applyFont="1" applyFill="1" applyBorder="1" applyAlignment="1">
      <alignment vertical="center"/>
    </xf>
    <xf numFmtId="38" fontId="10" fillId="27" borderId="3" xfId="29" applyNumberFormat="1" applyFont="1" applyFill="1" applyBorder="1" applyAlignment="1">
      <alignment vertical="center"/>
    </xf>
    <xf numFmtId="38" fontId="10" fillId="28" borderId="1" xfId="29" applyNumberFormat="1" applyFont="1" applyFill="1" applyBorder="1" applyAlignment="1">
      <alignment vertical="center"/>
    </xf>
    <xf numFmtId="38" fontId="10" fillId="28" borderId="27" xfId="29" applyNumberFormat="1" applyFont="1" applyFill="1" applyBorder="1" applyAlignment="1">
      <alignment vertical="center"/>
    </xf>
    <xf numFmtId="38" fontId="10" fillId="28" borderId="3" xfId="29" applyNumberFormat="1" applyFont="1" applyFill="1" applyBorder="1" applyAlignment="1">
      <alignment vertical="center"/>
    </xf>
    <xf numFmtId="0" fontId="11" fillId="8" borderId="43" xfId="33" applyFont="1" applyFill="1" applyBorder="1" applyAlignment="1">
      <alignment vertical="center" wrapText="1"/>
    </xf>
    <xf numFmtId="0" fontId="11" fillId="8" borderId="21" xfId="33" applyFont="1" applyFill="1" applyBorder="1" applyAlignment="1">
      <alignment vertical="center" wrapText="1"/>
    </xf>
    <xf numFmtId="0" fontId="11" fillId="8" borderId="18" xfId="33" applyFont="1" applyFill="1" applyBorder="1" applyAlignment="1">
      <alignment vertical="center" wrapText="1"/>
    </xf>
    <xf numFmtId="0" fontId="11" fillId="8" borderId="11" xfId="33" applyFont="1" applyFill="1" applyBorder="1" applyAlignment="1">
      <alignment vertical="center"/>
    </xf>
    <xf numFmtId="0" fontId="11" fillId="8" borderId="21" xfId="33" applyFont="1" applyFill="1" applyBorder="1" applyAlignment="1">
      <alignment vertical="center"/>
    </xf>
    <xf numFmtId="0" fontId="11" fillId="8" borderId="43" xfId="33" applyFont="1" applyFill="1" applyBorder="1" applyAlignment="1">
      <alignment vertical="center"/>
    </xf>
    <xf numFmtId="0" fontId="47" fillId="27" borderId="0" xfId="33" applyFont="1" applyFill="1" applyBorder="1" applyAlignment="1">
      <alignment horizontal="left" vertical="center" wrapText="1"/>
    </xf>
    <xf numFmtId="0" fontId="47" fillId="27" borderId="0" xfId="33" applyFont="1" applyFill="1" applyBorder="1" applyAlignment="1">
      <alignment horizontal="left" vertical="center"/>
    </xf>
    <xf numFmtId="176" fontId="10" fillId="27" borderId="58" xfId="33" applyNumberFormat="1" applyFont="1" applyFill="1" applyBorder="1" applyAlignment="1">
      <alignment vertical="center"/>
    </xf>
    <xf numFmtId="176" fontId="10" fillId="27" borderId="81" xfId="33" applyNumberFormat="1" applyFont="1" applyFill="1" applyBorder="1" applyAlignment="1">
      <alignment vertical="center"/>
    </xf>
    <xf numFmtId="176" fontId="10" fillId="27" borderId="80" xfId="33" applyNumberFormat="1" applyFont="1" applyFill="1" applyBorder="1" applyAlignment="1">
      <alignment vertical="center"/>
    </xf>
    <xf numFmtId="38" fontId="17" fillId="4" borderId="8" xfId="29" applyNumberFormat="1" applyFont="1" applyFill="1" applyBorder="1" applyAlignment="1">
      <alignment vertical="center"/>
    </xf>
    <xf numFmtId="38" fontId="17" fillId="5" borderId="38" xfId="29" applyNumberFormat="1" applyFont="1" applyFill="1" applyBorder="1" applyAlignment="1">
      <alignment vertical="center"/>
    </xf>
    <xf numFmtId="38" fontId="17" fillId="5" borderId="3" xfId="29" applyNumberFormat="1" applyFont="1" applyFill="1" applyBorder="1" applyAlignment="1">
      <alignment vertical="center"/>
    </xf>
    <xf numFmtId="0" fontId="121" fillId="27" borderId="1" xfId="28" applyFont="1" applyFill="1" applyBorder="1" applyAlignment="1" applyProtection="1">
      <alignment vertical="center"/>
    </xf>
    <xf numFmtId="0" fontId="29" fillId="8" borderId="11" xfId="33" applyFont="1" applyFill="1" applyBorder="1" applyAlignment="1">
      <alignment vertical="center"/>
    </xf>
    <xf numFmtId="0" fontId="29" fillId="8" borderId="9" xfId="33" applyFont="1" applyFill="1" applyBorder="1" applyAlignment="1">
      <alignment vertical="center"/>
    </xf>
    <xf numFmtId="176" fontId="29" fillId="22" borderId="4" xfId="33" applyNumberFormat="1" applyFont="1" applyFill="1" applyBorder="1" applyAlignment="1">
      <alignment vertical="center"/>
    </xf>
    <xf numFmtId="176" fontId="29" fillId="8" borderId="1" xfId="33" applyNumberFormat="1" applyFont="1" applyFill="1" applyBorder="1" applyAlignment="1">
      <alignment vertical="center"/>
    </xf>
    <xf numFmtId="176" fontId="29" fillId="8" borderId="51" xfId="33" applyNumberFormat="1" applyFont="1" applyFill="1" applyBorder="1" applyAlignment="1">
      <alignment vertical="center"/>
    </xf>
    <xf numFmtId="0" fontId="45" fillId="27" borderId="0" xfId="33" applyFont="1" applyFill="1" applyBorder="1" applyAlignment="1">
      <alignment horizontal="left" vertical="top" wrapText="1"/>
    </xf>
    <xf numFmtId="0" fontId="45" fillId="27" borderId="0" xfId="33" applyFont="1" applyFill="1" applyAlignment="1">
      <alignment horizontal="left" vertical="top" wrapText="1"/>
    </xf>
    <xf numFmtId="49" fontId="10" fillId="27" borderId="0" xfId="33" applyNumberFormat="1" applyFont="1" applyFill="1" applyBorder="1" applyAlignment="1">
      <alignment horizontal="left" vertical="center" wrapText="1"/>
    </xf>
    <xf numFmtId="0" fontId="17" fillId="27" borderId="0" xfId="33" applyFont="1" applyFill="1" applyBorder="1" applyAlignment="1">
      <alignment horizontal="left" vertical="center" wrapText="1"/>
    </xf>
    <xf numFmtId="0" fontId="17" fillId="9" borderId="36" xfId="33" applyFont="1" applyFill="1" applyBorder="1" applyAlignment="1">
      <alignment horizontal="left" vertical="center"/>
    </xf>
    <xf numFmtId="0" fontId="17" fillId="9" borderId="40" xfId="33" applyFont="1" applyFill="1" applyBorder="1" applyAlignment="1">
      <alignment horizontal="left" vertical="center"/>
    </xf>
    <xf numFmtId="0" fontId="17" fillId="23" borderId="27" xfId="33" applyFont="1" applyFill="1" applyBorder="1" applyAlignment="1">
      <alignment horizontal="left" vertical="center"/>
    </xf>
    <xf numFmtId="0" fontId="17" fillId="23" borderId="20" xfId="33" applyFont="1" applyFill="1" applyBorder="1" applyAlignment="1">
      <alignment horizontal="left" vertical="center"/>
    </xf>
    <xf numFmtId="0" fontId="73" fillId="27" borderId="0" xfId="33" applyFont="1" applyFill="1" applyAlignment="1">
      <alignment horizontal="left" vertical="top" wrapText="1"/>
    </xf>
    <xf numFmtId="0" fontId="24" fillId="19" borderId="27" xfId="33" applyFont="1" applyFill="1" applyBorder="1" applyAlignment="1">
      <alignment horizontal="left" vertical="center"/>
    </xf>
    <xf numFmtId="0" fontId="17" fillId="19" borderId="20" xfId="33" applyFont="1" applyFill="1" applyBorder="1" applyAlignment="1">
      <alignment horizontal="left" vertical="center"/>
    </xf>
    <xf numFmtId="0" fontId="17" fillId="27" borderId="0" xfId="33" applyFont="1" applyFill="1" applyBorder="1" applyAlignment="1">
      <alignment horizontal="left" vertical="top" wrapText="1"/>
    </xf>
    <xf numFmtId="0" fontId="17" fillId="27" borderId="71" xfId="33" applyFont="1" applyFill="1" applyBorder="1" applyAlignment="1">
      <alignment horizontal="left" vertical="top" wrapText="1"/>
    </xf>
    <xf numFmtId="0" fontId="49" fillId="40" borderId="47" xfId="33" applyFont="1" applyFill="1" applyBorder="1" applyAlignment="1">
      <alignment horizontal="center" vertical="center"/>
    </xf>
    <xf numFmtId="0" fontId="49" fillId="40" borderId="93" xfId="33" applyFont="1" applyFill="1" applyBorder="1" applyAlignment="1">
      <alignment horizontal="center" vertical="center"/>
    </xf>
    <xf numFmtId="0" fontId="49" fillId="40" borderId="47" xfId="33" applyFont="1" applyFill="1" applyBorder="1" applyAlignment="1">
      <alignment horizontal="center" vertical="center" wrapText="1"/>
    </xf>
    <xf numFmtId="0" fontId="45" fillId="27" borderId="0" xfId="33" applyFont="1" applyFill="1" applyAlignment="1">
      <alignment horizontal="left" vertical="center" wrapText="1"/>
    </xf>
    <xf numFmtId="0" fontId="45" fillId="27" borderId="0" xfId="33" applyFont="1" applyFill="1" applyBorder="1" applyAlignment="1">
      <alignment horizontal="left" vertical="center" wrapText="1"/>
    </xf>
    <xf numFmtId="0" fontId="70" fillId="27" borderId="69" xfId="33" applyFont="1" applyFill="1" applyBorder="1" applyAlignment="1">
      <alignment horizontal="left" vertical="center" wrapText="1"/>
    </xf>
    <xf numFmtId="0" fontId="0" fillId="0" borderId="69" xfId="0" applyBorder="1" applyAlignment="1">
      <alignment horizontal="left" vertical="center" wrapText="1"/>
    </xf>
  </cellXfs>
  <cellStyles count="41">
    <cellStyle name="2x indented GHG Textfiels" xfId="1" xr:uid="{00000000-0005-0000-0000-000000000000}"/>
    <cellStyle name="5x indented GHG Textfiels" xfId="2" xr:uid="{00000000-0005-0000-0000-000001000000}"/>
    <cellStyle name="AggblueCels_1x" xfId="3" xr:uid="{00000000-0005-0000-0000-000002000000}"/>
    <cellStyle name="AggBoldCells" xfId="4" xr:uid="{00000000-0005-0000-0000-000003000000}"/>
    <cellStyle name="AggCels" xfId="5" xr:uid="{00000000-0005-0000-0000-000004000000}"/>
    <cellStyle name="AggOrange" xfId="6" xr:uid="{00000000-0005-0000-0000-000005000000}"/>
    <cellStyle name="AggOrange9" xfId="7" xr:uid="{00000000-0005-0000-0000-000006000000}"/>
    <cellStyle name="AggOrangeRBorder" xfId="8" xr:uid="{00000000-0005-0000-0000-000007000000}"/>
    <cellStyle name="Bold GHG Numbers (0.00)" xfId="9" xr:uid="{00000000-0005-0000-0000-000008000000}"/>
    <cellStyle name="Constants" xfId="10" xr:uid="{00000000-0005-0000-0000-000009000000}"/>
    <cellStyle name="CustomizationCells" xfId="11" xr:uid="{00000000-0005-0000-0000-00000A000000}"/>
    <cellStyle name="CustomizationGreenCells" xfId="12" xr:uid="{00000000-0005-0000-0000-00000B000000}"/>
    <cellStyle name="DocBox_EmptyRow" xfId="13" xr:uid="{00000000-0005-0000-0000-00000C000000}"/>
    <cellStyle name="Empty_B_border" xfId="14" xr:uid="{00000000-0005-0000-0000-00000D000000}"/>
    <cellStyle name="Headline" xfId="15" xr:uid="{00000000-0005-0000-0000-00000E000000}"/>
    <cellStyle name="InputCells" xfId="16" xr:uid="{00000000-0005-0000-0000-00000F000000}"/>
    <cellStyle name="InputCells12_RBBorder" xfId="17" xr:uid="{00000000-0005-0000-0000-000010000000}"/>
    <cellStyle name="Normal GHG Numbers (0.00)" xfId="18" xr:uid="{00000000-0005-0000-0000-000011000000}"/>
    <cellStyle name="Normal GHG Textfiels Bold" xfId="19" xr:uid="{00000000-0005-0000-0000-000012000000}"/>
    <cellStyle name="Normal GHG whole table" xfId="20" xr:uid="{00000000-0005-0000-0000-000013000000}"/>
    <cellStyle name="Normal GHG-Shade" xfId="21" xr:uid="{00000000-0005-0000-0000-000014000000}"/>
    <cellStyle name="Normal_HELP" xfId="22" xr:uid="{00000000-0005-0000-0000-000015000000}"/>
    <cellStyle name="Pattern" xfId="23" xr:uid="{00000000-0005-0000-0000-000016000000}"/>
    <cellStyle name="Shade_R_border" xfId="24" xr:uid="{00000000-0005-0000-0000-000017000000}"/>
    <cellStyle name="Обычный_2++_CRFReport-template" xfId="25" xr:uid="{00000000-0005-0000-0000-000018000000}"/>
    <cellStyle name="パーセント" xfId="26" builtinId="5"/>
    <cellStyle name="パーセント 2" xfId="27" xr:uid="{00000000-0005-0000-0000-00001A000000}"/>
    <cellStyle name="パーセント 4" xfId="36" xr:uid="{00000000-0005-0000-0000-00001B000000}"/>
    <cellStyle name="パーセント 5" xfId="37" xr:uid="{00000000-0005-0000-0000-00001C000000}"/>
    <cellStyle name="ハイパーリンク" xfId="28" builtinId="8"/>
    <cellStyle name="桁区切り" xfId="29" builtinId="6"/>
    <cellStyle name="桁区切り 2 2" xfId="40" xr:uid="{00000000-0005-0000-0000-00001F000000}"/>
    <cellStyle name="桁区切り 5" xfId="38" xr:uid="{00000000-0005-0000-0000-000020000000}"/>
    <cellStyle name="標準" xfId="0" builtinId="0"/>
    <cellStyle name="標準 2" xfId="30" xr:uid="{00000000-0005-0000-0000-000022000000}"/>
    <cellStyle name="標準 3" xfId="31" xr:uid="{00000000-0005-0000-0000-000023000000}"/>
    <cellStyle name="標準 6" xfId="39" xr:uid="{00000000-0005-0000-0000-000024000000}"/>
    <cellStyle name="標準_6gasデータ2001p" xfId="32" xr:uid="{00000000-0005-0000-0000-000025000000}"/>
    <cellStyle name="標準_6gasデータ2001q" xfId="33" xr:uid="{00000000-0005-0000-0000-000026000000}"/>
    <cellStyle name="標準_単位" xfId="34" xr:uid="{00000000-0005-0000-0000-000028000000}"/>
    <cellStyle name="未定義" xfId="35" xr:uid="{00000000-0005-0000-0000-000029000000}"/>
  </cellStyles>
  <dxfs count="0"/>
  <tableStyles count="0" defaultTableStyle="TableStyleMedium9" defaultPivotStyle="PivotStyleLight16"/>
  <colors>
    <mruColors>
      <color rgb="FF86A44A"/>
      <color rgb="FF6E548D"/>
      <color rgb="FFC00000"/>
      <color rgb="FF8EA5CB"/>
      <color rgb="FF4572A7"/>
      <color rgb="FF3D96AE"/>
      <color rgb="FFA8423F"/>
      <color rgb="FF9999FF"/>
      <color rgb="FF9933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7.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9.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0.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5.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6.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7.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8.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9.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5915445263772"/>
          <c:y val="0.16372939689294219"/>
          <c:w val="0.67999514475359146"/>
          <c:h val="0.65610520012007234"/>
        </c:manualLayout>
      </c:layout>
      <c:lineChart>
        <c:grouping val="standard"/>
        <c:varyColors val="0"/>
        <c:ser>
          <c:idx val="0"/>
          <c:order val="0"/>
          <c:tx>
            <c:strRef>
              <c:f>'リンク切公表時非表示（グラフの添え物）'!$W$15</c:f>
              <c:strCache>
                <c:ptCount val="1"/>
                <c:pt idx="0">
                  <c:v>非エネルギー起源CO₂</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'1.Total'!$AA$7:$BE$7</c:f>
              <c:numCache>
                <c:formatCode>#,##0.0_ </c:formatCode>
                <c:ptCount val="30"/>
                <c:pt idx="0">
                  <c:v>96.301938329209634</c:v>
                </c:pt>
                <c:pt idx="1">
                  <c:v>97.51684318223991</c:v>
                </c:pt>
                <c:pt idx="2">
                  <c:v>98.969373138260622</c:v>
                </c:pt>
                <c:pt idx="3">
                  <c:v>96.465510172134842</c:v>
                </c:pt>
                <c:pt idx="4">
                  <c:v>101.50837551333974</c:v>
                </c:pt>
                <c:pt idx="5">
                  <c:v>102.57808397085968</c:v>
                </c:pt>
                <c:pt idx="6">
                  <c:v>103.78615757204204</c:v>
                </c:pt>
                <c:pt idx="7">
                  <c:v>102.70620307121612</c:v>
                </c:pt>
                <c:pt idx="8">
                  <c:v>96.434171984509348</c:v>
                </c:pt>
                <c:pt idx="9">
                  <c:v>96.69395002271564</c:v>
                </c:pt>
                <c:pt idx="10">
                  <c:v>98.77703173579502</c:v>
                </c:pt>
                <c:pt idx="11">
                  <c:v>96.638450193521237</c:v>
                </c:pt>
                <c:pt idx="12">
                  <c:v>93.996997632819728</c:v>
                </c:pt>
                <c:pt idx="13">
                  <c:v>93.732006057164568</c:v>
                </c:pt>
                <c:pt idx="14">
                  <c:v>92.729548567374039</c:v>
                </c:pt>
                <c:pt idx="15">
                  <c:v>92.73107574845595</c:v>
                </c:pt>
                <c:pt idx="16">
                  <c:v>91.239923045728148</c:v>
                </c:pt>
                <c:pt idx="17">
                  <c:v>91.013551281766524</c:v>
                </c:pt>
                <c:pt idx="18">
                  <c:v>87.584851237959001</c:v>
                </c:pt>
                <c:pt idx="19">
                  <c:v>78.055734152183419</c:v>
                </c:pt>
                <c:pt idx="20">
                  <c:v>79.526239516544209</c:v>
                </c:pt>
                <c:pt idx="21">
                  <c:v>78.568153885794203</c:v>
                </c:pt>
                <c:pt idx="22">
                  <c:v>80.436964610948593</c:v>
                </c:pt>
                <c:pt idx="23">
                  <c:v>81.748161658277482</c:v>
                </c:pt>
                <c:pt idx="24">
                  <c:v>80.164653413114294</c:v>
                </c:pt>
                <c:pt idx="25">
                  <c:v>79.114124632108997</c:v>
                </c:pt>
                <c:pt idx="26">
                  <c:v>78.824749082179949</c:v>
                </c:pt>
                <c:pt idx="27">
                  <c:v>79.691722948708062</c:v>
                </c:pt>
                <c:pt idx="28">
                  <c:v>78.406184530725966</c:v>
                </c:pt>
                <c:pt idx="29">
                  <c:v>76.978906754995762</c:v>
                </c:pt>
              </c:numCache>
            </c:numRef>
          </c:val>
          <c:smooth val="0"/>
          <c:extLst>
            <c:ext xmlns:c16="http://schemas.microsoft.com/office/drawing/2014/chart" uri="{C3380CC4-5D6E-409C-BE32-E72D297353CC}">
              <c16:uniqueId val="{00000000-33AE-4DB0-8707-4A0DD538BA66}"/>
            </c:ext>
          </c:extLst>
        </c:ser>
        <c:ser>
          <c:idx val="1"/>
          <c:order val="1"/>
          <c:tx>
            <c:strRef>
              <c:f>'リンク切公表時非表示（グラフの添え物）'!$W$16</c:f>
              <c:strCache>
                <c:ptCount val="1"/>
                <c:pt idx="0">
                  <c:v>CH₄</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'1.Total'!$AA$8:$BE$8</c:f>
              <c:numCache>
                <c:formatCode>#,##0.0_ </c:formatCode>
                <c:ptCount val="30"/>
                <c:pt idx="0">
                  <c:v>44.404632547234648</c:v>
                </c:pt>
                <c:pt idx="1">
                  <c:v>43.245906374844196</c:v>
                </c:pt>
                <c:pt idx="2">
                  <c:v>44.105328096141449</c:v>
                </c:pt>
                <c:pt idx="3">
                  <c:v>40.012889547909865</c:v>
                </c:pt>
                <c:pt idx="4">
                  <c:v>43.399950472573373</c:v>
                </c:pt>
                <c:pt idx="5">
                  <c:v>41.916018840694257</c:v>
                </c:pt>
                <c:pt idx="6">
                  <c:v>40.712681217058545</c:v>
                </c:pt>
                <c:pt idx="7">
                  <c:v>39.962964497904203</c:v>
                </c:pt>
                <c:pt idx="8">
                  <c:v>38.101552465012638</c:v>
                </c:pt>
                <c:pt idx="9">
                  <c:v>37.984696109080957</c:v>
                </c:pt>
                <c:pt idx="10">
                  <c:v>37.977677772337103</c:v>
                </c:pt>
                <c:pt idx="11">
                  <c:v>37.128535793899559</c:v>
                </c:pt>
                <c:pt idx="12">
                  <c:v>36.433156019819727</c:v>
                </c:pt>
                <c:pt idx="13">
                  <c:v>34.988999275099935</c:v>
                </c:pt>
                <c:pt idx="14">
                  <c:v>36.022998568671987</c:v>
                </c:pt>
                <c:pt idx="15">
                  <c:v>35.843734352789838</c:v>
                </c:pt>
                <c:pt idx="16">
                  <c:v>35.262306198936841</c:v>
                </c:pt>
                <c:pt idx="17">
                  <c:v>35.538347079743154</c:v>
                </c:pt>
                <c:pt idx="18">
                  <c:v>35.238667700855117</c:v>
                </c:pt>
                <c:pt idx="19">
                  <c:v>34.275731066712012</c:v>
                </c:pt>
                <c:pt idx="20">
                  <c:v>34.782929827054048</c:v>
                </c:pt>
                <c:pt idx="21">
                  <c:v>33.775612471493602</c:v>
                </c:pt>
                <c:pt idx="22">
                  <c:v>32.903503202419515</c:v>
                </c:pt>
                <c:pt idx="23">
                  <c:v>32.533043009316863</c:v>
                </c:pt>
                <c:pt idx="24">
                  <c:v>31.88657632510639</c:v>
                </c:pt>
                <c:pt idx="25">
                  <c:v>31.157447617206589</c:v>
                </c:pt>
                <c:pt idx="26">
                  <c:v>30.920618361033796</c:v>
                </c:pt>
                <c:pt idx="27">
                  <c:v>30.493696713600134</c:v>
                </c:pt>
                <c:pt idx="28">
                  <c:v>30.114012110434782</c:v>
                </c:pt>
                <c:pt idx="29">
                  <c:v>30.0052654163356</c:v>
                </c:pt>
              </c:numCache>
            </c:numRef>
          </c:val>
          <c:smooth val="0"/>
          <c:extLst>
            <c:ext xmlns:c16="http://schemas.microsoft.com/office/drawing/2014/chart" uri="{C3380CC4-5D6E-409C-BE32-E72D297353CC}">
              <c16:uniqueId val="{00000001-33AE-4DB0-8707-4A0DD538BA66}"/>
            </c:ext>
          </c:extLst>
        </c:ser>
        <c:ser>
          <c:idx val="2"/>
          <c:order val="2"/>
          <c:tx>
            <c:strRef>
              <c:f>'リンク切公表時非表示（グラフの添え物）'!$W$17</c:f>
              <c:strCache>
                <c:ptCount val="1"/>
                <c:pt idx="0">
                  <c:v>N₂O</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'1.Total'!$AA$9:$BE$9</c:f>
              <c:numCache>
                <c:formatCode>#,##0.0_ </c:formatCode>
                <c:ptCount val="30"/>
                <c:pt idx="0">
                  <c:v>31.87587917135582</c:v>
                </c:pt>
                <c:pt idx="1">
                  <c:v>31.580537363811526</c:v>
                </c:pt>
                <c:pt idx="2">
                  <c:v>31.752763950442244</c:v>
                </c:pt>
                <c:pt idx="3">
                  <c:v>31.615368254060911</c:v>
                </c:pt>
                <c:pt idx="4">
                  <c:v>32.871017691425571</c:v>
                </c:pt>
                <c:pt idx="5">
                  <c:v>33.178794407039064</c:v>
                </c:pt>
                <c:pt idx="6">
                  <c:v>34.309232323056428</c:v>
                </c:pt>
                <c:pt idx="7">
                  <c:v>35.11648948879364</c:v>
                </c:pt>
                <c:pt idx="8">
                  <c:v>33.533047991868209</c:v>
                </c:pt>
                <c:pt idx="9">
                  <c:v>27.386599125225128</c:v>
                </c:pt>
                <c:pt idx="10">
                  <c:v>29.905553006007032</c:v>
                </c:pt>
                <c:pt idx="11">
                  <c:v>26.28830060669971</c:v>
                </c:pt>
                <c:pt idx="12">
                  <c:v>25.735577954533987</c:v>
                </c:pt>
                <c:pt idx="13">
                  <c:v>25.577403328280763</c:v>
                </c:pt>
                <c:pt idx="14">
                  <c:v>25.407783642251712</c:v>
                </c:pt>
                <c:pt idx="15">
                  <c:v>24.962613323085758</c:v>
                </c:pt>
                <c:pt idx="16">
                  <c:v>24.837316517803636</c:v>
                </c:pt>
                <c:pt idx="17">
                  <c:v>24.202343380888387</c:v>
                </c:pt>
                <c:pt idx="18">
                  <c:v>23.386656878270347</c:v>
                </c:pt>
                <c:pt idx="19">
                  <c:v>22.743328147621412</c:v>
                </c:pt>
                <c:pt idx="20">
                  <c:v>22.195768133901641</c:v>
                </c:pt>
                <c:pt idx="21">
                  <c:v>21.790257655004364</c:v>
                </c:pt>
                <c:pt idx="22">
                  <c:v>21.471217734750649</c:v>
                </c:pt>
                <c:pt idx="23">
                  <c:v>21.49665751102366</c:v>
                </c:pt>
                <c:pt idx="24">
                  <c:v>21.101529175406821</c:v>
                </c:pt>
                <c:pt idx="25">
                  <c:v>20.826392816750989</c:v>
                </c:pt>
                <c:pt idx="26">
                  <c:v>20.335506942910094</c:v>
                </c:pt>
                <c:pt idx="27">
                  <c:v>20.621944343139539</c:v>
                </c:pt>
                <c:pt idx="28">
                  <c:v>20.205090375654141</c:v>
                </c:pt>
                <c:pt idx="29">
                  <c:v>20.217024095709213</c:v>
                </c:pt>
              </c:numCache>
            </c:numRef>
          </c:val>
          <c:smooth val="0"/>
          <c:extLst>
            <c:ext xmlns:c16="http://schemas.microsoft.com/office/drawing/2014/chart" uri="{C3380CC4-5D6E-409C-BE32-E72D297353CC}">
              <c16:uniqueId val="{00000002-33AE-4DB0-8707-4A0DD538BA66}"/>
            </c:ext>
          </c:extLst>
        </c:ser>
        <c:ser>
          <c:idx val="3"/>
          <c:order val="3"/>
          <c:tx>
            <c:strRef>
              <c:f>'リンク切公表時非表示（グラフの添え物）'!$W$18</c:f>
              <c:strCache>
                <c:ptCount val="1"/>
                <c:pt idx="0">
                  <c:v>HFCs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'1.Total'!$AA$11:$BE$11</c:f>
              <c:numCache>
                <c:formatCode>#,##0.0_ </c:formatCode>
                <c:ptCount val="30"/>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16.229258623473811</c:v>
                </c:pt>
                <c:pt idx="14">
                  <c:v>12.422564206556329</c:v>
                </c:pt>
                <c:pt idx="15">
                  <c:v>12.784022032514812</c:v>
                </c:pt>
                <c:pt idx="16">
                  <c:v>14.630088728013055</c:v>
                </c:pt>
                <c:pt idx="17">
                  <c:v>16.712624766565696</c:v>
                </c:pt>
                <c:pt idx="18">
                  <c:v>19.293113917906059</c:v>
                </c:pt>
                <c:pt idx="19">
                  <c:v>20.934099089037463</c:v>
                </c:pt>
                <c:pt idx="20">
                  <c:v>23.315041111894196</c:v>
                </c:pt>
                <c:pt idx="21">
                  <c:v>26.104826193760339</c:v>
                </c:pt>
                <c:pt idx="22">
                  <c:v>29.360711378609547</c:v>
                </c:pt>
                <c:pt idx="23">
                  <c:v>32.103862682894565</c:v>
                </c:pt>
                <c:pt idx="24">
                  <c:v>35.783926360663827</c:v>
                </c:pt>
                <c:pt idx="25">
                  <c:v>39.262797459515099</c:v>
                </c:pt>
                <c:pt idx="26">
                  <c:v>42.623480277012121</c:v>
                </c:pt>
                <c:pt idx="27">
                  <c:v>44.935759192907121</c:v>
                </c:pt>
                <c:pt idx="28">
                  <c:v>47.024957171003344</c:v>
                </c:pt>
                <c:pt idx="29">
                  <c:v>50.422032724424078</c:v>
                </c:pt>
              </c:numCache>
            </c:numRef>
          </c:val>
          <c:smooth val="0"/>
          <c:extLst>
            <c:ext xmlns:c16="http://schemas.microsoft.com/office/drawing/2014/chart" uri="{C3380CC4-5D6E-409C-BE32-E72D297353CC}">
              <c16:uniqueId val="{00000003-33AE-4DB0-8707-4A0DD538BA66}"/>
            </c:ext>
          </c:extLst>
        </c:ser>
        <c:ser>
          <c:idx val="4"/>
          <c:order val="4"/>
          <c:tx>
            <c:strRef>
              <c:f>'リンク切公表時非表示（グラフの添え物）'!$W$19</c:f>
              <c:strCache>
                <c:ptCount val="1"/>
                <c:pt idx="0">
                  <c:v>PFCs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'1.Total'!$AA$12:$BE$12</c:f>
              <c:numCache>
                <c:formatCode>#,##0.0_ </c:formatCode>
                <c:ptCount val="30"/>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pt idx="26">
                  <c:v>3.3753293478526532</c:v>
                </c:pt>
                <c:pt idx="27">
                  <c:v>3.5155875828049723</c:v>
                </c:pt>
                <c:pt idx="28">
                  <c:v>3.4874489205307491</c:v>
                </c:pt>
                <c:pt idx="29">
                  <c:v>3.4226018595979957</c:v>
                </c:pt>
              </c:numCache>
            </c:numRef>
          </c:val>
          <c:smooth val="0"/>
          <c:extLst>
            <c:ext xmlns:c16="http://schemas.microsoft.com/office/drawing/2014/chart" uri="{C3380CC4-5D6E-409C-BE32-E72D297353CC}">
              <c16:uniqueId val="{00000004-33AE-4DB0-8707-4A0DD538BA66}"/>
            </c:ext>
          </c:extLst>
        </c:ser>
        <c:ser>
          <c:idx val="5"/>
          <c:order val="5"/>
          <c:tx>
            <c:strRef>
              <c:f>'リンク切公表時非表示（グラフの添え物）'!$W$20</c:f>
              <c:strCache>
                <c:ptCount val="1"/>
                <c:pt idx="0">
                  <c:v>SF₆</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'1.Total'!$AA$13:$BE$13</c:f>
              <c:numCache>
                <c:formatCode>#,##0.0_ </c:formatCode>
                <c:ptCount val="30"/>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5.0273514352714539</c:v>
                </c:pt>
                <c:pt idx="16">
                  <c:v>5.2023880798331499</c:v>
                </c:pt>
                <c:pt idx="17">
                  <c:v>4.708042131894544</c:v>
                </c:pt>
                <c:pt idx="18">
                  <c:v>4.1508999868307095</c:v>
                </c:pt>
                <c:pt idx="19">
                  <c:v>2.4197509350141626</c:v>
                </c:pt>
                <c:pt idx="20">
                  <c:v>2.3981357722873771</c:v>
                </c:pt>
                <c:pt idx="21">
                  <c:v>2.222142959381602</c:v>
                </c:pt>
                <c:pt idx="22">
                  <c:v>2.2072726992822638</c:v>
                </c:pt>
                <c:pt idx="23">
                  <c:v>2.0752507946442691</c:v>
                </c:pt>
                <c:pt idx="24">
                  <c:v>2.0388590558698669</c:v>
                </c:pt>
                <c:pt idx="25">
                  <c:v>2.0751053198261808</c:v>
                </c:pt>
                <c:pt idx="26">
                  <c:v>2.1582652390468082</c:v>
                </c:pt>
                <c:pt idx="27">
                  <c:v>2.0707538690302223</c:v>
                </c:pt>
                <c:pt idx="28">
                  <c:v>2.0552640652505763</c:v>
                </c:pt>
                <c:pt idx="29">
                  <c:v>2.0013479951396294</c:v>
                </c:pt>
              </c:numCache>
            </c:numRef>
          </c:val>
          <c:smooth val="0"/>
          <c:extLst>
            <c:ext xmlns:c16="http://schemas.microsoft.com/office/drawing/2014/chart" uri="{C3380CC4-5D6E-409C-BE32-E72D297353CC}">
              <c16:uniqueId val="{00000005-33AE-4DB0-8707-4A0DD538BA66}"/>
            </c:ext>
          </c:extLst>
        </c:ser>
        <c:ser>
          <c:idx val="6"/>
          <c:order val="6"/>
          <c:tx>
            <c:strRef>
              <c:f>'リンク切公表時非表示（グラフの添え物）'!$W$21</c:f>
              <c:strCache>
                <c:ptCount val="1"/>
                <c:pt idx="0">
                  <c:v>NF₃</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'1.Total'!$AA$14:$BE$14</c:f>
              <c:numCache>
                <c:formatCode>#,##0.00_ </c:formatCode>
                <c:ptCount val="30"/>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c:v>0.28249689981167958</c:v>
                </c:pt>
                <c:pt idx="29">
                  <c:v>0.2614726799363582</c:v>
                </c:pt>
              </c:numCache>
            </c:numRef>
          </c:val>
          <c:smooth val="0"/>
          <c:extLst>
            <c:ext xmlns:c16="http://schemas.microsoft.com/office/drawing/2014/chart" uri="{C3380CC4-5D6E-409C-BE32-E72D297353CC}">
              <c16:uniqueId val="{00000006-33AE-4DB0-8707-4A0DD538BA66}"/>
            </c:ext>
          </c:extLst>
        </c:ser>
        <c:dLbls>
          <c:showLegendKey val="0"/>
          <c:showVal val="0"/>
          <c:showCatName val="0"/>
          <c:showSerName val="0"/>
          <c:showPercent val="0"/>
          <c:showBubbleSize val="0"/>
        </c:dLbls>
        <c:marker val="1"/>
        <c:smooth val="0"/>
        <c:axId val="178292992"/>
        <c:axId val="178311552"/>
      </c:lineChart>
      <c:catAx>
        <c:axId val="17829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a:lstStyle/>
          <a:p>
            <a:pPr>
              <a:defRPr sz="1100">
                <a:latin typeface="Century" panose="02040604050505020304" pitchFamily="18" charset="0"/>
              </a:defRPr>
            </a:pPr>
            <a:endParaRPr lang="ja-JP"/>
          </a:p>
        </c:txPr>
        <c:crossAx val="178311552"/>
        <c:crosses val="autoZero"/>
        <c:auto val="1"/>
        <c:lblAlgn val="ctr"/>
        <c:lblOffset val="100"/>
        <c:noMultiLvlLbl val="0"/>
      </c:catAx>
      <c:valAx>
        <c:axId val="178311552"/>
        <c:scaling>
          <c:orientation val="minMax"/>
          <c:max val="11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vert="horz"/>
          <a:lstStyle/>
          <a:p>
            <a:pPr>
              <a:defRPr sz="1200">
                <a:latin typeface="Century" panose="02040604050505020304" pitchFamily="18" charset="0"/>
              </a:defRPr>
            </a:pPr>
            <a:endParaRPr lang="ja-JP"/>
          </a:p>
        </c:txPr>
        <c:crossAx val="178292992"/>
        <c:crosses val="autoZero"/>
        <c:crossBetween val="between"/>
        <c:majorUnit val="10"/>
      </c:valAx>
      <c:spPr>
        <a:noFill/>
        <a:ln>
          <a:noFill/>
        </a:ln>
        <a:effectLst/>
      </c:spPr>
    </c:plotArea>
    <c:legend>
      <c:legendPos val="r"/>
      <c:layout>
        <c:manualLayout>
          <c:xMode val="edge"/>
          <c:yMode val="edge"/>
          <c:x val="0.79438990199385728"/>
          <c:y val="0.16154035153548221"/>
          <c:w val="0.16875862943261766"/>
          <c:h val="0.71249725666662211"/>
        </c:manualLayout>
      </c:layout>
      <c:overlay val="0"/>
      <c:spPr>
        <a:noFill/>
        <a:ln>
          <a:noFill/>
        </a:ln>
        <a:effectLst/>
      </c:spPr>
      <c:txPr>
        <a:bodyPr rot="0" vert="horz"/>
        <a:lstStyle/>
        <a:p>
          <a:pPr>
            <a:defRPr>
              <a:latin typeface="Century" panose="02040604050505020304" pitchFamily="18" charset="0"/>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Century" panose="02040604050505020304" pitchFamily="18" charset="0"/>
        </a:defRPr>
      </a:pPr>
      <a:endParaRPr lang="ja-JP"/>
    </a:p>
  </c:txPr>
  <c:printSettings>
    <c:headerFooter/>
    <c:pageMargins b="0.75000000000000033" l="0.70000000000000029" r="0.70000000000000029" t="0.75000000000000033" header="0.30000000000000016" footer="0.30000000000000016"/>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aseline="0">
                <a:solidFill>
                  <a:sysClr val="windowText" lastClr="000000"/>
                </a:solidFill>
              </a:defRPr>
            </a:pPr>
            <a:r>
              <a:rPr lang="ja-JP" altLang="en-US" sz="1600" b="1" i="0" baseline="0">
                <a:solidFill>
                  <a:sysClr val="windowText" lastClr="000000"/>
                </a:solidFill>
                <a:latin typeface="+mn-ea"/>
                <a:ea typeface="+mn-ea"/>
              </a:rPr>
              <a:t>各</a:t>
            </a:r>
            <a:r>
              <a:rPr lang="ja-JP" altLang="ja-JP" sz="1600" b="1" i="0" baseline="0">
                <a:solidFill>
                  <a:sysClr val="windowText" lastClr="000000"/>
                </a:solidFill>
                <a:latin typeface="+mn-ea"/>
                <a:ea typeface="+mn-ea"/>
              </a:rPr>
              <a:t>温室効果ガス</a:t>
            </a:r>
            <a:r>
              <a:rPr lang="ja-JP" altLang="en-US" sz="1600" b="1" i="0" baseline="0">
                <a:solidFill>
                  <a:sysClr val="windowText" lastClr="000000"/>
                </a:solidFill>
                <a:latin typeface="+mn-ea"/>
                <a:ea typeface="+mn-ea"/>
              </a:rPr>
              <a:t>の</a:t>
            </a:r>
            <a:r>
              <a:rPr lang="ja-JP" altLang="ja-JP" sz="1600" b="1" i="0" baseline="0">
                <a:solidFill>
                  <a:sysClr val="windowText" lastClr="000000"/>
                </a:solidFill>
                <a:latin typeface="+mn-ea"/>
                <a:ea typeface="+mn-ea"/>
              </a:rPr>
              <a:t>排出量の推移</a:t>
            </a:r>
            <a:r>
              <a:rPr lang="ja-JP" altLang="en-US" sz="1600" b="1" i="0" baseline="0">
                <a:solidFill>
                  <a:sysClr val="windowText" lastClr="000000"/>
                </a:solidFill>
                <a:latin typeface="+mn-ea"/>
                <a:ea typeface="+mn-ea"/>
              </a:rPr>
              <a:t>（</a:t>
            </a:r>
            <a:r>
              <a:rPr lang="en-US" altLang="ja-JP" sz="1600" b="1" i="0" u="none" strike="noStrike" baseline="0">
                <a:solidFill>
                  <a:sysClr val="windowText" lastClr="000000"/>
                </a:solidFill>
                <a:latin typeface="+mn-ea"/>
                <a:ea typeface="+mn-ea"/>
              </a:rPr>
              <a:t>2019</a:t>
            </a:r>
            <a:r>
              <a:rPr lang="ja-JP" altLang="ja-JP" sz="1600" b="1" i="0" u="none" strike="noStrike" baseline="0">
                <a:solidFill>
                  <a:sysClr val="windowText" lastClr="000000"/>
                </a:solidFill>
                <a:latin typeface="+mn-ea"/>
                <a:ea typeface="+mn-ea"/>
              </a:rPr>
              <a:t>年度</a:t>
            </a:r>
            <a:r>
              <a:rPr lang="ja-JP" altLang="en-US" sz="1600" b="1" i="0" u="none" strike="noStrike" baseline="0">
                <a:solidFill>
                  <a:sysClr val="windowText" lastClr="000000"/>
                </a:solidFill>
                <a:latin typeface="+mn-ea"/>
                <a:ea typeface="+mn-ea"/>
              </a:rPr>
              <a:t>速報値</a:t>
            </a:r>
            <a:r>
              <a:rPr lang="ja-JP" altLang="en-US" sz="1600" b="1" i="0" baseline="0">
                <a:solidFill>
                  <a:sysClr val="windowText" lastClr="000000"/>
                </a:solidFill>
                <a:latin typeface="+mn-ea"/>
                <a:ea typeface="+mn-ea"/>
              </a:rPr>
              <a:t>）</a:t>
            </a:r>
            <a:endParaRPr lang="ja-JP" altLang="ja-JP" sz="1600" b="1" i="0" baseline="0">
              <a:solidFill>
                <a:sysClr val="windowText" lastClr="000000"/>
              </a:solidFill>
              <a:latin typeface="+mn-ea"/>
              <a:ea typeface="+mn-ea"/>
            </a:endParaRPr>
          </a:p>
        </c:rich>
      </c:tx>
      <c:layout>
        <c:manualLayout>
          <c:xMode val="edge"/>
          <c:yMode val="edge"/>
          <c:x val="0.17080519502611122"/>
          <c:y val="2.4529321907176024E-3"/>
        </c:manualLayout>
      </c:layout>
      <c:overlay val="0"/>
    </c:title>
    <c:autoTitleDeleted val="0"/>
    <c:plotArea>
      <c:layout>
        <c:manualLayout>
          <c:layoutTarget val="inner"/>
          <c:xMode val="edge"/>
          <c:yMode val="edge"/>
          <c:x val="0.14653368877248787"/>
          <c:y val="0.11053314814814814"/>
          <c:w val="0.71908809590621359"/>
          <c:h val="0.61638740740740761"/>
        </c:manualLayout>
      </c:layout>
      <c:barChart>
        <c:barDir val="col"/>
        <c:grouping val="stacked"/>
        <c:varyColors val="0"/>
        <c:ser>
          <c:idx val="0"/>
          <c:order val="0"/>
          <c:tx>
            <c:strRef>
              <c:f>'リンク切公表時非表示（グラフの添え物）'!$Y$3</c:f>
              <c:strCache>
                <c:ptCount val="1"/>
                <c:pt idx="0">
                  <c:v>CO₂</c:v>
                </c:pt>
              </c:strCache>
            </c:strRef>
          </c:tx>
          <c:spPr>
            <a:solidFill>
              <a:srgbClr val="9999FF"/>
            </a:solidFill>
            <a:ln>
              <a:solidFill>
                <a:schemeClr val="tx1"/>
              </a:solidFill>
            </a:ln>
          </c:spPr>
          <c:invertIfNegative val="0"/>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'1.Total'!$AA$5:$BD$5</c:f>
              <c:numCache>
                <c:formatCode>#,##0_ </c:formatCode>
                <c:ptCount val="30"/>
                <c:pt idx="0">
                  <c:v>1163.8736184377096</c:v>
                </c:pt>
                <c:pt idx="1">
                  <c:v>1175.3529181396759</c:v>
                </c:pt>
                <c:pt idx="2">
                  <c:v>1184.7914950435054</c:v>
                </c:pt>
                <c:pt idx="3">
                  <c:v>1177.467135915155</c:v>
                </c:pt>
                <c:pt idx="4">
                  <c:v>1232.3539777903827</c:v>
                </c:pt>
                <c:pt idx="5">
                  <c:v>1244.6201450409851</c:v>
                </c:pt>
                <c:pt idx="6">
                  <c:v>1256.5807651197742</c:v>
                </c:pt>
                <c:pt idx="7">
                  <c:v>1249.6632087939336</c:v>
                </c:pt>
                <c:pt idx="8">
                  <c:v>1209.582714079814</c:v>
                </c:pt>
                <c:pt idx="9">
                  <c:v>1246.1726335165893</c:v>
                </c:pt>
                <c:pt idx="10">
                  <c:v>1269.0771927207122</c:v>
                </c:pt>
                <c:pt idx="11">
                  <c:v>1253.9985910291673</c:v>
                </c:pt>
                <c:pt idx="12">
                  <c:v>1282.9878030518169</c:v>
                </c:pt>
                <c:pt idx="13">
                  <c:v>1291.0302194543854</c:v>
                </c:pt>
                <c:pt idx="14">
                  <c:v>1286.1719595965694</c:v>
                </c:pt>
                <c:pt idx="15">
                  <c:v>1293.252148146647</c:v>
                </c:pt>
                <c:pt idx="16">
                  <c:v>1269.9576046258151</c:v>
                </c:pt>
                <c:pt idx="17">
                  <c:v>1305.5028671441362</c:v>
                </c:pt>
                <c:pt idx="18">
                  <c:v>1234.6060392589866</c:v>
                </c:pt>
                <c:pt idx="19">
                  <c:v>1165.1872991409014</c:v>
                </c:pt>
                <c:pt idx="20">
                  <c:v>1216.5558982788668</c:v>
                </c:pt>
                <c:pt idx="21">
                  <c:v>1266.5532314097798</c:v>
                </c:pt>
                <c:pt idx="22">
                  <c:v>1307.7524102525908</c:v>
                </c:pt>
                <c:pt idx="23">
                  <c:v>1317.0263676363427</c:v>
                </c:pt>
                <c:pt idx="24">
                  <c:v>1265.3007731608127</c:v>
                </c:pt>
                <c:pt idx="25">
                  <c:v>1225.0267354966479</c:v>
                </c:pt>
                <c:pt idx="26">
                  <c:v>1205.3658028778909</c:v>
                </c:pt>
                <c:pt idx="27">
                  <c:v>1189.8338438433234</c:v>
                </c:pt>
                <c:pt idx="28">
                  <c:v>1143.6734585463105</c:v>
                </c:pt>
                <c:pt idx="29">
                  <c:v>1106.4676348183696</c:v>
                </c:pt>
              </c:numCache>
            </c:numRef>
          </c:val>
          <c:extLst>
            <c:ext xmlns:c16="http://schemas.microsoft.com/office/drawing/2014/chart" uri="{C3380CC4-5D6E-409C-BE32-E72D297353CC}">
              <c16:uniqueId val="{00000000-F0D7-4835-9C69-47DB857A290B}"/>
            </c:ext>
          </c:extLst>
        </c:ser>
        <c:ser>
          <c:idx val="1"/>
          <c:order val="1"/>
          <c:tx>
            <c:strRef>
              <c:f>'リンク切公表時非表示（グラフの添え物）'!$Y$4</c:f>
              <c:strCache>
                <c:ptCount val="1"/>
                <c:pt idx="0">
                  <c:v>CH₄</c:v>
                </c:pt>
              </c:strCache>
            </c:strRef>
          </c:tx>
          <c:spPr>
            <a:solidFill>
              <a:srgbClr val="993366"/>
            </a:solidFill>
            <a:ln>
              <a:solidFill>
                <a:sysClr val="windowText" lastClr="000000"/>
              </a:solidFill>
            </a:ln>
          </c:spPr>
          <c:invertIfNegative val="0"/>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'1.Total'!$AA$8:$BD$8</c:f>
              <c:numCache>
                <c:formatCode>#,##0.0_ </c:formatCode>
                <c:ptCount val="30"/>
                <c:pt idx="0">
                  <c:v>44.404632547234648</c:v>
                </c:pt>
                <c:pt idx="1">
                  <c:v>43.245906374844196</c:v>
                </c:pt>
                <c:pt idx="2">
                  <c:v>44.105328096141449</c:v>
                </c:pt>
                <c:pt idx="3">
                  <c:v>40.012889547909865</c:v>
                </c:pt>
                <c:pt idx="4">
                  <c:v>43.399950472573373</c:v>
                </c:pt>
                <c:pt idx="5">
                  <c:v>41.916018840694257</c:v>
                </c:pt>
                <c:pt idx="6">
                  <c:v>40.712681217058545</c:v>
                </c:pt>
                <c:pt idx="7">
                  <c:v>39.962964497904203</c:v>
                </c:pt>
                <c:pt idx="8">
                  <c:v>38.101552465012638</c:v>
                </c:pt>
                <c:pt idx="9">
                  <c:v>37.984696109080957</c:v>
                </c:pt>
                <c:pt idx="10">
                  <c:v>37.977677772337103</c:v>
                </c:pt>
                <c:pt idx="11">
                  <c:v>37.128535793899559</c:v>
                </c:pt>
                <c:pt idx="12">
                  <c:v>36.433156019819727</c:v>
                </c:pt>
                <c:pt idx="13">
                  <c:v>34.988999275099935</c:v>
                </c:pt>
                <c:pt idx="14">
                  <c:v>36.022998568671987</c:v>
                </c:pt>
                <c:pt idx="15">
                  <c:v>35.843734352789838</c:v>
                </c:pt>
                <c:pt idx="16">
                  <c:v>35.262306198936841</c:v>
                </c:pt>
                <c:pt idx="17">
                  <c:v>35.538347079743154</c:v>
                </c:pt>
                <c:pt idx="18">
                  <c:v>35.238667700855117</c:v>
                </c:pt>
                <c:pt idx="19">
                  <c:v>34.275731066712012</c:v>
                </c:pt>
                <c:pt idx="20">
                  <c:v>34.782929827054048</c:v>
                </c:pt>
                <c:pt idx="21">
                  <c:v>33.775612471493602</c:v>
                </c:pt>
                <c:pt idx="22">
                  <c:v>32.903503202419515</c:v>
                </c:pt>
                <c:pt idx="23">
                  <c:v>32.533043009316863</c:v>
                </c:pt>
                <c:pt idx="24">
                  <c:v>31.88657632510639</c:v>
                </c:pt>
                <c:pt idx="25">
                  <c:v>31.157447617206589</c:v>
                </c:pt>
                <c:pt idx="26">
                  <c:v>30.920618361033796</c:v>
                </c:pt>
                <c:pt idx="27">
                  <c:v>30.493696713600134</c:v>
                </c:pt>
                <c:pt idx="28">
                  <c:v>30.114012110434782</c:v>
                </c:pt>
                <c:pt idx="29">
                  <c:v>30.0052654163356</c:v>
                </c:pt>
              </c:numCache>
            </c:numRef>
          </c:val>
          <c:extLst>
            <c:ext xmlns:c16="http://schemas.microsoft.com/office/drawing/2014/chart" uri="{C3380CC4-5D6E-409C-BE32-E72D297353CC}">
              <c16:uniqueId val="{00000001-F0D7-4835-9C69-47DB857A290B}"/>
            </c:ext>
          </c:extLst>
        </c:ser>
        <c:ser>
          <c:idx val="2"/>
          <c:order val="2"/>
          <c:tx>
            <c:strRef>
              <c:f>'リンク切公表時非表示（グラフの添え物）'!$Y$5</c:f>
              <c:strCache>
                <c:ptCount val="1"/>
                <c:pt idx="0">
                  <c:v>N₂O</c:v>
                </c:pt>
              </c:strCache>
            </c:strRef>
          </c:tx>
          <c:spPr>
            <a:solidFill>
              <a:srgbClr val="FFFFCC"/>
            </a:solidFill>
            <a:ln>
              <a:solidFill>
                <a:sysClr val="windowText" lastClr="000000"/>
              </a:solidFill>
            </a:ln>
          </c:spPr>
          <c:invertIfNegative val="0"/>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'1.Total'!$AA$9:$BD$9</c:f>
              <c:numCache>
                <c:formatCode>#,##0.0_ </c:formatCode>
                <c:ptCount val="30"/>
                <c:pt idx="0">
                  <c:v>31.87587917135582</c:v>
                </c:pt>
                <c:pt idx="1">
                  <c:v>31.580537363811526</c:v>
                </c:pt>
                <c:pt idx="2">
                  <c:v>31.752763950442244</c:v>
                </c:pt>
                <c:pt idx="3">
                  <c:v>31.615368254060911</c:v>
                </c:pt>
                <c:pt idx="4">
                  <c:v>32.871017691425571</c:v>
                </c:pt>
                <c:pt idx="5">
                  <c:v>33.178794407039064</c:v>
                </c:pt>
                <c:pt idx="6">
                  <c:v>34.309232323056428</c:v>
                </c:pt>
                <c:pt idx="7">
                  <c:v>35.11648948879364</c:v>
                </c:pt>
                <c:pt idx="8">
                  <c:v>33.533047991868209</c:v>
                </c:pt>
                <c:pt idx="9">
                  <c:v>27.386599125225128</c:v>
                </c:pt>
                <c:pt idx="10">
                  <c:v>29.905553006007032</c:v>
                </c:pt>
                <c:pt idx="11">
                  <c:v>26.28830060669971</c:v>
                </c:pt>
                <c:pt idx="12">
                  <c:v>25.735577954533987</c:v>
                </c:pt>
                <c:pt idx="13">
                  <c:v>25.577403328280763</c:v>
                </c:pt>
                <c:pt idx="14">
                  <c:v>25.407783642251712</c:v>
                </c:pt>
                <c:pt idx="15">
                  <c:v>24.962613323085758</c:v>
                </c:pt>
                <c:pt idx="16">
                  <c:v>24.837316517803636</c:v>
                </c:pt>
                <c:pt idx="17">
                  <c:v>24.202343380888387</c:v>
                </c:pt>
                <c:pt idx="18">
                  <c:v>23.386656878270347</c:v>
                </c:pt>
                <c:pt idx="19">
                  <c:v>22.743328147621412</c:v>
                </c:pt>
                <c:pt idx="20">
                  <c:v>22.195768133901641</c:v>
                </c:pt>
                <c:pt idx="21">
                  <c:v>21.790257655004364</c:v>
                </c:pt>
                <c:pt idx="22">
                  <c:v>21.471217734750649</c:v>
                </c:pt>
                <c:pt idx="23">
                  <c:v>21.49665751102366</c:v>
                </c:pt>
                <c:pt idx="24">
                  <c:v>21.101529175406821</c:v>
                </c:pt>
                <c:pt idx="25">
                  <c:v>20.826392816750989</c:v>
                </c:pt>
                <c:pt idx="26">
                  <c:v>20.335506942910094</c:v>
                </c:pt>
                <c:pt idx="27">
                  <c:v>20.621944343139539</c:v>
                </c:pt>
                <c:pt idx="28">
                  <c:v>20.205090375654141</c:v>
                </c:pt>
                <c:pt idx="29">
                  <c:v>20.217024095709213</c:v>
                </c:pt>
              </c:numCache>
            </c:numRef>
          </c:val>
          <c:extLst>
            <c:ext xmlns:c16="http://schemas.microsoft.com/office/drawing/2014/chart" uri="{C3380CC4-5D6E-409C-BE32-E72D297353CC}">
              <c16:uniqueId val="{00000002-F0D7-4835-9C69-47DB857A290B}"/>
            </c:ext>
          </c:extLst>
        </c:ser>
        <c:ser>
          <c:idx val="3"/>
          <c:order val="3"/>
          <c:tx>
            <c:strRef>
              <c:f>'リンク切公表時非表示（グラフの添え物）'!$Y$6</c:f>
              <c:strCache>
                <c:ptCount val="1"/>
                <c:pt idx="0">
                  <c:v>HFCs</c:v>
                </c:pt>
              </c:strCache>
            </c:strRef>
          </c:tx>
          <c:spPr>
            <a:solidFill>
              <a:srgbClr val="CCFFFF"/>
            </a:solidFill>
            <a:ln>
              <a:solidFill>
                <a:sysClr val="windowText" lastClr="000000"/>
              </a:solidFill>
            </a:ln>
          </c:spPr>
          <c:invertIfNegative val="0"/>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'1.Total'!$AA$11:$BD$11</c:f>
              <c:numCache>
                <c:formatCode>#,##0.0_ </c:formatCode>
                <c:ptCount val="30"/>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16.229258623473811</c:v>
                </c:pt>
                <c:pt idx="14">
                  <c:v>12.422564206556329</c:v>
                </c:pt>
                <c:pt idx="15">
                  <c:v>12.784022032514812</c:v>
                </c:pt>
                <c:pt idx="16">
                  <c:v>14.630088728013055</c:v>
                </c:pt>
                <c:pt idx="17">
                  <c:v>16.712624766565696</c:v>
                </c:pt>
                <c:pt idx="18">
                  <c:v>19.293113917906059</c:v>
                </c:pt>
                <c:pt idx="19">
                  <c:v>20.934099089037463</c:v>
                </c:pt>
                <c:pt idx="20">
                  <c:v>23.315041111894196</c:v>
                </c:pt>
                <c:pt idx="21">
                  <c:v>26.104826193760339</c:v>
                </c:pt>
                <c:pt idx="22">
                  <c:v>29.360711378609547</c:v>
                </c:pt>
                <c:pt idx="23">
                  <c:v>32.103862682894565</c:v>
                </c:pt>
                <c:pt idx="24">
                  <c:v>35.783926360663827</c:v>
                </c:pt>
                <c:pt idx="25">
                  <c:v>39.262797459515099</c:v>
                </c:pt>
                <c:pt idx="26">
                  <c:v>42.623480277012121</c:v>
                </c:pt>
                <c:pt idx="27">
                  <c:v>44.935759192907121</c:v>
                </c:pt>
                <c:pt idx="28">
                  <c:v>47.024957171003344</c:v>
                </c:pt>
                <c:pt idx="29">
                  <c:v>50.422032724424078</c:v>
                </c:pt>
              </c:numCache>
            </c:numRef>
          </c:val>
          <c:extLst>
            <c:ext xmlns:c16="http://schemas.microsoft.com/office/drawing/2014/chart" uri="{C3380CC4-5D6E-409C-BE32-E72D297353CC}">
              <c16:uniqueId val="{00000003-F0D7-4835-9C69-47DB857A290B}"/>
            </c:ext>
          </c:extLst>
        </c:ser>
        <c:ser>
          <c:idx val="4"/>
          <c:order val="4"/>
          <c:tx>
            <c:strRef>
              <c:f>'リンク切公表時非表示（グラフの添え物）'!$Y$7</c:f>
              <c:strCache>
                <c:ptCount val="1"/>
                <c:pt idx="0">
                  <c:v>PFCs</c:v>
                </c:pt>
              </c:strCache>
            </c:strRef>
          </c:tx>
          <c:spPr>
            <a:solidFill>
              <a:srgbClr val="660066"/>
            </a:solidFill>
            <a:ln>
              <a:solidFill>
                <a:sysClr val="windowText" lastClr="000000"/>
              </a:solidFill>
            </a:ln>
          </c:spPr>
          <c:invertIfNegative val="0"/>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'1.Total'!$AA$12:$BD$12</c:f>
              <c:numCache>
                <c:formatCode>#,##0.0_ </c:formatCode>
                <c:ptCount val="30"/>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pt idx="26">
                  <c:v>3.3753293478526532</c:v>
                </c:pt>
                <c:pt idx="27">
                  <c:v>3.5155875828049723</c:v>
                </c:pt>
                <c:pt idx="28">
                  <c:v>3.4874489205307491</c:v>
                </c:pt>
                <c:pt idx="29">
                  <c:v>3.4226018595979957</c:v>
                </c:pt>
              </c:numCache>
            </c:numRef>
          </c:val>
          <c:extLst>
            <c:ext xmlns:c16="http://schemas.microsoft.com/office/drawing/2014/chart" uri="{C3380CC4-5D6E-409C-BE32-E72D297353CC}">
              <c16:uniqueId val="{00000004-F0D7-4835-9C69-47DB857A290B}"/>
            </c:ext>
          </c:extLst>
        </c:ser>
        <c:ser>
          <c:idx val="5"/>
          <c:order val="5"/>
          <c:tx>
            <c:strRef>
              <c:f>'リンク切公表時非表示（グラフの添え物）'!$Y$8</c:f>
              <c:strCache>
                <c:ptCount val="1"/>
                <c:pt idx="0">
                  <c:v>SF₆</c:v>
                </c:pt>
              </c:strCache>
            </c:strRef>
          </c:tx>
          <c:spPr>
            <a:solidFill>
              <a:srgbClr val="FF8080"/>
            </a:solidFill>
            <a:ln>
              <a:solidFill>
                <a:sysClr val="windowText" lastClr="000000"/>
              </a:solidFill>
            </a:ln>
          </c:spPr>
          <c:invertIfNegative val="0"/>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'1.Total'!$AA$13:$BD$13</c:f>
              <c:numCache>
                <c:formatCode>#,##0.0_ </c:formatCode>
                <c:ptCount val="30"/>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5.0273514352714539</c:v>
                </c:pt>
                <c:pt idx="16">
                  <c:v>5.2023880798331499</c:v>
                </c:pt>
                <c:pt idx="17">
                  <c:v>4.708042131894544</c:v>
                </c:pt>
                <c:pt idx="18">
                  <c:v>4.1508999868307095</c:v>
                </c:pt>
                <c:pt idx="19">
                  <c:v>2.4197509350141626</c:v>
                </c:pt>
                <c:pt idx="20">
                  <c:v>2.3981357722873771</c:v>
                </c:pt>
                <c:pt idx="21">
                  <c:v>2.222142959381602</c:v>
                </c:pt>
                <c:pt idx="22">
                  <c:v>2.2072726992822638</c:v>
                </c:pt>
                <c:pt idx="23">
                  <c:v>2.0752507946442691</c:v>
                </c:pt>
                <c:pt idx="24">
                  <c:v>2.0388590558698669</c:v>
                </c:pt>
                <c:pt idx="25">
                  <c:v>2.0751053198261808</c:v>
                </c:pt>
                <c:pt idx="26">
                  <c:v>2.1582652390468082</c:v>
                </c:pt>
                <c:pt idx="27">
                  <c:v>2.0707538690302223</c:v>
                </c:pt>
                <c:pt idx="28">
                  <c:v>2.0552640652505763</c:v>
                </c:pt>
                <c:pt idx="29">
                  <c:v>2.0013479951396294</c:v>
                </c:pt>
              </c:numCache>
            </c:numRef>
          </c:val>
          <c:extLst>
            <c:ext xmlns:c16="http://schemas.microsoft.com/office/drawing/2014/chart" uri="{C3380CC4-5D6E-409C-BE32-E72D297353CC}">
              <c16:uniqueId val="{00000005-F0D7-4835-9C69-47DB857A290B}"/>
            </c:ext>
          </c:extLst>
        </c:ser>
        <c:ser>
          <c:idx val="6"/>
          <c:order val="6"/>
          <c:tx>
            <c:strRef>
              <c:f>'リンク切公表時非表示（グラフの添え物）'!$Y$9</c:f>
              <c:strCache>
                <c:ptCount val="1"/>
                <c:pt idx="0">
                  <c:v>NF₃</c:v>
                </c:pt>
              </c:strCache>
            </c:strRef>
          </c:tx>
          <c:spPr>
            <a:ln>
              <a:solidFill>
                <a:schemeClr val="tx1"/>
              </a:solidFill>
            </a:ln>
          </c:spPr>
          <c:invertIfNegative val="0"/>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'1.Total'!$AA$14:$BD$14</c:f>
              <c:numCache>
                <c:formatCode>#,##0.00_ </c:formatCode>
                <c:ptCount val="30"/>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c:v>0.28249689981167958</c:v>
                </c:pt>
                <c:pt idx="29">
                  <c:v>0.2614726799363582</c:v>
                </c:pt>
              </c:numCache>
            </c:numRef>
          </c:val>
          <c:extLst>
            <c:ext xmlns:c16="http://schemas.microsoft.com/office/drawing/2014/chart" uri="{C3380CC4-5D6E-409C-BE32-E72D297353CC}">
              <c16:uniqueId val="{00000006-F0D7-4835-9C69-47DB857A290B}"/>
            </c:ext>
          </c:extLst>
        </c:ser>
        <c:dLbls>
          <c:showLegendKey val="0"/>
          <c:showVal val="0"/>
          <c:showCatName val="0"/>
          <c:showSerName val="0"/>
          <c:showPercent val="0"/>
          <c:showBubbleSize val="0"/>
        </c:dLbls>
        <c:gapWidth val="47"/>
        <c:overlap val="100"/>
        <c:axId val="178231552"/>
        <c:axId val="178250112"/>
      </c:barChart>
      <c:lineChart>
        <c:grouping val="standard"/>
        <c:varyColors val="0"/>
        <c:ser>
          <c:idx val="7"/>
          <c:order val="7"/>
          <c:tx>
            <c:strRef>
              <c:f>'リンク切公表時非表示（グラフの添え物）'!$Y$11</c:f>
              <c:strCache>
                <c:ptCount val="1"/>
                <c:pt idx="0">
                  <c:v>2005年度比-3.8%</c:v>
                </c:pt>
              </c:strCache>
            </c:strRef>
          </c:tx>
          <c:spPr>
            <a:ln w="12700" cap="rnd">
              <a:solidFill>
                <a:srgbClr val="993366"/>
              </a:solidFill>
              <a:prstDash val="sysDot"/>
            </a:ln>
          </c:spPr>
          <c:marker>
            <c:symbol val="none"/>
          </c:marker>
          <c:trendline>
            <c:spPr>
              <a:ln w="12700">
                <a:solidFill>
                  <a:sysClr val="window" lastClr="FFFFFF">
                    <a:lumMod val="50000"/>
                  </a:sysClr>
                </a:solidFill>
                <a:prstDash val="solid"/>
              </a:ln>
            </c:spPr>
            <c:trendlineType val="linear"/>
            <c:forward val="0.8"/>
            <c:backward val="0.5"/>
            <c:dispRSqr val="0"/>
            <c:dispEq val="0"/>
          </c:trendline>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'リンク切公表時非表示（グラフの添え物）'!$AA$11:$BD$11</c:f>
              <c:numCache>
                <c:formatCode>General</c:formatCode>
                <c:ptCount val="30"/>
                <c:pt idx="0">
                  <c:v>1329.4503046616055</c:v>
                </c:pt>
                <c:pt idx="1">
                  <c:v>1329.4503046616055</c:v>
                </c:pt>
                <c:pt idx="2">
                  <c:v>1329.4503046616055</c:v>
                </c:pt>
                <c:pt idx="3">
                  <c:v>1329.4503046616055</c:v>
                </c:pt>
                <c:pt idx="4">
                  <c:v>1329.4503046616055</c:v>
                </c:pt>
                <c:pt idx="5">
                  <c:v>1329.4503046616055</c:v>
                </c:pt>
                <c:pt idx="6">
                  <c:v>1329.4503046616055</c:v>
                </c:pt>
                <c:pt idx="7">
                  <c:v>1329.4503046616055</c:v>
                </c:pt>
                <c:pt idx="8">
                  <c:v>1329.4503046616055</c:v>
                </c:pt>
                <c:pt idx="9">
                  <c:v>1329.4503046616055</c:v>
                </c:pt>
                <c:pt idx="10">
                  <c:v>1329.4503046616055</c:v>
                </c:pt>
                <c:pt idx="11">
                  <c:v>1329.4503046616055</c:v>
                </c:pt>
                <c:pt idx="12">
                  <c:v>1329.4503046616055</c:v>
                </c:pt>
                <c:pt idx="13">
                  <c:v>1329.4503046616055</c:v>
                </c:pt>
                <c:pt idx="14">
                  <c:v>1329.4503046616055</c:v>
                </c:pt>
                <c:pt idx="15">
                  <c:v>1329.4503046616055</c:v>
                </c:pt>
                <c:pt idx="16">
                  <c:v>1329.4503046616055</c:v>
                </c:pt>
                <c:pt idx="17">
                  <c:v>1329.4503046616055</c:v>
                </c:pt>
                <c:pt idx="18">
                  <c:v>1329.4503046616055</c:v>
                </c:pt>
                <c:pt idx="19">
                  <c:v>1329.4503046616055</c:v>
                </c:pt>
                <c:pt idx="20">
                  <c:v>1329.4503046616055</c:v>
                </c:pt>
                <c:pt idx="21">
                  <c:v>1329.4503046616055</c:v>
                </c:pt>
                <c:pt idx="22">
                  <c:v>1329.4503046616055</c:v>
                </c:pt>
                <c:pt idx="23">
                  <c:v>1329.4503046616055</c:v>
                </c:pt>
                <c:pt idx="24">
                  <c:v>1329.4503046616055</c:v>
                </c:pt>
                <c:pt idx="25">
                  <c:v>1329.4503046616055</c:v>
                </c:pt>
                <c:pt idx="26">
                  <c:v>1329.4503046616055</c:v>
                </c:pt>
                <c:pt idx="27">
                  <c:v>1329.4503046616055</c:v>
                </c:pt>
                <c:pt idx="28">
                  <c:v>1329.4503046616055</c:v>
                </c:pt>
                <c:pt idx="29">
                  <c:v>1329.4503046616055</c:v>
                </c:pt>
              </c:numCache>
            </c:numRef>
          </c:val>
          <c:smooth val="0"/>
          <c:extLst>
            <c:ext xmlns:c16="http://schemas.microsoft.com/office/drawing/2014/chart" uri="{C3380CC4-5D6E-409C-BE32-E72D297353CC}">
              <c16:uniqueId val="{00000008-F0D7-4835-9C69-47DB857A290B}"/>
            </c:ext>
          </c:extLst>
        </c:ser>
        <c:ser>
          <c:idx val="10"/>
          <c:order val="8"/>
          <c:tx>
            <c:strRef>
              <c:f>'リンク切公表時非表示（グラフの添え物）'!$Y$12</c:f>
              <c:strCache>
                <c:ptCount val="1"/>
                <c:pt idx="0">
                  <c:v>2013年度比-26%</c:v>
                </c:pt>
              </c:strCache>
            </c:strRef>
          </c:tx>
          <c:spPr>
            <a:ln w="12700">
              <a:solidFill>
                <a:sysClr val="window" lastClr="FFFFFF">
                  <a:lumMod val="50000"/>
                </a:sysClr>
              </a:solidFill>
            </a:ln>
          </c:spPr>
          <c:marker>
            <c:symbol val="none"/>
          </c:marker>
          <c:trendline>
            <c:spPr>
              <a:ln w="12700">
                <a:solidFill>
                  <a:sysClr val="window" lastClr="FFFFFF">
                    <a:lumMod val="50000"/>
                  </a:sysClr>
                </a:solidFill>
              </a:ln>
            </c:spPr>
            <c:trendlineType val="linear"/>
            <c:forward val="0.8"/>
            <c:backward val="0.5"/>
            <c:dispRSqr val="0"/>
            <c:dispEq val="0"/>
          </c:trendline>
          <c:cat>
            <c:numRef>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'リンク切公表時非表示（グラフの添え物）'!$AA$12:$BD$12</c:f>
              <c:numCache>
                <c:formatCode>General</c:formatCode>
                <c:ptCount val="30"/>
                <c:pt idx="0">
                  <c:v>1043.4980339473013</c:v>
                </c:pt>
                <c:pt idx="1">
                  <c:v>1043.4980339473013</c:v>
                </c:pt>
                <c:pt idx="2">
                  <c:v>1043.4980339473013</c:v>
                </c:pt>
                <c:pt idx="3">
                  <c:v>1043.4980339473013</c:v>
                </c:pt>
                <c:pt idx="4">
                  <c:v>1043.4980339473013</c:v>
                </c:pt>
                <c:pt idx="5">
                  <c:v>1043.4980339473013</c:v>
                </c:pt>
                <c:pt idx="6">
                  <c:v>1043.4980339473013</c:v>
                </c:pt>
                <c:pt idx="7">
                  <c:v>1043.4980339473013</c:v>
                </c:pt>
                <c:pt idx="8">
                  <c:v>1043.4980339473013</c:v>
                </c:pt>
                <c:pt idx="9">
                  <c:v>1043.4980339473013</c:v>
                </c:pt>
                <c:pt idx="10">
                  <c:v>1043.4980339473013</c:v>
                </c:pt>
                <c:pt idx="11">
                  <c:v>1043.4980339473013</c:v>
                </c:pt>
                <c:pt idx="12">
                  <c:v>1043.4980339473013</c:v>
                </c:pt>
                <c:pt idx="13">
                  <c:v>1043.4980339473013</c:v>
                </c:pt>
                <c:pt idx="14">
                  <c:v>1043.4980339473013</c:v>
                </c:pt>
                <c:pt idx="15">
                  <c:v>1043.4980339473013</c:v>
                </c:pt>
                <c:pt idx="16">
                  <c:v>1043.4980339473013</c:v>
                </c:pt>
                <c:pt idx="17">
                  <c:v>1043.4980339473013</c:v>
                </c:pt>
                <c:pt idx="18">
                  <c:v>1043.4980339473013</c:v>
                </c:pt>
                <c:pt idx="19">
                  <c:v>1043.4980339473013</c:v>
                </c:pt>
                <c:pt idx="20">
                  <c:v>1043.4980339473013</c:v>
                </c:pt>
                <c:pt idx="21">
                  <c:v>1043.4980339473013</c:v>
                </c:pt>
                <c:pt idx="22">
                  <c:v>1043.4980339473013</c:v>
                </c:pt>
                <c:pt idx="23">
                  <c:v>1043.4980339473013</c:v>
                </c:pt>
                <c:pt idx="24">
                  <c:v>1043.4980339473013</c:v>
                </c:pt>
                <c:pt idx="25">
                  <c:v>1043.4980339473013</c:v>
                </c:pt>
                <c:pt idx="26">
                  <c:v>1043.4980339473013</c:v>
                </c:pt>
                <c:pt idx="27">
                  <c:v>1043.4980339473013</c:v>
                </c:pt>
                <c:pt idx="28">
                  <c:v>1043.4980339473013</c:v>
                </c:pt>
                <c:pt idx="29">
                  <c:v>1043.4980339473013</c:v>
                </c:pt>
              </c:numCache>
            </c:numRef>
          </c:val>
          <c:smooth val="0"/>
          <c:extLst>
            <c:ext xmlns:c16="http://schemas.microsoft.com/office/drawing/2014/chart" uri="{C3380CC4-5D6E-409C-BE32-E72D297353CC}">
              <c16:uniqueId val="{0000000A-F0D7-4835-9C69-47DB857A290B}"/>
            </c:ext>
          </c:extLst>
        </c:ser>
        <c:dLbls>
          <c:showLegendKey val="0"/>
          <c:showVal val="0"/>
          <c:showCatName val="0"/>
          <c:showSerName val="0"/>
          <c:showPercent val="0"/>
          <c:showBubbleSize val="0"/>
        </c:dLbls>
        <c:marker val="1"/>
        <c:smooth val="0"/>
        <c:axId val="1844159088"/>
        <c:axId val="1913451696"/>
        <c:extLst/>
      </c:lineChart>
      <c:catAx>
        <c:axId val="178231552"/>
        <c:scaling>
          <c:orientation val="minMax"/>
        </c:scaling>
        <c:delete val="0"/>
        <c:axPos val="b"/>
        <c:title>
          <c:tx>
            <c:rich>
              <a:bodyPr/>
              <a:lstStyle/>
              <a:p>
                <a:pPr>
                  <a:defRPr sz="1200" b="0"/>
                </a:pPr>
                <a:r>
                  <a:rPr lang="ja-JP" sz="1200" b="0"/>
                  <a:t>（年度）</a:t>
                </a:r>
              </a:p>
            </c:rich>
          </c:tx>
          <c:layout>
            <c:manualLayout>
              <c:xMode val="edge"/>
              <c:yMode val="edge"/>
              <c:x val="0.44815967448513366"/>
              <c:y val="0.8182521629240791"/>
            </c:manualLayout>
          </c:layout>
          <c:overlay val="0"/>
        </c:title>
        <c:numFmt formatCode="General" sourceLinked="1"/>
        <c:majorTickMark val="in"/>
        <c:minorTickMark val="none"/>
        <c:tickLblPos val="nextTo"/>
        <c:txPr>
          <a:bodyPr rot="-5400000" vert="horz"/>
          <a:lstStyle/>
          <a:p>
            <a:pPr>
              <a:defRPr sz="1200"/>
            </a:pPr>
            <a:endParaRPr lang="ja-JP"/>
          </a:p>
        </c:txPr>
        <c:crossAx val="178250112"/>
        <c:crossesAt val="0"/>
        <c:auto val="1"/>
        <c:lblAlgn val="ctr"/>
        <c:lblOffset val="100"/>
        <c:tickLblSkip val="1"/>
        <c:tickMarkSkip val="1"/>
        <c:noMultiLvlLbl val="0"/>
      </c:catAx>
      <c:valAx>
        <c:axId val="178250112"/>
        <c:scaling>
          <c:orientation val="minMax"/>
          <c:max val="1500"/>
          <c:min val="800"/>
        </c:scaling>
        <c:delete val="0"/>
        <c:axPos val="l"/>
        <c:numFmt formatCode="#,##0_ " sourceLinked="0"/>
        <c:majorTickMark val="in"/>
        <c:minorTickMark val="none"/>
        <c:tickLblPos val="nextTo"/>
        <c:txPr>
          <a:bodyPr rot="0" vert="horz"/>
          <a:lstStyle/>
          <a:p>
            <a:pPr>
              <a:defRPr sz="1200"/>
            </a:pPr>
            <a:endParaRPr lang="ja-JP"/>
          </a:p>
        </c:txPr>
        <c:crossAx val="178231552"/>
        <c:crosses val="autoZero"/>
        <c:crossBetween val="between"/>
        <c:majorUnit val="100"/>
      </c:valAx>
      <c:valAx>
        <c:axId val="1913451696"/>
        <c:scaling>
          <c:orientation val="minMax"/>
          <c:min val="800"/>
        </c:scaling>
        <c:delete val="1"/>
        <c:axPos val="r"/>
        <c:numFmt formatCode="General" sourceLinked="1"/>
        <c:majorTickMark val="out"/>
        <c:minorTickMark val="none"/>
        <c:tickLblPos val="nextTo"/>
        <c:crossAx val="1844159088"/>
        <c:crosses val="max"/>
        <c:crossBetween val="between"/>
      </c:valAx>
      <c:catAx>
        <c:axId val="1844159088"/>
        <c:scaling>
          <c:orientation val="minMax"/>
        </c:scaling>
        <c:delete val="1"/>
        <c:axPos val="b"/>
        <c:numFmt formatCode="General" sourceLinked="1"/>
        <c:majorTickMark val="out"/>
        <c:minorTickMark val="none"/>
        <c:tickLblPos val="nextTo"/>
        <c:crossAx val="1913451696"/>
        <c:crosses val="autoZero"/>
        <c:auto val="1"/>
        <c:lblAlgn val="ctr"/>
        <c:lblOffset val="100"/>
        <c:noMultiLvlLbl val="0"/>
      </c:catAx>
    </c:plotArea>
    <c:legend>
      <c:legendPos val="r"/>
      <c:legendEntry>
        <c:idx val="7"/>
        <c:delete val="1"/>
      </c:legendEntry>
      <c:legendEntry>
        <c:idx val="8"/>
        <c:delete val="1"/>
      </c:legendEntry>
      <c:legendEntry>
        <c:idx val="9"/>
        <c:delete val="1"/>
      </c:legendEntry>
      <c:legendEntry>
        <c:idx val="10"/>
        <c:delete val="1"/>
      </c:legendEntry>
      <c:layout>
        <c:manualLayout>
          <c:xMode val="edge"/>
          <c:yMode val="edge"/>
          <c:x val="0.88779805696837744"/>
          <c:y val="0.55598006519391585"/>
          <c:w val="6.2406884520690951E-2"/>
          <c:h val="0.29578890639113176"/>
        </c:manualLayout>
      </c:layout>
      <c:overlay val="1"/>
    </c:legend>
    <c:plotVisOnly val="0"/>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r>
              <a:rPr lang="ja-JP" altLang="en-US" sz="1600" b="1" baseline="0">
                <a:solidFill>
                  <a:schemeClr val="tx1"/>
                </a:solidFill>
                <a:latin typeface="+mn-ea"/>
                <a:ea typeface="+mn-ea"/>
              </a:rPr>
              <a:t>各温室効果ガスの排出量シェア</a:t>
            </a:r>
          </a:p>
        </c:rich>
      </c:tx>
      <c:layout>
        <c:manualLayout>
          <c:xMode val="edge"/>
          <c:yMode val="edge"/>
          <c:x val="0.31437570509832091"/>
          <c:y val="2.4411727852612693E-2"/>
        </c:manualLayout>
      </c:layout>
      <c:overlay val="0"/>
      <c:spPr>
        <a:noFill/>
        <a:ln>
          <a:noFill/>
        </a:ln>
        <a:effectLst/>
      </c:spPr>
      <c:txPr>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132724302296407"/>
          <c:y val="0.28628160239181111"/>
          <c:w val="0.62932333761143289"/>
          <c:h val="0.67952902774539514"/>
        </c:manualLayout>
      </c:layout>
      <c:doughnutChart>
        <c:varyColors val="1"/>
        <c:ser>
          <c:idx val="1"/>
          <c:order val="0"/>
          <c:tx>
            <c:strRef>
              <c:f>'リンク切公表時非表示（グラフの添え物）'!$BD$3:$BD$4</c:f>
              <c:strCache>
                <c:ptCount val="2"/>
                <c:pt idx="0">
                  <c:v>2019年度</c:v>
                </c:pt>
                <c:pt idx="1">
                  <c:v>速報値</c:v>
                </c:pt>
              </c:strCache>
            </c:strRef>
          </c:tx>
          <c:spPr>
            <a:noFill/>
            <a:ln>
              <a:noFill/>
            </a:ln>
          </c:spPr>
          <c:dPt>
            <c:idx val="0"/>
            <c:bubble3D val="0"/>
            <c:spPr>
              <a:noFill/>
              <a:ln w="19050">
                <a:noFill/>
              </a:ln>
              <a:effectLst/>
            </c:spPr>
            <c:extLst>
              <c:ext xmlns:c16="http://schemas.microsoft.com/office/drawing/2014/chart" uri="{C3380CC4-5D6E-409C-BE32-E72D297353CC}">
                <c16:uniqueId val="{00000001-AAE1-4481-9A55-95CC2BD7A257}"/>
              </c:ext>
            </c:extLst>
          </c:dPt>
          <c:dLbls>
            <c:dLbl>
              <c:idx val="0"/>
              <c:layout>
                <c:manualLayout>
                  <c:x val="-1.9199852188853295E-3"/>
                  <c:y val="-7.5908039272311073E-2"/>
                </c:manualLayout>
              </c:layout>
              <c:tx>
                <c:rich>
                  <a:bodyPr rot="0" spcFirstLastPara="1" vertOverflow="ellipsis" vert="horz" wrap="square" lIns="38100" tIns="0" rIns="38100" bIns="0" anchor="ctr" anchorCtr="1">
                    <a:noAutofit/>
                  </a:bodyPr>
                  <a:lstStyle/>
                  <a:p>
                    <a:pPr>
                      <a:defRPr sz="900" b="0" i="0" u="none" strike="noStrike" kern="1200" baseline="0">
                        <a:solidFill>
                          <a:schemeClr val="tx1"/>
                        </a:solidFill>
                        <a:latin typeface="+mj-ea"/>
                        <a:ea typeface="+mj-ea"/>
                        <a:cs typeface="+mn-cs"/>
                      </a:defRPr>
                    </a:pPr>
                    <a:fld id="{38B5CA8E-8DAB-4AA9-938F-81F3228CA595}" type="SERIESNAME">
                      <a:rPr lang="ja-JP" altLang="en-US" sz="1400" b="0">
                        <a:solidFill>
                          <a:schemeClr val="tx1"/>
                        </a:solidFill>
                        <a:latin typeface="+mn-lt"/>
                        <a:ea typeface="+mj-ea"/>
                      </a:rPr>
                      <a:pPr>
                        <a:defRPr>
                          <a:solidFill>
                            <a:schemeClr val="tx1"/>
                          </a:solidFill>
                          <a:latin typeface="+mj-ea"/>
                          <a:ea typeface="+mj-ea"/>
                        </a:defRPr>
                      </a:pPr>
                      <a:t>[系列名]</a:t>
                    </a:fld>
                    <a:endParaRPr lang="ja-JP" altLang="en-US" sz="1400" b="0" baseline="0">
                      <a:solidFill>
                        <a:schemeClr val="tx1"/>
                      </a:solidFill>
                      <a:latin typeface="+mn-lt"/>
                      <a:ea typeface="+mj-ea"/>
                    </a:endParaRPr>
                  </a:p>
                  <a:p>
                    <a:pPr>
                      <a:defRPr>
                        <a:solidFill>
                          <a:schemeClr val="tx1"/>
                        </a:solidFill>
                        <a:latin typeface="+mj-ea"/>
                        <a:ea typeface="+mj-ea"/>
                      </a:defRPr>
                    </a:pPr>
                    <a:r>
                      <a:rPr lang="ja-JP" altLang="en-US" sz="1400" b="0" baseline="0">
                        <a:solidFill>
                          <a:schemeClr val="tx1"/>
                        </a:solidFill>
                        <a:latin typeface="+mj-ea"/>
                        <a:ea typeface="+mj-ea"/>
                      </a:rPr>
                      <a:t> </a:t>
                    </a:r>
                    <a:fld id="{A36F8668-6139-4DD9-A260-52721D3FE21F}" type="VALUE">
                      <a:rPr lang="ja-JP" altLang="en-US" sz="1400" b="1" baseline="0">
                        <a:solidFill>
                          <a:schemeClr val="tx1"/>
                        </a:solidFill>
                        <a:latin typeface="Calibri" panose="020F0502020204030204" pitchFamily="34" charset="0"/>
                        <a:ea typeface="+mj-ea"/>
                      </a:rPr>
                      <a:pPr>
                        <a:defRPr>
                          <a:solidFill>
                            <a:schemeClr val="tx1"/>
                          </a:solidFill>
                          <a:latin typeface="+mj-ea"/>
                          <a:ea typeface="+mj-ea"/>
                        </a:defRPr>
                      </a:pPr>
                      <a:t>[値]</a:t>
                    </a:fld>
                    <a:endParaRPr lang="ja-JP" altLang="en-US" sz="1400" b="0" baseline="0">
                      <a:solidFill>
                        <a:schemeClr val="tx1"/>
                      </a:solidFill>
                      <a:latin typeface="+mj-ea"/>
                      <a:ea typeface="+mj-ea"/>
                    </a:endParaRPr>
                  </a:p>
                </c:rich>
              </c:tx>
              <c:numFmt formatCode="##&quot;億&quot;#,###&quot;万トン&quot;" sourceLinked="0"/>
              <c:spPr>
                <a:noFill/>
                <a:ln>
                  <a:noFill/>
                </a:ln>
                <a:effectLst/>
              </c:spPr>
              <c:txPr>
                <a:bodyPr rot="0" spcFirstLastPara="1" vertOverflow="ellipsis" vert="horz" wrap="square" lIns="38100" tIns="0" rIns="38100" bIns="0" anchor="ctr" anchorCtr="1">
                  <a:noAutofit/>
                </a:bodyPr>
                <a:lstStyle/>
                <a:p>
                  <a:pPr>
                    <a:defRPr sz="900" b="0" i="0" u="none" strike="noStrike" kern="1200" baseline="0">
                      <a:solidFill>
                        <a:schemeClr val="tx1"/>
                      </a:solidFill>
                      <a:latin typeface="+mj-ea"/>
                      <a:ea typeface="+mj-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3114424064422627"/>
                      <c:h val="0.14950225701288905"/>
                    </c:manualLayout>
                  </c15:layout>
                  <c15:dlblFieldTable/>
                  <c15:showDataLabelsRange val="0"/>
                </c:ext>
                <c:ext xmlns:c16="http://schemas.microsoft.com/office/drawing/2014/chart" uri="{C3380CC4-5D6E-409C-BE32-E72D297353CC}">
                  <c16:uniqueId val="{00000001-AAE1-4481-9A55-95CC2BD7A2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'リンク切公表時非表示（グラフの添え物）'!$Y$3:$Y$9</c:f>
              <c:strCache>
                <c:ptCount val="7"/>
                <c:pt idx="0">
                  <c:v>CO₂</c:v>
                </c:pt>
                <c:pt idx="1">
                  <c:v>CH₄</c:v>
                </c:pt>
                <c:pt idx="2">
                  <c:v>N₂O</c:v>
                </c:pt>
                <c:pt idx="3">
                  <c:v>HFCs</c:v>
                </c:pt>
                <c:pt idx="4">
                  <c:v>PFCs</c:v>
                </c:pt>
                <c:pt idx="5">
                  <c:v>SF₆</c:v>
                </c:pt>
                <c:pt idx="6">
                  <c:v>NF₃</c:v>
                </c:pt>
              </c:strCache>
            </c:strRef>
          </c:cat>
          <c:val>
            <c:numRef>
              <c:f>'リンク切公表時非表示（グラフの添え物）'!$BD$5</c:f>
              <c:numCache>
                <c:formatCode>##"億"#,###"万t"</c:formatCode>
                <c:ptCount val="1"/>
                <c:pt idx="0">
                  <c:v>121300</c:v>
                </c:pt>
              </c:numCache>
            </c:numRef>
          </c:val>
          <c:extLst>
            <c:ext xmlns:c16="http://schemas.microsoft.com/office/drawing/2014/chart" uri="{C3380CC4-5D6E-409C-BE32-E72D297353CC}">
              <c16:uniqueId val="{00000002-AAE1-4481-9A55-95CC2BD7A257}"/>
            </c:ext>
          </c:extLst>
        </c:ser>
        <c:ser>
          <c:idx val="0"/>
          <c:order val="1"/>
          <c:tx>
            <c:v>2019年度総排出に占める各種温室効果ガスの排出割合</c:v>
          </c:tx>
          <c:spPr>
            <a:ln w="6350">
              <a:solidFill>
                <a:schemeClr val="tx1">
                  <a:lumMod val="95000"/>
                  <a:lumOff val="5000"/>
                </a:schemeClr>
              </a:solidFill>
            </a:ln>
          </c:spPr>
          <c:dPt>
            <c:idx val="0"/>
            <c:bubble3D val="0"/>
            <c:spPr>
              <a:solidFill>
                <a:schemeClr val="accent1"/>
              </a:solidFill>
              <a:ln w="6350">
                <a:solidFill>
                  <a:schemeClr val="tx1">
                    <a:lumMod val="95000"/>
                    <a:lumOff val="5000"/>
                  </a:schemeClr>
                </a:solidFill>
              </a:ln>
              <a:effectLst/>
            </c:spPr>
            <c:extLst>
              <c:ext xmlns:c16="http://schemas.microsoft.com/office/drawing/2014/chart" uri="{C3380CC4-5D6E-409C-BE32-E72D297353CC}">
                <c16:uniqueId val="{00000004-AAE1-4481-9A55-95CC2BD7A257}"/>
              </c:ext>
            </c:extLst>
          </c:dPt>
          <c:dPt>
            <c:idx val="1"/>
            <c:bubble3D val="0"/>
            <c:spPr>
              <a:solidFill>
                <a:schemeClr val="accent2"/>
              </a:solidFill>
              <a:ln w="6350">
                <a:solidFill>
                  <a:schemeClr val="tx1">
                    <a:lumMod val="95000"/>
                    <a:lumOff val="5000"/>
                  </a:schemeClr>
                </a:solidFill>
              </a:ln>
              <a:effectLst/>
            </c:spPr>
            <c:extLst>
              <c:ext xmlns:c16="http://schemas.microsoft.com/office/drawing/2014/chart" uri="{C3380CC4-5D6E-409C-BE32-E72D297353CC}">
                <c16:uniqueId val="{00000006-AAE1-4481-9A55-95CC2BD7A257}"/>
              </c:ext>
            </c:extLst>
          </c:dPt>
          <c:dPt>
            <c:idx val="2"/>
            <c:bubble3D val="0"/>
            <c:spPr>
              <a:solidFill>
                <a:schemeClr val="accent3"/>
              </a:solidFill>
              <a:ln w="6350">
                <a:solidFill>
                  <a:schemeClr val="tx1">
                    <a:lumMod val="95000"/>
                    <a:lumOff val="5000"/>
                  </a:schemeClr>
                </a:solidFill>
              </a:ln>
              <a:effectLst/>
            </c:spPr>
            <c:extLst>
              <c:ext xmlns:c16="http://schemas.microsoft.com/office/drawing/2014/chart" uri="{C3380CC4-5D6E-409C-BE32-E72D297353CC}">
                <c16:uniqueId val="{00000008-AAE1-4481-9A55-95CC2BD7A257}"/>
              </c:ext>
            </c:extLst>
          </c:dPt>
          <c:dPt>
            <c:idx val="3"/>
            <c:bubble3D val="0"/>
            <c:spPr>
              <a:solidFill>
                <a:schemeClr val="accent4"/>
              </a:solidFill>
              <a:ln w="6350">
                <a:solidFill>
                  <a:schemeClr val="tx1">
                    <a:lumMod val="95000"/>
                    <a:lumOff val="5000"/>
                  </a:schemeClr>
                </a:solidFill>
              </a:ln>
              <a:effectLst/>
            </c:spPr>
            <c:extLst>
              <c:ext xmlns:c16="http://schemas.microsoft.com/office/drawing/2014/chart" uri="{C3380CC4-5D6E-409C-BE32-E72D297353CC}">
                <c16:uniqueId val="{0000000A-AAE1-4481-9A55-95CC2BD7A257}"/>
              </c:ext>
            </c:extLst>
          </c:dPt>
          <c:dPt>
            <c:idx val="4"/>
            <c:bubble3D val="0"/>
            <c:spPr>
              <a:solidFill>
                <a:schemeClr val="accent5"/>
              </a:solidFill>
              <a:ln w="6350">
                <a:solidFill>
                  <a:schemeClr val="tx1">
                    <a:lumMod val="95000"/>
                    <a:lumOff val="5000"/>
                  </a:schemeClr>
                </a:solidFill>
              </a:ln>
              <a:effectLst/>
            </c:spPr>
            <c:extLst>
              <c:ext xmlns:c16="http://schemas.microsoft.com/office/drawing/2014/chart" uri="{C3380CC4-5D6E-409C-BE32-E72D297353CC}">
                <c16:uniqueId val="{0000000C-AAE1-4481-9A55-95CC2BD7A257}"/>
              </c:ext>
            </c:extLst>
          </c:dPt>
          <c:dPt>
            <c:idx val="5"/>
            <c:bubble3D val="0"/>
            <c:spPr>
              <a:solidFill>
                <a:schemeClr val="accent6"/>
              </a:solidFill>
              <a:ln w="6350">
                <a:solidFill>
                  <a:schemeClr val="tx1">
                    <a:lumMod val="95000"/>
                    <a:lumOff val="5000"/>
                  </a:schemeClr>
                </a:solidFill>
              </a:ln>
              <a:effectLst/>
            </c:spPr>
            <c:extLst>
              <c:ext xmlns:c16="http://schemas.microsoft.com/office/drawing/2014/chart" uri="{C3380CC4-5D6E-409C-BE32-E72D297353CC}">
                <c16:uniqueId val="{0000000E-AAE1-4481-9A55-95CC2BD7A257}"/>
              </c:ext>
            </c:extLst>
          </c:dPt>
          <c:dPt>
            <c:idx val="6"/>
            <c:bubble3D val="0"/>
            <c:spPr>
              <a:solidFill>
                <a:schemeClr val="accent1">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0-AAE1-4481-9A55-95CC2BD7A257}"/>
              </c:ext>
            </c:extLst>
          </c:dPt>
          <c:dPt>
            <c:idx val="7"/>
            <c:bubble3D val="0"/>
            <c:spPr>
              <a:solidFill>
                <a:schemeClr val="accent2">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2-AAE1-4481-9A55-95CC2BD7A257}"/>
              </c:ext>
            </c:extLst>
          </c:dPt>
          <c:dPt>
            <c:idx val="8"/>
            <c:bubble3D val="0"/>
            <c:spPr>
              <a:solidFill>
                <a:schemeClr val="accent3">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4-AAE1-4481-9A55-95CC2BD7A257}"/>
              </c:ext>
            </c:extLst>
          </c:dPt>
          <c:dLbls>
            <c:dLbl>
              <c:idx val="0"/>
              <c:layout>
                <c:manualLayout>
                  <c:x val="0.11930141236430648"/>
                  <c:y val="6.5255701767642282E-2"/>
                </c:manualLayout>
              </c:layout>
              <c:showLegendKey val="0"/>
              <c:showVal val="0"/>
              <c:showCatName val="1"/>
              <c:showSerName val="0"/>
              <c:showPercent val="1"/>
              <c:showBubbleSize val="0"/>
              <c:extLst>
                <c:ext xmlns:c15="http://schemas.microsoft.com/office/drawing/2012/chart" uri="{CE6537A1-D6FC-4f65-9D91-7224C49458BB}">
                  <c15:layout>
                    <c:manualLayout>
                      <c:w val="8.6592017238235078E-2"/>
                      <c:h val="0.10417182816389392"/>
                    </c:manualLayout>
                  </c15:layout>
                </c:ext>
                <c:ext xmlns:c16="http://schemas.microsoft.com/office/drawing/2014/chart" uri="{C3380CC4-5D6E-409C-BE32-E72D297353CC}">
                  <c16:uniqueId val="{00000004-AAE1-4481-9A55-95CC2BD7A257}"/>
                </c:ext>
              </c:extLst>
            </c:dLbl>
            <c:dLbl>
              <c:idx val="1"/>
              <c:layout>
                <c:manualLayout>
                  <c:x val="-0.19184003282559248"/>
                  <c:y val="-4.16459195620505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6.2289321124516496E-2"/>
                      <c:h val="0.12206688153202871"/>
                    </c:manualLayout>
                  </c15:layout>
                </c:ext>
                <c:ext xmlns:c16="http://schemas.microsoft.com/office/drawing/2014/chart" uri="{C3380CC4-5D6E-409C-BE32-E72D297353CC}">
                  <c16:uniqueId val="{00000006-AAE1-4481-9A55-95CC2BD7A257}"/>
                </c:ext>
              </c:extLst>
            </c:dLbl>
            <c:dLbl>
              <c:idx val="2"/>
              <c:layout>
                <c:manualLayout>
                  <c:x val="-0.15658731415627669"/>
                  <c:y val="-0.1255407024548614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AE1-4481-9A55-95CC2BD7A257}"/>
                </c:ext>
              </c:extLst>
            </c:dLbl>
            <c:dLbl>
              <c:idx val="3"/>
              <c:layout>
                <c:manualLayout>
                  <c:x val="-7.8240327488074329E-2"/>
                  <c:y val="-0.1542671232831380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AE1-4481-9A55-95CC2BD7A257}"/>
                </c:ext>
              </c:extLst>
            </c:dLbl>
            <c:dLbl>
              <c:idx val="4"/>
              <c:layout>
                <c:manualLayout>
                  <c:x val="-1.4834144375018052E-2"/>
                  <c:y val="-0.181956869113549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AE1-4481-9A55-95CC2BD7A257}"/>
                </c:ext>
              </c:extLst>
            </c:dLbl>
            <c:dLbl>
              <c:idx val="5"/>
              <c:layout>
                <c:manualLayout>
                  <c:x val="6.8061634368971183E-2"/>
                  <c:y val="-0.17016383612548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AE1-4481-9A55-95CC2BD7A257}"/>
                </c:ext>
              </c:extLst>
            </c:dLbl>
            <c:dLbl>
              <c:idx val="6"/>
              <c:layout>
                <c:manualLayout>
                  <c:x val="0.15062267845316582"/>
                  <c:y val="-0.1207327057393937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6.9029605421021822E-2"/>
                      <c:h val="0.11131383278315356"/>
                    </c:manualLayout>
                  </c15:layout>
                </c:ext>
                <c:ext xmlns:c16="http://schemas.microsoft.com/office/drawing/2014/chart" uri="{C3380CC4-5D6E-409C-BE32-E72D297353CC}">
                  <c16:uniqueId val="{00000010-AAE1-4481-9A55-95CC2BD7A257}"/>
                </c:ext>
              </c:extLst>
            </c:dLbl>
            <c:dLbl>
              <c:idx val="7"/>
              <c:delete val="1"/>
              <c:extLst>
                <c:ext xmlns:c15="http://schemas.microsoft.com/office/drawing/2012/chart" uri="{CE6537A1-D6FC-4f65-9D91-7224C49458BB}"/>
                <c:ext xmlns:c16="http://schemas.microsoft.com/office/drawing/2014/chart" uri="{C3380CC4-5D6E-409C-BE32-E72D297353CC}">
                  <c16:uniqueId val="{00000012-AAE1-4481-9A55-95CC2BD7A257}"/>
                </c:ext>
              </c:extLst>
            </c:dLbl>
            <c:dLbl>
              <c:idx val="8"/>
              <c:layout>
                <c:manualLayout>
                  <c:x val="0.3000000000000001"/>
                  <c:y val="-0.1040214255039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AAE1-4481-9A55-95CC2BD7A2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'リンク切公表時非表示（グラフの添え物）'!$Y$3:$Y$9</c:f>
              <c:strCache>
                <c:ptCount val="7"/>
                <c:pt idx="0">
                  <c:v>CO₂</c:v>
                </c:pt>
                <c:pt idx="1">
                  <c:v>CH₄</c:v>
                </c:pt>
                <c:pt idx="2">
                  <c:v>N₂O</c:v>
                </c:pt>
                <c:pt idx="3">
                  <c:v>HFCs</c:v>
                </c:pt>
                <c:pt idx="4">
                  <c:v>PFCs</c:v>
                </c:pt>
                <c:pt idx="5">
                  <c:v>SF₆</c:v>
                </c:pt>
                <c:pt idx="6">
                  <c:v>NF₃</c:v>
                </c:pt>
              </c:strCache>
            </c:strRef>
          </c:cat>
          <c:val>
            <c:numRef>
              <c:f>('1.Total'!$BD$21,'1.Total'!$BD$24:$BD$25,'1.Total'!$BD$27:$BD$30)</c:f>
              <c:numCache>
                <c:formatCode>#0.0%;[Red]\-#0.0%</c:formatCode>
                <c:ptCount val="7"/>
                <c:pt idx="0">
                  <c:v>0.91232686798257145</c:v>
                </c:pt>
                <c:pt idx="1">
                  <c:v>2.4740542749598693E-2</c:v>
                </c:pt>
                <c:pt idx="2">
                  <c:v>1.6669745858580217E-2</c:v>
                </c:pt>
                <c:pt idx="3">
                  <c:v>4.1574984884523825E-2</c:v>
                </c:pt>
                <c:pt idx="4">
                  <c:v>2.8220722745595159E-3</c:v>
                </c:pt>
                <c:pt idx="5">
                  <c:v>1.6501915561666308E-3</c:v>
                </c:pt>
                <c:pt idx="6">
                  <c:v>2.1559469399979835E-4</c:v>
                </c:pt>
              </c:numCache>
            </c:numRef>
          </c:val>
          <c:extLst>
            <c:ext xmlns:c16="http://schemas.microsoft.com/office/drawing/2014/chart" uri="{C3380CC4-5D6E-409C-BE32-E72D297353CC}">
              <c16:uniqueId val="{00000015-AAE1-4481-9A55-95CC2BD7A257}"/>
            </c:ext>
          </c:extLst>
        </c:ser>
        <c:dLbls>
          <c:showLegendKey val="0"/>
          <c:showVal val="0"/>
          <c:showCatName val="0"/>
          <c:showSerName val="0"/>
          <c:showPercent val="1"/>
          <c:showBubbleSize val="0"/>
          <c:showLeaderLines val="0"/>
        </c:dLbls>
        <c:firstSliceAng val="0"/>
        <c:holeSize val="13"/>
      </c:doughnut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83E-4B3E-8976-CBAE544398F6}"/>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83E-4B3E-8976-CBAE544398F6}"/>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83E-4B3E-8976-CBAE544398F6}"/>
            </c:ext>
          </c:extLst>
        </c:ser>
        <c:dLbls>
          <c:showLegendKey val="0"/>
          <c:showVal val="0"/>
          <c:showCatName val="0"/>
          <c:showSerName val="0"/>
          <c:showPercent val="0"/>
          <c:showBubbleSize val="0"/>
        </c:dLbls>
        <c:marker val="1"/>
        <c:smooth val="0"/>
        <c:axId val="179701632"/>
        <c:axId val="179707904"/>
      </c:lineChart>
      <c:catAx>
        <c:axId val="17970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79707904"/>
        <c:crosses val="autoZero"/>
        <c:auto val="1"/>
        <c:lblAlgn val="ctr"/>
        <c:lblOffset val="100"/>
        <c:tickLblSkip val="1"/>
        <c:tickMarkSkip val="1"/>
        <c:noMultiLvlLbl val="0"/>
      </c:catAx>
      <c:valAx>
        <c:axId val="179707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79701632"/>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600" b="1" i="0" baseline="0">
                <a:latin typeface="+mn-ea"/>
              </a:rPr>
              <a:t>CO</a:t>
            </a:r>
            <a:r>
              <a:rPr lang="en-US" altLang="ja-JP" sz="1600" b="1" i="0" baseline="-25000">
                <a:latin typeface="+mn-ea"/>
              </a:rPr>
              <a:t>2 </a:t>
            </a:r>
            <a:r>
              <a:rPr lang="ja-JP" altLang="en-US" sz="1600" b="1" i="0" baseline="0">
                <a:latin typeface="+mn-ea"/>
              </a:rPr>
              <a:t>の</a:t>
            </a:r>
            <a:r>
              <a:rPr lang="ja-JP" altLang="ja-JP" sz="1600" b="1" i="0" u="none" strike="noStrike" baseline="0">
                <a:effectLst/>
              </a:rPr>
              <a:t>部門別</a:t>
            </a:r>
            <a:r>
              <a:rPr lang="ja-JP" altLang="ja-JP" sz="1600" b="1" i="0" baseline="0">
                <a:latin typeface="+mn-ea"/>
              </a:rPr>
              <a:t>排出量</a:t>
            </a:r>
            <a:r>
              <a:rPr lang="ja-JP" altLang="en-US" sz="1600" b="1" i="0" baseline="0">
                <a:latin typeface="+mn-ea"/>
              </a:rPr>
              <a:t>（電気・熱配分前）の推移</a:t>
            </a:r>
            <a:endParaRPr lang="en-US" altLang="ja-JP" sz="1600" b="1" i="0" baseline="0">
              <a:latin typeface="+mn-ea"/>
            </a:endParaRPr>
          </a:p>
          <a:p>
            <a:pPr>
              <a:defRPr>
                <a:latin typeface="(日本語用のフォントを使用)"/>
              </a:defRPr>
            </a:pPr>
            <a:r>
              <a:rPr lang="ja-JP" altLang="en-US" sz="1600" b="1" i="0" baseline="0">
                <a:latin typeface="+mn-ea"/>
              </a:rPr>
              <a:t>（</a:t>
            </a:r>
            <a:r>
              <a:rPr lang="en-US" altLang="ja-JP" sz="1600" b="1" i="0" baseline="0">
                <a:latin typeface="+mn-ea"/>
              </a:rPr>
              <a:t>2019</a:t>
            </a:r>
            <a:r>
              <a:rPr lang="ja-JP" altLang="ja-JP" sz="1600" b="1" i="0" baseline="0">
                <a:latin typeface="+mn-ea"/>
              </a:rPr>
              <a:t>年度</a:t>
            </a:r>
            <a:r>
              <a:rPr lang="ja-JP" altLang="en-US" sz="1600" b="1" i="0" baseline="0">
                <a:latin typeface="+mn-ea"/>
              </a:rPr>
              <a:t>速報値）</a:t>
            </a:r>
            <a:endParaRPr lang="ja-JP" altLang="ja-JP" sz="1600">
              <a:latin typeface="+mn-ea"/>
            </a:endParaRPr>
          </a:p>
        </c:rich>
      </c:tx>
      <c:layout>
        <c:manualLayout>
          <c:xMode val="edge"/>
          <c:yMode val="edge"/>
          <c:x val="0.24257263430429377"/>
          <c:y val="2.1704244079838026E-2"/>
        </c:manualLayout>
      </c:layout>
      <c:overlay val="0"/>
    </c:title>
    <c:autoTitleDeleted val="0"/>
    <c:plotArea>
      <c:layout>
        <c:manualLayout>
          <c:layoutTarget val="inner"/>
          <c:xMode val="edge"/>
          <c:yMode val="edge"/>
          <c:x val="0.10706869717575355"/>
          <c:y val="0.14191385079769192"/>
          <c:w val="0.62890070000248632"/>
          <c:h val="0.70936860202672491"/>
        </c:manualLayout>
      </c:layout>
      <c:lineChart>
        <c:grouping val="standard"/>
        <c:varyColors val="0"/>
        <c:ser>
          <c:idx val="1"/>
          <c:order val="0"/>
          <c:dPt>
            <c:idx val="1"/>
            <c:bubble3D val="0"/>
            <c:spPr/>
            <c:extLst>
              <c:ext xmlns:c16="http://schemas.microsoft.com/office/drawing/2014/chart" uri="{C3380CC4-5D6E-409C-BE32-E72D297353CC}">
                <c16:uniqueId val="{00000001-7E96-4A23-B204-1EA9500DE5B3}"/>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96-4A23-B204-1EA9500DE5B3}"/>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96-4A23-B204-1EA9500DE5B3}"/>
                </c:ext>
              </c:extLst>
            </c:dLbl>
            <c:dLbl>
              <c:idx val="23"/>
              <c:delete val="1"/>
              <c:extLst>
                <c:ext xmlns:c15="http://schemas.microsoft.com/office/drawing/2012/chart" uri="{CE6537A1-D6FC-4f65-9D91-7224C49458BB}"/>
                <c:ext xmlns:c16="http://schemas.microsoft.com/office/drawing/2014/chart" uri="{C3380CC4-5D6E-409C-BE32-E72D297353CC}">
                  <c16:uniqueId val="{00000004-7E96-4A23-B204-1EA9500DE5B3}"/>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96-4A23-B204-1EA9500DE5B3}"/>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val>
          <c:smooth val="0"/>
          <c:extLst>
            <c:ext xmlns:c16="http://schemas.microsoft.com/office/drawing/2014/chart" uri="{C3380CC4-5D6E-409C-BE32-E72D297353CC}">
              <c16:uniqueId val="{00000006-7E96-4A23-B204-1EA9500DE5B3}"/>
            </c:ext>
          </c:extLst>
        </c:ser>
        <c:ser>
          <c:idx val="2"/>
          <c:order val="1"/>
          <c:tx>
            <c:strRef>
              <c:f>'2.CO2-Sector'!$Y$42</c:f>
              <c:strCache>
                <c:ptCount val="1"/>
                <c:pt idx="0">
                  <c:v>エネルギー転換部門</c:v>
                </c:pt>
              </c:strCache>
            </c:strRef>
          </c:tx>
          <c:spPr>
            <a:ln w="19050">
              <a:solidFill>
                <a:srgbClr val="4572A7"/>
              </a:solidFill>
            </a:ln>
          </c:spPr>
          <c:marker>
            <c:symbol val="diamond"/>
            <c:size val="7"/>
            <c:spPr>
              <a:solidFill>
                <a:srgbClr val="4572A7"/>
              </a:solidFill>
              <a:ln>
                <a:solidFill>
                  <a:srgbClr val="416FA6"/>
                </a:solidFill>
              </a:ln>
            </c:spPr>
          </c:marker>
          <c:dLbls>
            <c:dLbl>
              <c:idx val="0"/>
              <c:layout>
                <c:manualLayout>
                  <c:x val="-1.8691167299865804E-2"/>
                  <c:y val="-1.9114434699457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96-4A23-B204-1EA9500DE5B3}"/>
                </c:ext>
              </c:extLst>
            </c:dLbl>
            <c:dLbl>
              <c:idx val="15"/>
              <c:layout>
                <c:manualLayout>
                  <c:x val="-2.1347561485137376E-2"/>
                  <c:y val="-1.7147384462425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96-4A23-B204-1EA9500DE5B3}"/>
                </c:ext>
              </c:extLst>
            </c:dLbl>
            <c:dLbl>
              <c:idx val="23"/>
              <c:layout>
                <c:manualLayout>
                  <c:x val="-2.2031331036182787E-2"/>
                  <c:y val="-1.8977186894439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0A-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0B-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0C-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0D-7E96-4A23-B204-1EA9500DE5B3}"/>
                </c:ext>
              </c:extLst>
            </c:dLbl>
            <c:dLbl>
              <c:idx val="29"/>
              <c:layout>
                <c:manualLayout>
                  <c:x val="5.1733472945869226E-3"/>
                  <c:y val="-2.5097492935381972E-2"/>
                </c:manualLayout>
              </c:layout>
              <c:tx>
                <c:rich>
                  <a:bodyPr wrap="square" lIns="38100" tIns="19050" rIns="38100" bIns="19050" anchor="ctr">
                    <a:spAutoFit/>
                  </a:bodyPr>
                  <a:lstStyle/>
                  <a:p>
                    <a:pPr>
                      <a:defRPr>
                        <a:solidFill>
                          <a:srgbClr val="4572A7"/>
                        </a:solidFill>
                      </a:defRPr>
                    </a:pPr>
                    <a:fld id="{7B1F4A97-1253-4703-AE84-55190428861C}" type="VALUE">
                      <a:rPr lang="ja-JP" altLang="en-US" sz="1200"/>
                      <a:pPr>
                        <a:defRPr>
                          <a:solidFill>
                            <a:srgbClr val="4572A7"/>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D65-4E10-9801-7A9DF4641D30}"/>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'2.CO2-Sector'!$AA$42:$BD$42</c:f>
              <c:numCache>
                <c:formatCode>#,##0_ </c:formatCode>
                <c:ptCount val="30"/>
                <c:pt idx="0">
                  <c:v>348.41179447028634</c:v>
                </c:pt>
                <c:pt idx="1">
                  <c:v>349.74258710949579</c:v>
                </c:pt>
                <c:pt idx="2">
                  <c:v>355.12614215324686</c:v>
                </c:pt>
                <c:pt idx="3">
                  <c:v>338.72492179417719</c:v>
                </c:pt>
                <c:pt idx="4">
                  <c:v>372.71652054267736</c:v>
                </c:pt>
                <c:pt idx="5">
                  <c:v>360.59531972801585</c:v>
                </c:pt>
                <c:pt idx="6">
                  <c:v>362.4691212051091</c:v>
                </c:pt>
                <c:pt idx="7">
                  <c:v>357.64184247294844</c:v>
                </c:pt>
                <c:pt idx="8">
                  <c:v>344.51684317773794</c:v>
                </c:pt>
                <c:pt idx="9">
                  <c:v>366.22601919401677</c:v>
                </c:pt>
                <c:pt idx="10">
                  <c:v>374.92024083416112</c:v>
                </c:pt>
                <c:pt idx="11">
                  <c:v>365.84175823433213</c:v>
                </c:pt>
                <c:pt idx="12">
                  <c:v>391.42328482875729</c:v>
                </c:pt>
                <c:pt idx="13">
                  <c:v>407.74666526328861</c:v>
                </c:pt>
                <c:pt idx="14">
                  <c:v>403.77988285122586</c:v>
                </c:pt>
                <c:pt idx="15">
                  <c:v>423.92684168544571</c:v>
                </c:pt>
                <c:pt idx="16">
                  <c:v>414.87062379360515</c:v>
                </c:pt>
                <c:pt idx="17">
                  <c:v>467.18903156868345</c:v>
                </c:pt>
                <c:pt idx="18">
                  <c:v>436.55731213543805</c:v>
                </c:pt>
                <c:pt idx="19">
                  <c:v>397.6822033693656</c:v>
                </c:pt>
                <c:pt idx="20">
                  <c:v>422.04719202207656</c:v>
                </c:pt>
                <c:pt idx="21">
                  <c:v>479.36174286509265</c:v>
                </c:pt>
                <c:pt idx="22">
                  <c:v>524.9068807143135</c:v>
                </c:pt>
                <c:pt idx="23">
                  <c:v>526.22735136262838</c:v>
                </c:pt>
                <c:pt idx="24">
                  <c:v>498.45934487487892</c:v>
                </c:pt>
                <c:pt idx="25">
                  <c:v>473.53365908637051</c:v>
                </c:pt>
                <c:pt idx="26">
                  <c:v>506.37713202083069</c:v>
                </c:pt>
                <c:pt idx="27">
                  <c:v>492.72058700883508</c:v>
                </c:pt>
                <c:pt idx="28">
                  <c:v>455.07041973165752</c:v>
                </c:pt>
                <c:pt idx="29">
                  <c:v>432.64010328536932</c:v>
                </c:pt>
              </c:numCache>
            </c:numRef>
          </c:val>
          <c:smooth val="0"/>
          <c:extLst>
            <c:ext xmlns:c16="http://schemas.microsoft.com/office/drawing/2014/chart" uri="{C3380CC4-5D6E-409C-BE32-E72D297353CC}">
              <c16:uniqueId val="{0000000E-7E96-4A23-B204-1EA9500DE5B3}"/>
            </c:ext>
          </c:extLst>
        </c:ser>
        <c:ser>
          <c:idx val="3"/>
          <c:order val="2"/>
          <c:tx>
            <c:strRef>
              <c:f>'2.CO2-Sector'!$Y$43</c:f>
              <c:strCache>
                <c:ptCount val="1"/>
                <c:pt idx="0">
                  <c:v>産業部門</c:v>
                </c:pt>
              </c:strCache>
            </c:strRef>
          </c:tx>
          <c:spPr>
            <a:ln w="19050">
              <a:solidFill>
                <a:srgbClr val="A8423F"/>
              </a:solidFill>
            </a:ln>
          </c:spPr>
          <c:marker>
            <c:symbol val="square"/>
            <c:size val="7"/>
            <c:spPr>
              <a:solidFill>
                <a:srgbClr val="A8423F"/>
              </a:solidFill>
              <a:ln>
                <a:solidFill>
                  <a:srgbClr val="A8423F"/>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96-4A23-B204-1EA9500DE5B3}"/>
                </c:ext>
              </c:extLst>
            </c:dLbl>
            <c:dLbl>
              <c:idx val="15"/>
              <c:layout>
                <c:manualLayout>
                  <c:x val="-2.4526598353159131E-2"/>
                  <c:y val="-1.7460043582238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96-4A23-B204-1EA9500DE5B3}"/>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12-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13-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14-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15-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16-7E96-4A23-B204-1EA9500DE5B3}"/>
                </c:ext>
              </c:extLst>
            </c:dLbl>
            <c:dLbl>
              <c:idx val="29"/>
              <c:layout>
                <c:manualLayout>
                  <c:x val="1.1814425069346874E-2"/>
                  <c:y val="-4.61676709565167E-2"/>
                </c:manualLayout>
              </c:layout>
              <c:tx>
                <c:rich>
                  <a:bodyPr wrap="square" lIns="38100" tIns="19050" rIns="38100" bIns="19050" anchor="ctr">
                    <a:spAutoFit/>
                  </a:bodyPr>
                  <a:lstStyle/>
                  <a:p>
                    <a:pPr>
                      <a:defRPr>
                        <a:solidFill>
                          <a:srgbClr val="A8423F"/>
                        </a:solidFill>
                      </a:defRPr>
                    </a:pPr>
                    <a:fld id="{62B9ABB0-EA72-419E-9ED7-393FB1025232}" type="VALUE">
                      <a:rPr lang="ja-JP" altLang="en-US" sz="1200"/>
                      <a:pPr>
                        <a:defRPr>
                          <a:solidFill>
                            <a:srgbClr val="A8423F"/>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D65-4E10-9801-7A9DF4641D30}"/>
                </c:ext>
              </c:extLst>
            </c:dLbl>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A8423F"/>
                      </a:solidFill>
                    </a:ln>
                  </c:spPr>
                </c15:leaderLines>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'2.CO2-Sector'!$AA$43:$BD$43</c:f>
              <c:numCache>
                <c:formatCode>#,##0_ </c:formatCode>
                <c:ptCount val="30"/>
                <c:pt idx="0">
                  <c:v>379.43293558807915</c:v>
                </c:pt>
                <c:pt idx="1">
                  <c:v>376.93236115127036</c:v>
                </c:pt>
                <c:pt idx="2">
                  <c:v>371.33954566083264</c:v>
                </c:pt>
                <c:pt idx="3">
                  <c:v>373.17090826986504</c:v>
                </c:pt>
                <c:pt idx="4">
                  <c:v>379.82004765512886</c:v>
                </c:pt>
                <c:pt idx="5">
                  <c:v>386.84132073711118</c:v>
                </c:pt>
                <c:pt idx="6">
                  <c:v>391.55115122935229</c:v>
                </c:pt>
                <c:pt idx="7">
                  <c:v>387.16907769880117</c:v>
                </c:pt>
                <c:pt idx="8">
                  <c:v>363.31945304239252</c:v>
                </c:pt>
                <c:pt idx="9">
                  <c:v>367.91617257073574</c:v>
                </c:pt>
                <c:pt idx="10">
                  <c:v>377.8211820137625</c:v>
                </c:pt>
                <c:pt idx="11">
                  <c:v>371.70551368265154</c:v>
                </c:pt>
                <c:pt idx="12">
                  <c:v>376.98055364049145</c:v>
                </c:pt>
                <c:pt idx="13">
                  <c:v>376.61720164532483</c:v>
                </c:pt>
                <c:pt idx="14">
                  <c:v>377.36596196453524</c:v>
                </c:pt>
                <c:pt idx="15">
                  <c:v>366.55378190483623</c:v>
                </c:pt>
                <c:pt idx="16">
                  <c:v>363.02598390406621</c:v>
                </c:pt>
                <c:pt idx="17">
                  <c:v>359.35673004093178</c:v>
                </c:pt>
                <c:pt idx="18">
                  <c:v>328.60630881623797</c:v>
                </c:pt>
                <c:pt idx="19">
                  <c:v>314.78253163066847</c:v>
                </c:pt>
                <c:pt idx="20">
                  <c:v>329.17421818346628</c:v>
                </c:pt>
                <c:pt idx="21">
                  <c:v>326.7347956748651</c:v>
                </c:pt>
                <c:pt idx="22">
                  <c:v>324.83201715263777</c:v>
                </c:pt>
                <c:pt idx="23">
                  <c:v>329.68513931949246</c:v>
                </c:pt>
                <c:pt idx="24">
                  <c:v>320.18101405461482</c:v>
                </c:pt>
                <c:pt idx="25">
                  <c:v>311.43478010531362</c:v>
                </c:pt>
                <c:pt idx="26">
                  <c:v>297.50451778621141</c:v>
                </c:pt>
                <c:pt idx="27">
                  <c:v>291.76978033269569</c:v>
                </c:pt>
                <c:pt idx="28">
                  <c:v>285.84051666837013</c:v>
                </c:pt>
                <c:pt idx="29">
                  <c:v>279.46433700555275</c:v>
                </c:pt>
              </c:numCache>
            </c:numRef>
          </c:val>
          <c:smooth val="0"/>
          <c:extLst>
            <c:ext xmlns:c16="http://schemas.microsoft.com/office/drawing/2014/chart" uri="{C3380CC4-5D6E-409C-BE32-E72D297353CC}">
              <c16:uniqueId val="{00000017-7E96-4A23-B204-1EA9500DE5B3}"/>
            </c:ext>
          </c:extLst>
        </c:ser>
        <c:ser>
          <c:idx val="4"/>
          <c:order val="3"/>
          <c:tx>
            <c:strRef>
              <c:f>'2.CO2-Sector'!$Y$44</c:f>
              <c:strCache>
                <c:ptCount val="1"/>
                <c:pt idx="0">
                  <c:v>運輸部門</c:v>
                </c:pt>
              </c:strCache>
            </c:strRef>
          </c:tx>
          <c:spPr>
            <a:ln w="19050">
              <a:solidFill>
                <a:srgbClr val="86A44A"/>
              </a:solidFill>
            </a:ln>
          </c:spPr>
          <c:marker>
            <c:symbol val="star"/>
            <c:size val="7"/>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E96-4A23-B204-1EA9500DE5B3}"/>
                </c:ext>
              </c:extLst>
            </c:dLbl>
            <c:dLbl>
              <c:idx val="15"/>
              <c:layout>
                <c:manualLayout>
                  <c:x val="-2.0842107486941867E-2"/>
                  <c:y val="-2.1025835627876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E96-4A23-B204-1EA9500DE5B3}"/>
                </c:ext>
              </c:extLst>
            </c:dLbl>
            <c:dLbl>
              <c:idx val="23"/>
              <c:layout>
                <c:manualLayout>
                  <c:x val="-2.212905235776606E-2"/>
                  <c:y val="-2.2909202288992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1B-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1C-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1D-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1E-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1F-7E96-4A23-B204-1EA9500DE5B3}"/>
                </c:ext>
              </c:extLst>
            </c:dLbl>
            <c:dLbl>
              <c:idx val="29"/>
              <c:layout>
                <c:manualLayout>
                  <c:x val="9.8022307955456887E-3"/>
                  <c:y val="-3.7016396429441968E-2"/>
                </c:manualLayout>
              </c:layout>
              <c:tx>
                <c:rich>
                  <a:bodyPr wrap="square" lIns="38100" tIns="19050" rIns="38100" bIns="19050" anchor="ctr">
                    <a:spAutoFit/>
                  </a:bodyPr>
                  <a:lstStyle/>
                  <a:p>
                    <a:pPr>
                      <a:defRPr>
                        <a:solidFill>
                          <a:srgbClr val="669900"/>
                        </a:solidFill>
                      </a:defRPr>
                    </a:pPr>
                    <a:fld id="{AE5509F2-35DD-40F6-86E7-CA31644BD9BE}" type="VALUE">
                      <a:rPr lang="ja-JP" altLang="en-US" sz="1200"/>
                      <a:pPr>
                        <a:defRPr>
                          <a:solidFill>
                            <a:srgbClr val="669900"/>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D65-4E10-9801-7A9DF4641D30}"/>
                </c:ext>
              </c:extLst>
            </c:dLbl>
            <c:spPr>
              <a:noFill/>
              <a:ln>
                <a:noFill/>
              </a:ln>
              <a:effectLst/>
            </c:spPr>
            <c:txPr>
              <a:bodyPr wrap="square" lIns="38100" tIns="19050" rIns="38100" bIns="19050" anchor="ctr">
                <a:spAutoFit/>
              </a:bodyPr>
              <a:lstStyle/>
              <a:p>
                <a:pP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2D050"/>
                      </a:solidFill>
                    </a:ln>
                  </c:spPr>
                </c15:leaderLines>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'2.CO2-Sector'!$AA$44:$BD$44</c:f>
              <c:numCache>
                <c:formatCode>#,##0_ </c:formatCode>
                <c:ptCount val="30"/>
                <c:pt idx="0">
                  <c:v>200.59626279585336</c:v>
                </c:pt>
                <c:pt idx="1">
                  <c:v>212.30190184523818</c:v>
                </c:pt>
                <c:pt idx="2">
                  <c:v>218.96297042941686</c:v>
                </c:pt>
                <c:pt idx="3">
                  <c:v>222.80708858339233</c:v>
                </c:pt>
                <c:pt idx="4">
                  <c:v>232.17927026446233</c:v>
                </c:pt>
                <c:pt idx="5">
                  <c:v>241.58972851991706</c:v>
                </c:pt>
                <c:pt idx="6">
                  <c:v>248.32049583294412</c:v>
                </c:pt>
                <c:pt idx="7">
                  <c:v>250.13065313120802</c:v>
                </c:pt>
                <c:pt idx="8">
                  <c:v>248.34017277310465</c:v>
                </c:pt>
                <c:pt idx="9">
                  <c:v>252.46214638444823</c:v>
                </c:pt>
                <c:pt idx="10">
                  <c:v>252.13820079660451</c:v>
                </c:pt>
                <c:pt idx="11">
                  <c:v>256.3228673722972</c:v>
                </c:pt>
                <c:pt idx="12">
                  <c:v>252.70967044072725</c:v>
                </c:pt>
                <c:pt idx="13">
                  <c:v>248.70970304080191</c:v>
                </c:pt>
                <c:pt idx="14">
                  <c:v>242.79823710314557</c:v>
                </c:pt>
                <c:pt idx="15">
                  <c:v>237.32294762975246</c:v>
                </c:pt>
                <c:pt idx="16">
                  <c:v>234.69198293296068</c:v>
                </c:pt>
                <c:pt idx="17">
                  <c:v>231.96625606244729</c:v>
                </c:pt>
                <c:pt idx="18">
                  <c:v>224.39091436567762</c:v>
                </c:pt>
                <c:pt idx="19">
                  <c:v>221.1249427849167</c:v>
                </c:pt>
                <c:pt idx="20">
                  <c:v>221.62963127802303</c:v>
                </c:pt>
                <c:pt idx="21">
                  <c:v>216.84274845979689</c:v>
                </c:pt>
                <c:pt idx="22">
                  <c:v>217.73668527545004</c:v>
                </c:pt>
                <c:pt idx="23">
                  <c:v>214.84790412393068</c:v>
                </c:pt>
                <c:pt idx="24">
                  <c:v>209.87853979168304</c:v>
                </c:pt>
                <c:pt idx="25">
                  <c:v>208.61467229925634</c:v>
                </c:pt>
                <c:pt idx="26">
                  <c:v>206.73193770943629</c:v>
                </c:pt>
                <c:pt idx="27">
                  <c:v>205.18233551443049</c:v>
                </c:pt>
                <c:pt idx="28">
                  <c:v>203.06599132270856</c:v>
                </c:pt>
                <c:pt idx="29">
                  <c:v>199.43016141606407</c:v>
                </c:pt>
              </c:numCache>
            </c:numRef>
          </c:val>
          <c:smooth val="0"/>
          <c:extLst>
            <c:ext xmlns:c16="http://schemas.microsoft.com/office/drawing/2014/chart" uri="{C3380CC4-5D6E-409C-BE32-E72D297353CC}">
              <c16:uniqueId val="{00000020-7E96-4A23-B204-1EA9500DE5B3}"/>
            </c:ext>
          </c:extLst>
        </c:ser>
        <c:ser>
          <c:idx val="5"/>
          <c:order val="4"/>
          <c:tx>
            <c:strRef>
              <c:f>'2.CO2-Sector'!$Y$45</c:f>
              <c:strCache>
                <c:ptCount val="1"/>
                <c:pt idx="0">
                  <c:v>業務その他部門</c:v>
                </c:pt>
              </c:strCache>
            </c:strRef>
          </c:tx>
          <c:spPr>
            <a:ln w="19050">
              <a:solidFill>
                <a:srgbClr val="6E548D"/>
              </a:solidFill>
            </a:ln>
          </c:spPr>
          <c:marker>
            <c:symbol val="triangle"/>
            <c:size val="7"/>
            <c:spPr>
              <a:solidFill>
                <a:srgbClr val="6E548D"/>
              </a:solidFill>
              <a:ln>
                <a:solidFill>
                  <a:srgbClr val="666699"/>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E96-4A23-B204-1EA9500DE5B3}"/>
                </c:ext>
              </c:extLst>
            </c:dLbl>
            <c:dLbl>
              <c:idx val="1"/>
              <c:delete val="1"/>
              <c:extLst>
                <c:ext xmlns:c15="http://schemas.microsoft.com/office/drawing/2012/chart" uri="{CE6537A1-D6FC-4f65-9D91-7224C49458BB}"/>
                <c:ext xmlns:c16="http://schemas.microsoft.com/office/drawing/2014/chart" uri="{C3380CC4-5D6E-409C-BE32-E72D297353CC}">
                  <c16:uniqueId val="{00000022-7E96-4A23-B204-1EA9500DE5B3}"/>
                </c:ext>
              </c:extLst>
            </c:dLbl>
            <c:dLbl>
              <c:idx val="2"/>
              <c:delete val="1"/>
              <c:extLst>
                <c:ext xmlns:c15="http://schemas.microsoft.com/office/drawing/2012/chart" uri="{CE6537A1-D6FC-4f65-9D91-7224C49458BB}"/>
                <c:ext xmlns:c16="http://schemas.microsoft.com/office/drawing/2014/chart" uri="{C3380CC4-5D6E-409C-BE32-E72D297353CC}">
                  <c16:uniqueId val="{00000023-7E96-4A23-B204-1EA9500DE5B3}"/>
                </c:ext>
              </c:extLst>
            </c:dLbl>
            <c:dLbl>
              <c:idx val="3"/>
              <c:delete val="1"/>
              <c:extLst>
                <c:ext xmlns:c15="http://schemas.microsoft.com/office/drawing/2012/chart" uri="{CE6537A1-D6FC-4f65-9D91-7224C49458BB}"/>
                <c:ext xmlns:c16="http://schemas.microsoft.com/office/drawing/2014/chart" uri="{C3380CC4-5D6E-409C-BE32-E72D297353CC}">
                  <c16:uniqueId val="{00000024-7E96-4A23-B204-1EA9500DE5B3}"/>
                </c:ext>
              </c:extLst>
            </c:dLbl>
            <c:dLbl>
              <c:idx val="4"/>
              <c:delete val="1"/>
              <c:extLst>
                <c:ext xmlns:c15="http://schemas.microsoft.com/office/drawing/2012/chart" uri="{CE6537A1-D6FC-4f65-9D91-7224C49458BB}"/>
                <c:ext xmlns:c16="http://schemas.microsoft.com/office/drawing/2014/chart" uri="{C3380CC4-5D6E-409C-BE32-E72D297353CC}">
                  <c16:uniqueId val="{00000025-7E96-4A23-B204-1EA9500DE5B3}"/>
                </c:ext>
              </c:extLst>
            </c:dLbl>
            <c:dLbl>
              <c:idx val="5"/>
              <c:delete val="1"/>
              <c:extLst>
                <c:ext xmlns:c15="http://schemas.microsoft.com/office/drawing/2012/chart" uri="{CE6537A1-D6FC-4f65-9D91-7224C49458BB}"/>
                <c:ext xmlns:c16="http://schemas.microsoft.com/office/drawing/2014/chart" uri="{C3380CC4-5D6E-409C-BE32-E72D297353CC}">
                  <c16:uniqueId val="{00000026-7E96-4A23-B204-1EA9500DE5B3}"/>
                </c:ext>
              </c:extLst>
            </c:dLbl>
            <c:dLbl>
              <c:idx val="6"/>
              <c:delete val="1"/>
              <c:extLst>
                <c:ext xmlns:c15="http://schemas.microsoft.com/office/drawing/2012/chart" uri="{CE6537A1-D6FC-4f65-9D91-7224C49458BB}"/>
                <c:ext xmlns:c16="http://schemas.microsoft.com/office/drawing/2014/chart" uri="{C3380CC4-5D6E-409C-BE32-E72D297353CC}">
                  <c16:uniqueId val="{00000027-7E96-4A23-B204-1EA9500DE5B3}"/>
                </c:ext>
              </c:extLst>
            </c:dLbl>
            <c:dLbl>
              <c:idx val="7"/>
              <c:delete val="1"/>
              <c:extLst>
                <c:ext xmlns:c15="http://schemas.microsoft.com/office/drawing/2012/chart" uri="{CE6537A1-D6FC-4f65-9D91-7224C49458BB}"/>
                <c:ext xmlns:c16="http://schemas.microsoft.com/office/drawing/2014/chart" uri="{C3380CC4-5D6E-409C-BE32-E72D297353CC}">
                  <c16:uniqueId val="{00000028-7E96-4A23-B204-1EA9500DE5B3}"/>
                </c:ext>
              </c:extLst>
            </c:dLbl>
            <c:dLbl>
              <c:idx val="8"/>
              <c:delete val="1"/>
              <c:extLst>
                <c:ext xmlns:c15="http://schemas.microsoft.com/office/drawing/2012/chart" uri="{CE6537A1-D6FC-4f65-9D91-7224C49458BB}"/>
                <c:ext xmlns:c16="http://schemas.microsoft.com/office/drawing/2014/chart" uri="{C3380CC4-5D6E-409C-BE32-E72D297353CC}">
                  <c16:uniqueId val="{00000029-7E96-4A23-B204-1EA9500DE5B3}"/>
                </c:ext>
              </c:extLst>
            </c:dLbl>
            <c:dLbl>
              <c:idx val="9"/>
              <c:delete val="1"/>
              <c:extLst>
                <c:ext xmlns:c15="http://schemas.microsoft.com/office/drawing/2012/chart" uri="{CE6537A1-D6FC-4f65-9D91-7224C49458BB}"/>
                <c:ext xmlns:c16="http://schemas.microsoft.com/office/drawing/2014/chart" uri="{C3380CC4-5D6E-409C-BE32-E72D297353CC}">
                  <c16:uniqueId val="{0000002A-7E96-4A23-B204-1EA9500DE5B3}"/>
                </c:ext>
              </c:extLst>
            </c:dLbl>
            <c:dLbl>
              <c:idx val="10"/>
              <c:delete val="1"/>
              <c:extLst>
                <c:ext xmlns:c15="http://schemas.microsoft.com/office/drawing/2012/chart" uri="{CE6537A1-D6FC-4f65-9D91-7224C49458BB}"/>
                <c:ext xmlns:c16="http://schemas.microsoft.com/office/drawing/2014/chart" uri="{C3380CC4-5D6E-409C-BE32-E72D297353CC}">
                  <c16:uniqueId val="{0000002B-7E96-4A23-B204-1EA9500DE5B3}"/>
                </c:ext>
              </c:extLst>
            </c:dLbl>
            <c:dLbl>
              <c:idx val="11"/>
              <c:delete val="1"/>
              <c:extLst>
                <c:ext xmlns:c15="http://schemas.microsoft.com/office/drawing/2012/chart" uri="{CE6537A1-D6FC-4f65-9D91-7224C49458BB}"/>
                <c:ext xmlns:c16="http://schemas.microsoft.com/office/drawing/2014/chart" uri="{C3380CC4-5D6E-409C-BE32-E72D297353CC}">
                  <c16:uniqueId val="{0000002C-7E96-4A23-B204-1EA9500DE5B3}"/>
                </c:ext>
              </c:extLst>
            </c:dLbl>
            <c:dLbl>
              <c:idx val="12"/>
              <c:delete val="1"/>
              <c:extLst>
                <c:ext xmlns:c15="http://schemas.microsoft.com/office/drawing/2012/chart" uri="{CE6537A1-D6FC-4f65-9D91-7224C49458BB}"/>
                <c:ext xmlns:c16="http://schemas.microsoft.com/office/drawing/2014/chart" uri="{C3380CC4-5D6E-409C-BE32-E72D297353CC}">
                  <c16:uniqueId val="{0000002D-7E96-4A23-B204-1EA9500DE5B3}"/>
                </c:ext>
              </c:extLst>
            </c:dLbl>
            <c:dLbl>
              <c:idx val="13"/>
              <c:delete val="1"/>
              <c:extLst>
                <c:ext xmlns:c15="http://schemas.microsoft.com/office/drawing/2012/chart" uri="{CE6537A1-D6FC-4f65-9D91-7224C49458BB}"/>
                <c:ext xmlns:c16="http://schemas.microsoft.com/office/drawing/2014/chart" uri="{C3380CC4-5D6E-409C-BE32-E72D297353CC}">
                  <c16:uniqueId val="{0000002E-7E96-4A23-B204-1EA9500DE5B3}"/>
                </c:ext>
              </c:extLst>
            </c:dLbl>
            <c:dLbl>
              <c:idx val="14"/>
              <c:delete val="1"/>
              <c:extLst>
                <c:ext xmlns:c15="http://schemas.microsoft.com/office/drawing/2012/chart" uri="{CE6537A1-D6FC-4f65-9D91-7224C49458BB}"/>
                <c:ext xmlns:c16="http://schemas.microsoft.com/office/drawing/2014/chart" uri="{C3380CC4-5D6E-409C-BE32-E72D297353CC}">
                  <c16:uniqueId val="{0000002F-7E96-4A23-B204-1EA9500DE5B3}"/>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E96-4A23-B204-1EA9500DE5B3}"/>
                </c:ext>
              </c:extLst>
            </c:dLbl>
            <c:dLbl>
              <c:idx val="16"/>
              <c:delete val="1"/>
              <c:extLst>
                <c:ext xmlns:c15="http://schemas.microsoft.com/office/drawing/2012/chart" uri="{CE6537A1-D6FC-4f65-9D91-7224C49458BB}"/>
                <c:ext xmlns:c16="http://schemas.microsoft.com/office/drawing/2014/chart" uri="{C3380CC4-5D6E-409C-BE32-E72D297353CC}">
                  <c16:uniqueId val="{00000031-7E96-4A23-B204-1EA9500DE5B3}"/>
                </c:ext>
              </c:extLst>
            </c:dLbl>
            <c:dLbl>
              <c:idx val="17"/>
              <c:delete val="1"/>
              <c:extLst>
                <c:ext xmlns:c15="http://schemas.microsoft.com/office/drawing/2012/chart" uri="{CE6537A1-D6FC-4f65-9D91-7224C49458BB}"/>
                <c:ext xmlns:c16="http://schemas.microsoft.com/office/drawing/2014/chart" uri="{C3380CC4-5D6E-409C-BE32-E72D297353CC}">
                  <c16:uniqueId val="{00000032-7E96-4A23-B204-1EA9500DE5B3}"/>
                </c:ext>
              </c:extLst>
            </c:dLbl>
            <c:dLbl>
              <c:idx val="18"/>
              <c:delete val="1"/>
              <c:extLst>
                <c:ext xmlns:c15="http://schemas.microsoft.com/office/drawing/2012/chart" uri="{CE6537A1-D6FC-4f65-9D91-7224C49458BB}"/>
                <c:ext xmlns:c16="http://schemas.microsoft.com/office/drawing/2014/chart" uri="{C3380CC4-5D6E-409C-BE32-E72D297353CC}">
                  <c16:uniqueId val="{00000033-7E96-4A23-B204-1EA9500DE5B3}"/>
                </c:ext>
              </c:extLst>
            </c:dLbl>
            <c:dLbl>
              <c:idx val="19"/>
              <c:delete val="1"/>
              <c:extLst>
                <c:ext xmlns:c15="http://schemas.microsoft.com/office/drawing/2012/chart" uri="{CE6537A1-D6FC-4f65-9D91-7224C49458BB}"/>
                <c:ext xmlns:c16="http://schemas.microsoft.com/office/drawing/2014/chart" uri="{C3380CC4-5D6E-409C-BE32-E72D297353CC}">
                  <c16:uniqueId val="{00000034-7E96-4A23-B204-1EA9500DE5B3}"/>
                </c:ext>
              </c:extLst>
            </c:dLbl>
            <c:dLbl>
              <c:idx val="20"/>
              <c:delete val="1"/>
              <c:extLst>
                <c:ext xmlns:c15="http://schemas.microsoft.com/office/drawing/2012/chart" uri="{CE6537A1-D6FC-4f65-9D91-7224C49458BB}"/>
                <c:ext xmlns:c16="http://schemas.microsoft.com/office/drawing/2014/chart" uri="{C3380CC4-5D6E-409C-BE32-E72D297353CC}">
                  <c16:uniqueId val="{00000035-7E96-4A23-B204-1EA9500DE5B3}"/>
                </c:ext>
              </c:extLst>
            </c:dLbl>
            <c:dLbl>
              <c:idx val="21"/>
              <c:delete val="1"/>
              <c:extLst>
                <c:ext xmlns:c15="http://schemas.microsoft.com/office/drawing/2012/chart" uri="{CE6537A1-D6FC-4f65-9D91-7224C49458BB}"/>
                <c:ext xmlns:c16="http://schemas.microsoft.com/office/drawing/2014/chart" uri="{C3380CC4-5D6E-409C-BE32-E72D297353CC}">
                  <c16:uniqueId val="{00000036-7E96-4A23-B204-1EA9500DE5B3}"/>
                </c:ext>
              </c:extLst>
            </c:dLbl>
            <c:dLbl>
              <c:idx val="22"/>
              <c:delete val="1"/>
              <c:extLst>
                <c:ext xmlns:c15="http://schemas.microsoft.com/office/drawing/2012/chart" uri="{CE6537A1-D6FC-4f65-9D91-7224C49458BB}"/>
                <c:ext xmlns:c16="http://schemas.microsoft.com/office/drawing/2014/chart" uri="{C3380CC4-5D6E-409C-BE32-E72D297353CC}">
                  <c16:uniqueId val="{00000037-7E96-4A23-B204-1EA9500DE5B3}"/>
                </c:ext>
              </c:extLst>
            </c:dLbl>
            <c:dLbl>
              <c:idx val="23"/>
              <c:layout>
                <c:manualLayout>
                  <c:x val="-2.1706366670761857E-2"/>
                  <c:y val="-1.5285451747374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39-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3A-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3B-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3C-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3D-7E96-4A23-B204-1EA9500DE5B3}"/>
                </c:ext>
              </c:extLst>
            </c:dLbl>
            <c:dLbl>
              <c:idx val="29"/>
              <c:layout>
                <c:manualLayout>
                  <c:x val="1.3853288238149356E-2"/>
                  <c:y val="-0.1247019708534735"/>
                </c:manualLayout>
              </c:layout>
              <c:tx>
                <c:rich>
                  <a:bodyPr wrap="square" lIns="38100" tIns="19050" rIns="38100" bIns="19050" anchor="ctr">
                    <a:spAutoFit/>
                  </a:bodyPr>
                  <a:lstStyle/>
                  <a:p>
                    <a:pPr>
                      <a:defRPr>
                        <a:solidFill>
                          <a:srgbClr val="6E548D"/>
                        </a:solidFill>
                      </a:defRPr>
                    </a:pPr>
                    <a:fld id="{A4B39773-EC36-4D1D-A3FE-3FB72F8E7FF2}" type="VALUE">
                      <a:rPr lang="ja-JP" altLang="en-US" sz="1200"/>
                      <a:pPr>
                        <a:defRPr>
                          <a:solidFill>
                            <a:srgbClr val="6E548D"/>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D65-4E10-9801-7A9DF4641D30}"/>
                </c:ext>
              </c:extLst>
            </c:dLbl>
            <c:numFmt formatCode="#,##0_);[Red]\(#,##0\)" sourceLinked="0"/>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60066"/>
                      </a:solidFill>
                    </a:ln>
                  </c:spPr>
                </c15:leaderLines>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'2.CO2-Sector'!$AA$45:$BD$45</c:f>
              <c:numCache>
                <c:formatCode>#,##0.0_ </c:formatCode>
                <c:ptCount val="30"/>
                <c:pt idx="0">
                  <c:v>80.963519745776949</c:v>
                </c:pt>
                <c:pt idx="1">
                  <c:v>79.557892449342816</c:v>
                </c:pt>
                <c:pt idx="2">
                  <c:v>78.175410355055007</c:v>
                </c:pt>
                <c:pt idx="3">
                  <c:v>80.655457360589921</c:v>
                </c:pt>
                <c:pt idx="4">
                  <c:v>82.296350492406006</c:v>
                </c:pt>
                <c:pt idx="5">
                  <c:v>85.538464349379652</c:v>
                </c:pt>
                <c:pt idx="6">
                  <c:v>80.57347232249758</c:v>
                </c:pt>
                <c:pt idx="7">
                  <c:v>85.285227298976451</c:v>
                </c:pt>
                <c:pt idx="8">
                  <c:v>90.196808839802145</c:v>
                </c:pt>
                <c:pt idx="9">
                  <c:v>94.285510601320695</c:v>
                </c:pt>
                <c:pt idx="10">
                  <c:v>93.194295334127787</c:v>
                </c:pt>
                <c:pt idx="11">
                  <c:v>94.936865807517293</c:v>
                </c:pt>
                <c:pt idx="12">
                  <c:v>96.542403318984171</c:v>
                </c:pt>
                <c:pt idx="13">
                  <c:v>96.309781312297005</c:v>
                </c:pt>
                <c:pt idx="14" formatCode="#,##0_ ">
                  <c:v>101.49191927629077</c:v>
                </c:pt>
                <c:pt idx="15" formatCode="#,##0_ ">
                  <c:v>102.32202262807284</c:v>
                </c:pt>
                <c:pt idx="16" formatCode="#,##0_ ">
                  <c:v>100.00602069007677</c:v>
                </c:pt>
                <c:pt idx="17">
                  <c:v>90.573396163669287</c:v>
                </c:pt>
                <c:pt idx="18">
                  <c:v>95.762520191634181</c:v>
                </c:pt>
                <c:pt idx="19">
                  <c:v>92.190990002966842</c:v>
                </c:pt>
                <c:pt idx="20" formatCode="#,##0_ ">
                  <c:v>99.961675366483391</c:v>
                </c:pt>
                <c:pt idx="21" formatCode="#,##0_ ">
                  <c:v>102.50486195553498</c:v>
                </c:pt>
                <c:pt idx="22">
                  <c:v>97.213424281702103</c:v>
                </c:pt>
                <c:pt idx="23" formatCode="#,##0_ ">
                  <c:v>104.19853670142976</c:v>
                </c:pt>
                <c:pt idx="24">
                  <c:v>98.603465493678712</c:v>
                </c:pt>
                <c:pt idx="25">
                  <c:v>96.937990347017461</c:v>
                </c:pt>
                <c:pt idx="26">
                  <c:v>60.215725519955683</c:v>
                </c:pt>
                <c:pt idx="27">
                  <c:v>61.209470084114336</c:v>
                </c:pt>
                <c:pt idx="28">
                  <c:v>69.134041220938727</c:v>
                </c:pt>
                <c:pt idx="29">
                  <c:v>64.592732179802979</c:v>
                </c:pt>
              </c:numCache>
            </c:numRef>
          </c:val>
          <c:smooth val="0"/>
          <c:extLst>
            <c:ext xmlns:c16="http://schemas.microsoft.com/office/drawing/2014/chart" uri="{C3380CC4-5D6E-409C-BE32-E72D297353CC}">
              <c16:uniqueId val="{0000003E-7E96-4A23-B204-1EA9500DE5B3}"/>
            </c:ext>
          </c:extLst>
        </c:ser>
        <c:ser>
          <c:idx val="6"/>
          <c:order val="5"/>
          <c:tx>
            <c:strRef>
              <c:f>'2.CO2-Sector'!$Y$46</c:f>
              <c:strCache>
                <c:ptCount val="1"/>
                <c:pt idx="0">
                  <c:v>家庭部門</c:v>
                </c:pt>
              </c:strCache>
            </c:strRef>
          </c:tx>
          <c:spPr>
            <a:ln w="19050">
              <a:solidFill>
                <a:srgbClr val="3D96AE"/>
              </a:solidFill>
            </a:ln>
          </c:spPr>
          <c:marker>
            <c:symbol val="x"/>
            <c:size val="7"/>
            <c:spPr>
              <a:noFill/>
              <a:ln>
                <a:solidFill>
                  <a:srgbClr val="3D96AE"/>
                </a:solidFill>
              </a:ln>
            </c:spPr>
          </c:marker>
          <c:dLbls>
            <c:dLbl>
              <c:idx val="0"/>
              <c:layout>
                <c:manualLayout>
                  <c:x val="-2.2998061783439171E-2"/>
                  <c:y val="1.277039848197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E96-4A23-B204-1EA9500DE5B3}"/>
                </c:ext>
              </c:extLst>
            </c:dLbl>
            <c:dLbl>
              <c:idx val="15"/>
              <c:layout>
                <c:manualLayout>
                  <c:x val="-1.9490674305753755E-2"/>
                  <c:y val="-1.9139775669720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E96-4A23-B204-1EA9500DE5B3}"/>
                </c:ext>
              </c:extLst>
            </c:dLbl>
            <c:dLbl>
              <c:idx val="23"/>
              <c:layout>
                <c:manualLayout>
                  <c:x val="-1.9636778016798476E-2"/>
                  <c:y val="-1.8953809102075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42-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43-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44-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45-7E96-4A23-B204-1EA9500DE5B3}"/>
                </c:ext>
              </c:extLst>
            </c:dLbl>
            <c:dLbl>
              <c:idx val="29"/>
              <c:layout>
                <c:manualLayout>
                  <c:x val="1.2365686816603029E-2"/>
                  <c:y val="-6.8578678488087283E-2"/>
                </c:manualLayout>
              </c:layout>
              <c:tx>
                <c:rich>
                  <a:bodyPr wrap="square" lIns="38100" tIns="19050" rIns="38100" bIns="19050" anchor="ctr">
                    <a:spAutoFit/>
                  </a:bodyPr>
                  <a:lstStyle/>
                  <a:p>
                    <a:pPr>
                      <a:defRPr>
                        <a:solidFill>
                          <a:srgbClr val="3D96AE"/>
                        </a:solidFill>
                      </a:defRPr>
                    </a:pPr>
                    <a:fld id="{EEB86FDB-ABEB-4147-80CC-15F43A965CA1}" type="VALUE">
                      <a:rPr lang="ja-JP" altLang="en-US" sz="1200"/>
                      <a:pPr>
                        <a:defRPr>
                          <a:solidFill>
                            <a:srgbClr val="3D96AE"/>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D65-4E10-9801-7A9DF4641D30}"/>
                </c:ext>
              </c:extLst>
            </c:dLbl>
            <c:numFmt formatCode="#,##0_);[Red]\(#,##0\)" sourceLinked="0"/>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'2.CO2-Sector'!$AA$46:$BD$46</c:f>
              <c:numCache>
                <c:formatCode>#,##0.0_ </c:formatCode>
                <c:ptCount val="30"/>
                <c:pt idx="0">
                  <c:v>58.167167508504079</c:v>
                </c:pt>
                <c:pt idx="1">
                  <c:v>59.301332402088718</c:v>
                </c:pt>
                <c:pt idx="2">
                  <c:v>62.218053306693371</c:v>
                </c:pt>
                <c:pt idx="3">
                  <c:v>65.643249734996388</c:v>
                </c:pt>
                <c:pt idx="4">
                  <c:v>63.833413322368237</c:v>
                </c:pt>
                <c:pt idx="5">
                  <c:v>67.477227735701618</c:v>
                </c:pt>
                <c:pt idx="6">
                  <c:v>69.880366957828869</c:v>
                </c:pt>
                <c:pt idx="7">
                  <c:v>66.730205120783324</c:v>
                </c:pt>
                <c:pt idx="8">
                  <c:v>66.775264262267569</c:v>
                </c:pt>
                <c:pt idx="9">
                  <c:v>68.588834743351953</c:v>
                </c:pt>
                <c:pt idx="10">
                  <c:v>72.226242006261273</c:v>
                </c:pt>
                <c:pt idx="11">
                  <c:v>68.553135738847644</c:v>
                </c:pt>
                <c:pt idx="12">
                  <c:v>71.334893190037036</c:v>
                </c:pt>
                <c:pt idx="13">
                  <c:v>67.914862135508372</c:v>
                </c:pt>
                <c:pt idx="14">
                  <c:v>68.006409833997864</c:v>
                </c:pt>
                <c:pt idx="15">
                  <c:v>70.395478550084491</c:v>
                </c:pt>
                <c:pt idx="16">
                  <c:v>66.123070259378125</c:v>
                </c:pt>
                <c:pt idx="17">
                  <c:v>65.403902026637894</c:v>
                </c:pt>
                <c:pt idx="18">
                  <c:v>61.704132512039877</c:v>
                </c:pt>
                <c:pt idx="19">
                  <c:v>61.350897200800667</c:v>
                </c:pt>
                <c:pt idx="20">
                  <c:v>64.216941912273157</c:v>
                </c:pt>
                <c:pt idx="21">
                  <c:v>62.540928568696131</c:v>
                </c:pt>
                <c:pt idx="22">
                  <c:v>62.626438217539068</c:v>
                </c:pt>
                <c:pt idx="23">
                  <c:v>60.319274470584219</c:v>
                </c:pt>
                <c:pt idx="24">
                  <c:v>58.013755532842836</c:v>
                </c:pt>
                <c:pt idx="25">
                  <c:v>55.391509026581133</c:v>
                </c:pt>
                <c:pt idx="26">
                  <c:v>55.711740759276736</c:v>
                </c:pt>
                <c:pt idx="27">
                  <c:v>59.259947954539712</c:v>
                </c:pt>
                <c:pt idx="28">
                  <c:v>52.156305071909721</c:v>
                </c:pt>
                <c:pt idx="29">
                  <c:v>53.361394176584852</c:v>
                </c:pt>
              </c:numCache>
            </c:numRef>
          </c:val>
          <c:smooth val="0"/>
          <c:extLst>
            <c:ext xmlns:c16="http://schemas.microsoft.com/office/drawing/2014/chart" uri="{C3380CC4-5D6E-409C-BE32-E72D297353CC}">
              <c16:uniqueId val="{00000046-7E96-4A23-B204-1EA9500DE5B3}"/>
            </c:ext>
          </c:extLst>
        </c:ser>
        <c:ser>
          <c:idx val="8"/>
          <c:order val="6"/>
          <c:tx>
            <c:strRef>
              <c:f>'2.CO2-Sector'!$Y$47</c:f>
              <c:strCache>
                <c:ptCount val="1"/>
                <c:pt idx="0">
                  <c:v>工業プロセス及び製品の使用</c:v>
                </c:pt>
              </c:strCache>
            </c:strRef>
          </c:tx>
          <c:spPr>
            <a:ln w="19050">
              <a:solidFill>
                <a:srgbClr val="F79646"/>
              </a:solidFill>
            </a:ln>
          </c:spPr>
          <c:marker>
            <c:symbol val="circle"/>
            <c:size val="7"/>
            <c:spPr>
              <a:solidFill>
                <a:srgbClr val="F79646"/>
              </a:solidFill>
              <a:ln>
                <a:solidFill>
                  <a:srgbClr val="F79646"/>
                </a:solidFill>
              </a:ln>
            </c:spPr>
          </c:marker>
          <c:dLbls>
            <c:dLbl>
              <c:idx val="0"/>
              <c:layout>
                <c:manualLayout>
                  <c:x val="2.0983545214399293E-2"/>
                  <c:y val="-4.5851581192076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E96-4A23-B204-1EA9500DE5B3}"/>
                </c:ext>
              </c:extLst>
            </c:dLbl>
            <c:dLbl>
              <c:idx val="15"/>
              <c:layout>
                <c:manualLayout>
                  <c:x val="-1.8644405826100295E-2"/>
                  <c:y val="1.532839595242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E96-4A23-B204-1EA9500DE5B3}"/>
                </c:ext>
              </c:extLst>
            </c:dLbl>
            <c:dLbl>
              <c:idx val="23"/>
              <c:layout>
                <c:manualLayout>
                  <c:x val="-2.159919035326455E-2"/>
                  <c:y val="1.1368846663400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4A-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4B-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4C-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4D-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4E-7E96-4A23-B204-1EA9500DE5B3}"/>
                </c:ext>
              </c:extLst>
            </c:dLbl>
            <c:dLbl>
              <c:idx val="29"/>
              <c:layout>
                <c:manualLayout>
                  <c:x val="1.1037471261651039E-2"/>
                  <c:y val="-2.0691910258235618E-2"/>
                </c:manualLayout>
              </c:layout>
              <c:tx>
                <c:rich>
                  <a:bodyPr wrap="square" lIns="38100" tIns="19050" rIns="38100" bIns="19050" anchor="ctr">
                    <a:spAutoFit/>
                  </a:bodyPr>
                  <a:lstStyle/>
                  <a:p>
                    <a:pPr>
                      <a:defRPr>
                        <a:solidFill>
                          <a:srgbClr val="F79646"/>
                        </a:solidFill>
                      </a:defRPr>
                    </a:pPr>
                    <a:fld id="{055E4396-1F68-4EDD-8048-CE27D46744B8}" type="VALUE">
                      <a:rPr lang="ja-JP" altLang="en-US" sz="1200"/>
                      <a:pPr>
                        <a:defRPr>
                          <a:solidFill>
                            <a:srgbClr val="F79646"/>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51FE-45B0-80F9-F7782CE63BFC}"/>
                </c:ext>
              </c:extLst>
            </c:dLbl>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'2.CO2-Sector'!$AA$47:$BD$47</c:f>
              <c:numCache>
                <c:formatCode>#,##0.0_ </c:formatCode>
                <c:ptCount val="30"/>
                <c:pt idx="0">
                  <c:v>65.61989205067637</c:v>
                </c:pt>
                <c:pt idx="1">
                  <c:v>66.852105620560891</c:v>
                </c:pt>
                <c:pt idx="2">
                  <c:v>66.760230390060912</c:v>
                </c:pt>
                <c:pt idx="3">
                  <c:v>65.446656589895767</c:v>
                </c:pt>
                <c:pt idx="4">
                  <c:v>67.121544829979868</c:v>
                </c:pt>
                <c:pt idx="5">
                  <c:v>67.457726638509499</c:v>
                </c:pt>
                <c:pt idx="6">
                  <c:v>68.041728604769972</c:v>
                </c:pt>
                <c:pt idx="7">
                  <c:v>65.44787246686613</c:v>
                </c:pt>
                <c:pt idx="8">
                  <c:v>59.375007925752406</c:v>
                </c:pt>
                <c:pt idx="9">
                  <c:v>59.694334112925866</c:v>
                </c:pt>
                <c:pt idx="10">
                  <c:v>60.213856436884704</c:v>
                </c:pt>
                <c:pt idx="11">
                  <c:v>58.885842313326258</c:v>
                </c:pt>
                <c:pt idx="12">
                  <c:v>56.263541319362453</c:v>
                </c:pt>
                <c:pt idx="13">
                  <c:v>55.430505778252815</c:v>
                </c:pt>
                <c:pt idx="14">
                  <c:v>55.398394278224259</c:v>
                </c:pt>
                <c:pt idx="15">
                  <c:v>56.476435570577493</c:v>
                </c:pt>
                <c:pt idx="16">
                  <c:v>56.805863508508153</c:v>
                </c:pt>
                <c:pt idx="17">
                  <c:v>55.999235549671205</c:v>
                </c:pt>
                <c:pt idx="18">
                  <c:v>51.630051606085132</c:v>
                </c:pt>
                <c:pt idx="19">
                  <c:v>46.056390246728952</c:v>
                </c:pt>
                <c:pt idx="20">
                  <c:v>47.105232815282129</c:v>
                </c:pt>
                <c:pt idx="21">
                  <c:v>46.946307722450491</c:v>
                </c:pt>
                <c:pt idx="22">
                  <c:v>46.995349238257326</c:v>
                </c:pt>
                <c:pt idx="23">
                  <c:v>48.758233154878504</c:v>
                </c:pt>
                <c:pt idx="24">
                  <c:v>48.153203343976863</c:v>
                </c:pt>
                <c:pt idx="25">
                  <c:v>46.772380870678738</c:v>
                </c:pt>
                <c:pt idx="26">
                  <c:v>46.359041862424398</c:v>
                </c:pt>
                <c:pt idx="27">
                  <c:v>47.002451844784751</c:v>
                </c:pt>
                <c:pt idx="28">
                  <c:v>46.286775549297225</c:v>
                </c:pt>
                <c:pt idx="29">
                  <c:v>45.15218347527248</c:v>
                </c:pt>
              </c:numCache>
            </c:numRef>
          </c:val>
          <c:smooth val="0"/>
          <c:extLst>
            <c:ext xmlns:c16="http://schemas.microsoft.com/office/drawing/2014/chart" uri="{C3380CC4-5D6E-409C-BE32-E72D297353CC}">
              <c16:uniqueId val="{0000004F-7E96-4A23-B204-1EA9500DE5B3}"/>
            </c:ext>
          </c:extLst>
        </c:ser>
        <c:ser>
          <c:idx val="9"/>
          <c:order val="7"/>
          <c:tx>
            <c:strRef>
              <c:f>'2.CO2-Sector'!$Y$48</c:f>
              <c:strCache>
                <c:ptCount val="1"/>
                <c:pt idx="0">
                  <c:v>廃棄物</c:v>
                </c:pt>
              </c:strCache>
            </c:strRef>
          </c:tx>
          <c:spPr>
            <a:ln w="19050">
              <a:solidFill>
                <a:srgbClr val="8EA5CB"/>
              </a:solidFill>
            </a:ln>
          </c:spPr>
          <c:marker>
            <c:symbol val="plus"/>
            <c:size val="5"/>
            <c:spPr>
              <a:ln>
                <a:solidFill>
                  <a:srgbClr val="8EA5CB"/>
                </a:solidFill>
              </a:ln>
            </c:spPr>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7E96-4A23-B204-1EA9500DE5B3}"/>
                </c:ext>
              </c:extLst>
            </c:dLbl>
            <c:dLbl>
              <c:idx val="15"/>
              <c:layout>
                <c:manualLayout>
                  <c:x val="1.74857095068791E-2"/>
                  <c:y val="1.5270788295135472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E96-4A23-B204-1EA9500DE5B3}"/>
                </c:ext>
              </c:extLst>
            </c:dLbl>
            <c:dLbl>
              <c:idx val="23"/>
              <c:layout>
                <c:manualLayout>
                  <c:x val="1.2744588372771102E-2"/>
                  <c:y val="1.9170414437261488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7E96-4A23-B204-1EA9500DE5B3}"/>
                </c:ext>
              </c:extLst>
            </c:dLbl>
            <c:dLbl>
              <c:idx val="29"/>
              <c:layout>
                <c:manualLayout>
                  <c:x val="1.1953939994567815E-2"/>
                  <c:y val="1.3408295104358325E-2"/>
                </c:manualLayout>
              </c:layout>
              <c:tx>
                <c:rich>
                  <a:bodyPr wrap="square" lIns="38100" tIns="19050" rIns="38100" bIns="19050" anchor="ctr">
                    <a:spAutoFit/>
                  </a:bodyPr>
                  <a:lstStyle/>
                  <a:p>
                    <a:pPr>
                      <a:defRPr>
                        <a:solidFill>
                          <a:srgbClr val="8EA5CB"/>
                        </a:solidFill>
                      </a:defRPr>
                    </a:pPr>
                    <a:fld id="{4F13A3F3-8003-4226-A474-D6ABB07CDD17}" type="VALUE">
                      <a:rPr lang="ja-JP" altLang="en-US" sz="1200"/>
                      <a:pPr>
                        <a:defRPr>
                          <a:solidFill>
                            <a:srgbClr val="8EA5CB"/>
                          </a:solidFill>
                        </a:defRPr>
                      </a:pPr>
                      <a:t>[値]</a:t>
                    </a:fld>
                    <a:endParaRPr lang="ja-JP" altLang="en-US"/>
                  </a:p>
                </c:rich>
              </c:tx>
              <c:numFmt formatCode="###&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1FE-45B0-80F9-F7782CE63BFC}"/>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8EA5CB"/>
                      </a:solidFill>
                    </a:ln>
                  </c:spPr>
                </c15:leaderLines>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'2.CO2-Sector'!$AA$48:$BD$48</c:f>
              <c:numCache>
                <c:formatCode>#,##0.0_ </c:formatCode>
                <c:ptCount val="30"/>
                <c:pt idx="0">
                  <c:v>24.009919440480939</c:v>
                </c:pt>
                <c:pt idx="1">
                  <c:v>24.198433025104432</c:v>
                </c:pt>
                <c:pt idx="2">
                  <c:v>26.002914828499776</c:v>
                </c:pt>
                <c:pt idx="3">
                  <c:v>25.024946447143286</c:v>
                </c:pt>
                <c:pt idx="4">
                  <c:v>28.60356693581674</c:v>
                </c:pt>
                <c:pt idx="5">
                  <c:v>29.144796301750581</c:v>
                </c:pt>
                <c:pt idx="6">
                  <c:v>29.655014460891916</c:v>
                </c:pt>
                <c:pt idx="7">
                  <c:v>31.208889703732336</c:v>
                </c:pt>
                <c:pt idx="8">
                  <c:v>31.451722241133282</c:v>
                </c:pt>
                <c:pt idx="9">
                  <c:v>31.367978973028713</c:v>
                </c:pt>
                <c:pt idx="10">
                  <c:v>32.857906344402544</c:v>
                </c:pt>
                <c:pt idx="11">
                  <c:v>32.52316222944993</c:v>
                </c:pt>
                <c:pt idx="12">
                  <c:v>32.768137501850823</c:v>
                </c:pt>
                <c:pt idx="13">
                  <c:v>33.516424967093371</c:v>
                </c:pt>
                <c:pt idx="14">
                  <c:v>32.704041643759759</c:v>
                </c:pt>
                <c:pt idx="15">
                  <c:v>31.686377260110259</c:v>
                </c:pt>
                <c:pt idx="16">
                  <c:v>29.931526286271751</c:v>
                </c:pt>
                <c:pt idx="17">
                  <c:v>30.502818619135546</c:v>
                </c:pt>
                <c:pt idx="18">
                  <c:v>31.87064823667842</c:v>
                </c:pt>
                <c:pt idx="19">
                  <c:v>28.266620364585687</c:v>
                </c:pt>
                <c:pt idx="20">
                  <c:v>28.794875904583641</c:v>
                </c:pt>
                <c:pt idx="21">
                  <c:v>28.115274815004529</c:v>
                </c:pt>
                <c:pt idx="22">
                  <c:v>29.923216685456804</c:v>
                </c:pt>
                <c:pt idx="23">
                  <c:v>29.462551324764974</c:v>
                </c:pt>
                <c:pt idx="24">
                  <c:v>28.590660416266633</c:v>
                </c:pt>
                <c:pt idx="25">
                  <c:v>29.068270540135117</c:v>
                </c:pt>
                <c:pt idx="26">
                  <c:v>29.266827099252421</c:v>
                </c:pt>
                <c:pt idx="27">
                  <c:v>29.603380295027769</c:v>
                </c:pt>
                <c:pt idx="28">
                  <c:v>29.073513428401792</c:v>
                </c:pt>
                <c:pt idx="29">
                  <c:v>28.842030475564957</c:v>
                </c:pt>
              </c:numCache>
            </c:numRef>
          </c:val>
          <c:smooth val="0"/>
          <c:extLst>
            <c:ext xmlns:c16="http://schemas.microsoft.com/office/drawing/2014/chart" uri="{C3380CC4-5D6E-409C-BE32-E72D297353CC}">
              <c16:uniqueId val="{00000054-7E96-4A23-B204-1EA9500DE5B3}"/>
            </c:ext>
          </c:extLst>
        </c:ser>
        <c:ser>
          <c:idx val="0"/>
          <c:order val="8"/>
          <c:tx>
            <c:strRef>
              <c:f>'2.CO2-Sector'!$Y$49</c:f>
              <c:strCache>
                <c:ptCount val="1"/>
                <c:pt idx="0">
                  <c:v>その他（間接CO2等）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7E96-4A23-B204-1EA9500DE5B3}"/>
                </c:ext>
              </c:extLst>
            </c:dLbl>
            <c:dLbl>
              <c:idx val="15"/>
              <c:layout>
                <c:manualLayout>
                  <c:x val="-2.1553487188105964E-2"/>
                  <c:y val="-1.1401424748243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7E96-4A23-B204-1EA9500DE5B3}"/>
                </c:ext>
              </c:extLst>
            </c:dLbl>
            <c:dLbl>
              <c:idx val="23"/>
              <c:layout>
                <c:manualLayout>
                  <c:x val="-2.3466065295285849E-2"/>
                  <c:y val="-1.0402363479725571E-2"/>
                </c:manualLayout>
              </c:layout>
              <c:spPr>
                <a:noFill/>
                <a:ln>
                  <a:noFill/>
                </a:ln>
                <a:effectLst/>
              </c:spPr>
              <c:txPr>
                <a:bodyPr wrap="square" lIns="38100" tIns="19050" rIns="38100" bIns="19050" anchor="ctr">
                  <a:noAutofit/>
                </a:bodyPr>
                <a:lstStyle/>
                <a:p>
                  <a:pPr>
                    <a:defRPr>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44752215113189E-2"/>
                      <c:h val="2.3378395662047014E-2"/>
                    </c:manualLayout>
                  </c15:layout>
                </c:ext>
                <c:ext xmlns:c16="http://schemas.microsoft.com/office/drawing/2014/chart" uri="{C3380CC4-5D6E-409C-BE32-E72D297353CC}">
                  <c16:uniqueId val="{00000057-7E96-4A23-B204-1EA9500DE5B3}"/>
                </c:ext>
              </c:extLst>
            </c:dLbl>
            <c:dLbl>
              <c:idx val="29"/>
              <c:layout>
                <c:manualLayout>
                  <c:x val="7.9692933297118435E-3"/>
                  <c:y val="2.6816590208716788E-2"/>
                </c:manualLayout>
              </c:layout>
              <c:tx>
                <c:rich>
                  <a:bodyPr wrap="square" lIns="38100" tIns="19050" rIns="38100" bIns="19050" anchor="ctr">
                    <a:spAutoFit/>
                  </a:bodyPr>
                  <a:lstStyle/>
                  <a:p>
                    <a:pPr>
                      <a:defRPr>
                        <a:solidFill>
                          <a:srgbClr val="4A452A"/>
                        </a:solidFill>
                      </a:defRPr>
                    </a:pPr>
                    <a:fld id="{F7EE07E3-07D3-4BC4-B0C9-B6960632B762}" type="VALUE">
                      <a:rPr lang="ja-JP" altLang="en-US" sz="1200"/>
                      <a:pPr>
                        <a:defRPr>
                          <a:solidFill>
                            <a:srgbClr val="4A452A"/>
                          </a:solidFill>
                        </a:defRPr>
                      </a:pPr>
                      <a:t>[値]</a:t>
                    </a:fld>
                    <a:endParaRPr lang="ja-JP" altLang="en-US"/>
                  </a:p>
                </c:rich>
              </c:tx>
              <c:numFmt formatCode="##.0&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1FE-45B0-80F9-F7782CE63BFC}"/>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'2.CO2-Sector'!$AA$49:$BD$49</c:f>
              <c:numCache>
                <c:formatCode>#,##0.0_ </c:formatCode>
                <c:ptCount val="30"/>
                <c:pt idx="0">
                  <c:v>6.6721268380523249</c:v>
                </c:pt>
                <c:pt idx="1">
                  <c:v>6.4663045365745919</c:v>
                </c:pt>
                <c:pt idx="2">
                  <c:v>6.206227919699935</c:v>
                </c:pt>
                <c:pt idx="3">
                  <c:v>5.9939071350957995</c:v>
                </c:pt>
                <c:pt idx="4">
                  <c:v>5.7832637475431445</c:v>
                </c:pt>
                <c:pt idx="5">
                  <c:v>5.9755610305995885</c:v>
                </c:pt>
                <c:pt idx="6">
                  <c:v>6.0894145063801526</c:v>
                </c:pt>
                <c:pt idx="7">
                  <c:v>6.0494409006176557</c:v>
                </c:pt>
                <c:pt idx="8">
                  <c:v>5.6074418176236582</c:v>
                </c:pt>
                <c:pt idx="9">
                  <c:v>5.6316369367610521</c:v>
                </c:pt>
                <c:pt idx="10">
                  <c:v>5.705268954507785</c:v>
                </c:pt>
                <c:pt idx="11">
                  <c:v>5.2294456507450464</c:v>
                </c:pt>
                <c:pt idx="12">
                  <c:v>4.9653188116064415</c:v>
                </c:pt>
                <c:pt idx="13">
                  <c:v>4.7850753118183817</c:v>
                </c:pt>
                <c:pt idx="14">
                  <c:v>4.6271126453900102</c:v>
                </c:pt>
                <c:pt idx="15">
                  <c:v>4.5682629177681831</c:v>
                </c:pt>
                <c:pt idx="16">
                  <c:v>4.5025332509482521</c:v>
                </c:pt>
                <c:pt idx="17">
                  <c:v>4.5114971129597805</c:v>
                </c:pt>
                <c:pt idx="18">
                  <c:v>4.0841513951954465</c:v>
                </c:pt>
                <c:pt idx="19">
                  <c:v>3.7327235408687764</c:v>
                </c:pt>
                <c:pt idx="20">
                  <c:v>3.6261307966784453</c:v>
                </c:pt>
                <c:pt idx="21">
                  <c:v>3.5065713483391883</c:v>
                </c:pt>
                <c:pt idx="22">
                  <c:v>3.5183986872344741</c:v>
                </c:pt>
                <c:pt idx="23">
                  <c:v>3.5273771786340102</c:v>
                </c:pt>
                <c:pt idx="24">
                  <c:v>3.4207896528708073</c:v>
                </c:pt>
                <c:pt idx="25">
                  <c:v>3.2734732212951503</c:v>
                </c:pt>
                <c:pt idx="26">
                  <c:v>3.1988801205031203</c:v>
                </c:pt>
                <c:pt idx="27">
                  <c:v>3.0858908088955515</c:v>
                </c:pt>
                <c:pt idx="28">
                  <c:v>3.0458955530269454</c:v>
                </c:pt>
                <c:pt idx="29">
                  <c:v>2.9846928041583363</c:v>
                </c:pt>
              </c:numCache>
            </c:numRef>
          </c:val>
          <c:smooth val="0"/>
          <c:extLst>
            <c:ext xmlns:c16="http://schemas.microsoft.com/office/drawing/2014/chart" uri="{C3380CC4-5D6E-409C-BE32-E72D297353CC}">
              <c16:uniqueId val="{00000059-7E96-4A23-B204-1EA9500DE5B3}"/>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'2.CO2-Sector'!$Y$64</c:f>
              <c:strCache>
                <c:ptCount val="1"/>
                <c:pt idx="0">
                  <c:v>■2005年度比</c:v>
                </c:pt>
              </c:strCache>
            </c:strRef>
          </c:tx>
          <c:spPr>
            <a:ln>
              <a:noFill/>
            </a:ln>
          </c:spPr>
          <c:marker>
            <c:symbol val="none"/>
          </c:marker>
          <c:dLbls>
            <c:dLbl>
              <c:idx val="0"/>
              <c:layout>
                <c:manualLayout>
                  <c:x val="0.70978918918297063"/>
                  <c:y val="9.6092982680524824E-2"/>
                </c:manualLayout>
              </c:layout>
              <c:tx>
                <c:rich>
                  <a:bodyPr vertOverflow="overflow" horzOverflow="overflow" wrap="square" lIns="38100" tIns="19050" rIns="38100" bIns="19050" anchor="ctr">
                    <a:spAutoFit/>
                  </a:bodyPr>
                  <a:lstStyle/>
                  <a:p>
                    <a:pPr>
                      <a:defRPr sz="1200">
                        <a:solidFill>
                          <a:srgbClr val="4572A7"/>
                        </a:solidFill>
                      </a:defRPr>
                    </a:pPr>
                    <a:fld id="{9A0327DF-2615-45EA-84DC-163DBC652D9C}" type="VALUE">
                      <a:rPr lang="en-US" altLang="ja-JP" sz="1200" baseline="0">
                        <a:solidFill>
                          <a:srgbClr val="4572A7"/>
                        </a:solidFill>
                      </a:rPr>
                      <a:pPr>
                        <a:defRPr sz="1200">
                          <a:solidFill>
                            <a:srgbClr val="4572A7"/>
                          </a:solidFill>
                        </a:defRPr>
                      </a:pPr>
                      <a:t>[値]</a:t>
                    </a:fld>
                    <a:r>
                      <a:rPr lang="en-US" altLang="ja-JP" sz="1200" baseline="0">
                        <a:solidFill>
                          <a:srgbClr val="4572A7"/>
                        </a:solidFill>
                      </a:rPr>
                      <a:t>)</a:t>
                    </a:r>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A-7E96-4A23-B204-1EA9500DE5B3}"/>
                </c:ext>
              </c:extLst>
            </c:dLbl>
            <c:dLbl>
              <c:idx val="1"/>
              <c:layout>
                <c:manualLayout>
                  <c:x val="0.68999621510858777"/>
                  <c:y val="-9.5957542309279512E-2"/>
                </c:manualLayout>
              </c:layout>
              <c:tx>
                <c:rich>
                  <a:bodyPr vertOverflow="overflow" horzOverflow="overflow" wrap="square" lIns="38100" tIns="19050" rIns="38100" bIns="19050" anchor="ctr">
                    <a:no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6.2167076757576906E-2"/>
                      <c:h val="2.6146175453499006E-2"/>
                    </c:manualLayout>
                  </c15:layout>
                  <c15:dlblFieldTable/>
                  <c15:showDataLabelsRange val="0"/>
                </c:ext>
                <c:ext xmlns:c16="http://schemas.microsoft.com/office/drawing/2014/chart" uri="{C3380CC4-5D6E-409C-BE32-E72D297353CC}">
                  <c16:uniqueId val="{0000005B-7E96-4A23-B204-1EA9500DE5B3}"/>
                </c:ext>
              </c:extLst>
            </c:dLbl>
            <c:dLbl>
              <c:idx val="2"/>
              <c:layout>
                <c:manualLayout>
                  <c:x val="0.66272335647933922"/>
                  <c:y val="0.12673579678358132"/>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7E96-4A23-B204-1EA9500DE5B3}"/>
                </c:ext>
              </c:extLst>
            </c:dLbl>
            <c:dLbl>
              <c:idx val="3"/>
              <c:layout>
                <c:manualLayout>
                  <c:x val="0.64511110523117166"/>
                  <c:y val="-8.2609199930500088E-2"/>
                </c:manualLayout>
              </c:layout>
              <c:tx>
                <c:rich>
                  <a:bodyPr vertOverflow="overflow" horzOverflow="overflow" wrap="square" lIns="38100" tIns="19050" rIns="38100" bIns="19050" anchor="ctr">
                    <a:no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2167076757576906E-2"/>
                      <c:h val="3.1892587641081202E-2"/>
                    </c:manualLayout>
                  </c15:layout>
                  <c15:dlblFieldTable/>
                  <c15:showDataLabelsRange val="0"/>
                </c:ext>
                <c:ext xmlns:c16="http://schemas.microsoft.com/office/drawing/2014/chart" uri="{C3380CC4-5D6E-409C-BE32-E72D297353CC}">
                  <c16:uniqueId val="{0000005D-7E96-4A23-B204-1EA9500DE5B3}"/>
                </c:ext>
              </c:extLst>
            </c:dLbl>
            <c:dLbl>
              <c:idx val="4"/>
              <c:layout>
                <c:manualLayout>
                  <c:x val="0.62341773707418791"/>
                  <c:y val="0.16823096776217503"/>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E-7E96-4A23-B204-1EA9500DE5B3}"/>
                </c:ext>
              </c:extLst>
            </c:dLbl>
            <c:dLbl>
              <c:idx val="5"/>
              <c:layout>
                <c:manualLayout>
                  <c:x val="0.60180312059538366"/>
                  <c:y val="0.28620156724719997"/>
                </c:manualLayout>
              </c:layout>
              <c:tx>
                <c:rich>
                  <a:bodyPr vertOverflow="overflow" horzOverflow="overflow" wrap="square" lIns="38100" tIns="19050" rIns="38100" bIns="19050" anchor="ctr">
                    <a:no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2167076757576906E-2"/>
                      <c:h val="2.9977116911887137E-2"/>
                    </c:manualLayout>
                  </c15:layout>
                  <c15:dlblFieldTable/>
                  <c15:showDataLabelsRange val="0"/>
                </c:ext>
                <c:ext xmlns:c16="http://schemas.microsoft.com/office/drawing/2014/chart" uri="{C3380CC4-5D6E-409C-BE32-E72D297353CC}">
                  <c16:uniqueId val="{0000005F-7E96-4A23-B204-1EA9500DE5B3}"/>
                </c:ext>
              </c:extLst>
            </c:dLbl>
            <c:dLbl>
              <c:idx val="6"/>
              <c:layout>
                <c:manualLayout>
                  <c:x val="0.58132146152656305"/>
                  <c:y val="0.4943520007770475"/>
                </c:manualLayout>
              </c:layout>
              <c:tx>
                <c:rich>
                  <a:bodyPr vertOverflow="overflow" horzOverflow="overflow" wrap="square" lIns="38100" tIns="19050" rIns="38100" bIns="19050" anchor="ctr">
                    <a:no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4091526183468817E-2"/>
                      <c:h val="2.9977116911887137E-2"/>
                    </c:manualLayout>
                  </c15:layout>
                  <c15:dlblFieldTable/>
                  <c15:showDataLabelsRange val="0"/>
                </c:ext>
                <c:ext xmlns:c16="http://schemas.microsoft.com/office/drawing/2014/chart" uri="{C3380CC4-5D6E-409C-BE32-E72D297353CC}">
                  <c16:uniqueId val="{00000060-7E96-4A23-B204-1EA9500DE5B3}"/>
                </c:ext>
              </c:extLst>
            </c:dLbl>
            <c:dLbl>
              <c:idx val="7"/>
              <c:layout>
                <c:manualLayout>
                  <c:x val="0.55790575338007331"/>
                  <c:y val="0.18211285169249183"/>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7E96-4A23-B204-1EA9500DE5B3}"/>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7E96-4A23-B204-1EA9500DE5B3}"/>
                </c:ext>
              </c:extLst>
            </c:dLbl>
            <c:numFmt formatCode="\(\+##.0%;[Black]\(\-##.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'2.CO2-Sector'!$BD$66:$BD$73</c:f>
              <c:numCache>
                <c:formatCode>#,##0.0%;[Red]\-#,##0.0%</c:formatCode>
                <c:ptCount val="8"/>
                <c:pt idx="0">
                  <c:v>2.0553691682464459E-2</c:v>
                </c:pt>
                <c:pt idx="1">
                  <c:v>-0.23758981409689406</c:v>
                </c:pt>
                <c:pt idx="2">
                  <c:v>-0.15966760312114836</c:v>
                </c:pt>
                <c:pt idx="3">
                  <c:v>-0.3687308897851922</c:v>
                </c:pt>
                <c:pt idx="4">
                  <c:v>-0.24197696676470981</c:v>
                </c:pt>
                <c:pt idx="5">
                  <c:v>-0.20051286843613414</c:v>
                </c:pt>
                <c:pt idx="6">
                  <c:v>-8.976560372289788E-2</c:v>
                </c:pt>
                <c:pt idx="7">
                  <c:v>-0.34664601011701346</c:v>
                </c:pt>
              </c:numCache>
            </c:numRef>
          </c:val>
          <c:smooth val="0"/>
          <c:extLst>
            <c:ext xmlns:c16="http://schemas.microsoft.com/office/drawing/2014/chart" uri="{C3380CC4-5D6E-409C-BE32-E72D297353CC}">
              <c16:uniqueId val="{00000063-7E96-4A23-B204-1EA9500DE5B3}"/>
            </c:ext>
          </c:extLst>
        </c:ser>
        <c:ser>
          <c:idx val="10"/>
          <c:order val="10"/>
          <c:tx>
            <c:strRef>
              <c:f>'2.CO2-Sector'!$Y$76</c:f>
              <c:strCache>
                <c:ptCount val="1"/>
                <c:pt idx="0">
                  <c:v>■2013年度比</c:v>
                </c:pt>
              </c:strCache>
            </c:strRef>
          </c:tx>
          <c:spPr>
            <a:ln>
              <a:noFill/>
            </a:ln>
          </c:spPr>
          <c:marker>
            <c:symbol val="none"/>
          </c:marker>
          <c:dLbls>
            <c:dLbl>
              <c:idx val="0"/>
              <c:layout>
                <c:manualLayout>
                  <c:x val="0.70723462279358029"/>
                  <c:y val="-0.20947701012816464"/>
                </c:manualLayout>
              </c:layout>
              <c:tx>
                <c:rich>
                  <a:bodyPr wrap="square" lIns="38100" tIns="19050" rIns="38100" bIns="19050" anchor="ctr" anchorCtr="0">
                    <a:noAutofit/>
                  </a:bodyPr>
                  <a:lstStyle/>
                  <a:p>
                    <a:pPr algn="l">
                      <a:defRPr sz="1200">
                        <a:solidFill>
                          <a:srgbClr val="4572A7"/>
                        </a:solidFill>
                      </a:defRPr>
                    </a:pPr>
                    <a:fld id="{12F51AF5-743E-4FAD-8592-4653544EF7F3}" type="VALUE">
                      <a:rPr lang="en-US" altLang="ja-JP" sz="1200" baseline="0">
                        <a:solidFill>
                          <a:srgbClr val="4572A7"/>
                        </a:solidFill>
                      </a:rPr>
                      <a:pPr algn="l">
                        <a:defRPr sz="1200">
                          <a:solidFill>
                            <a:srgbClr val="4572A7"/>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2277827972240517E-2"/>
                      <c:h val="2.9977116911887137E-2"/>
                    </c:manualLayout>
                  </c15:layout>
                  <c15:dlblFieldTable/>
                  <c15:showDataLabelsRange val="0"/>
                </c:ext>
                <c:ext xmlns:c16="http://schemas.microsoft.com/office/drawing/2014/chart" uri="{C3380CC4-5D6E-409C-BE32-E72D297353CC}">
                  <c16:uniqueId val="{00000064-7E96-4A23-B204-1EA9500DE5B3}"/>
                </c:ext>
              </c:extLst>
            </c:dLbl>
            <c:dLbl>
              <c:idx val="1"/>
              <c:layout>
                <c:manualLayout>
                  <c:x val="0.68542966361320012"/>
                  <c:y val="6.3130597095964686E-3"/>
                </c:manualLayout>
              </c:layout>
              <c:tx>
                <c:rich>
                  <a:bodyPr wrap="square" lIns="38100" tIns="19050" rIns="38100" bIns="19050" anchor="ctr" anchorCtr="0">
                    <a:noAutofit/>
                  </a:bodyPr>
                  <a:lstStyle/>
                  <a:p>
                    <a:pPr algn="l">
                      <a:defRPr sz="1200">
                        <a:solidFill>
                          <a:srgbClr val="A8423F"/>
                        </a:solidFill>
                      </a:defRPr>
                    </a:pPr>
                    <a:fld id="{B4885629-DD54-4200-A2F4-A22D00B6614B}" type="VALUE">
                      <a:rPr lang="en-US" altLang="ja-JP" sz="1200" baseline="0">
                        <a:solidFill>
                          <a:srgbClr val="A8423F"/>
                        </a:solidFill>
                      </a:rPr>
                      <a:pPr algn="l">
                        <a:defRPr sz="1200">
                          <a:solidFill>
                            <a:srgbClr val="A8423F"/>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1413103452973754"/>
                      <c:h val="3.2431494730043871E-2"/>
                    </c:manualLayout>
                  </c15:layout>
                  <c15:dlblFieldTable/>
                  <c15:showDataLabelsRange val="0"/>
                </c:ext>
                <c:ext xmlns:c16="http://schemas.microsoft.com/office/drawing/2014/chart" uri="{C3380CC4-5D6E-409C-BE32-E72D297353CC}">
                  <c16:uniqueId val="{00000065-7E96-4A23-B204-1EA9500DE5B3}"/>
                </c:ext>
              </c:extLst>
            </c:dLbl>
            <c:dLbl>
              <c:idx val="2"/>
              <c:layout>
                <c:manualLayout>
                  <c:x val="0.66556860541863827"/>
                  <c:y val="0.22928999080574042"/>
                </c:manualLayout>
              </c:layout>
              <c:tx>
                <c:rich>
                  <a:bodyPr wrap="square" lIns="38100" tIns="19050" rIns="38100" bIns="19050" anchor="ctr" anchorCtr="0">
                    <a:noAutofit/>
                  </a:bodyPr>
                  <a:lstStyle/>
                  <a:p>
                    <a:pPr algn="l">
                      <a:defRPr sz="1200">
                        <a:solidFill>
                          <a:srgbClr val="86A44A"/>
                        </a:solidFill>
                        <a:latin typeface="+mn-lt"/>
                      </a:defRPr>
                    </a:pPr>
                    <a:fld id="{FBE84D81-9128-430A-8F42-35F3823043D9}" type="VALUE">
                      <a:rPr lang="en-US" altLang="ja-JP" sz="1200" baseline="0">
                        <a:solidFill>
                          <a:srgbClr val="86A44A"/>
                        </a:solidFill>
                        <a:latin typeface="+mn-lt"/>
                      </a:rPr>
                      <a:pPr algn="l">
                        <a:defRPr sz="1200">
                          <a:solidFill>
                            <a:srgbClr val="86A44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6232984068420467E-2"/>
                      <c:h val="2.6146175453499006E-2"/>
                    </c:manualLayout>
                  </c15:layout>
                  <c15:dlblFieldTable/>
                  <c15:showDataLabelsRange val="0"/>
                </c:ext>
                <c:ext xmlns:c16="http://schemas.microsoft.com/office/drawing/2014/chart" uri="{C3380CC4-5D6E-409C-BE32-E72D297353CC}">
                  <c16:uniqueId val="{00000066-7E96-4A23-B204-1EA9500DE5B3}"/>
                </c:ext>
              </c:extLst>
            </c:dLbl>
            <c:dLbl>
              <c:idx val="3"/>
              <c:layout>
                <c:manualLayout>
                  <c:x val="0.64175040612543721"/>
                  <c:y val="-0.12132561433821837"/>
                </c:manualLayout>
              </c:layout>
              <c:tx>
                <c:rich>
                  <a:bodyPr wrap="square" lIns="38100" tIns="19050" rIns="38100" bIns="19050" anchor="ctr" anchorCtr="0">
                    <a:noAutofit/>
                  </a:bodyPr>
                  <a:lstStyle/>
                  <a:p>
                    <a:pPr algn="l">
                      <a:defRPr sz="1200">
                        <a:solidFill>
                          <a:srgbClr val="6E548D"/>
                        </a:solidFill>
                      </a:defRPr>
                    </a:pPr>
                    <a:fld id="{0D642081-1A91-44F2-9ACB-52CEF261F025}" type="VALUE">
                      <a:rPr lang="en-US" altLang="ja-JP" sz="1200" baseline="0">
                        <a:solidFill>
                          <a:srgbClr val="6E548D"/>
                        </a:solidFill>
                      </a:rPr>
                      <a:pPr algn="l">
                        <a:defRPr sz="1200">
                          <a:solidFill>
                            <a:srgbClr val="6E548D"/>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0387796062646175"/>
                      <c:h val="2.483430424070137E-2"/>
                    </c:manualLayout>
                  </c15:layout>
                  <c15:dlblFieldTable/>
                  <c15:showDataLabelsRange val="0"/>
                </c:ext>
                <c:ext xmlns:c16="http://schemas.microsoft.com/office/drawing/2014/chart" uri="{C3380CC4-5D6E-409C-BE32-E72D297353CC}">
                  <c16:uniqueId val="{00000067-7E96-4A23-B204-1EA9500DE5B3}"/>
                </c:ext>
              </c:extLst>
            </c:dLbl>
            <c:dLbl>
              <c:idx val="4"/>
              <c:layout>
                <c:manualLayout>
                  <c:x val="0.61994973488503757"/>
                  <c:y val="0.32533433259570116"/>
                </c:manualLayout>
              </c:layout>
              <c:tx>
                <c:rich>
                  <a:bodyPr wrap="square" lIns="38100" tIns="19050" rIns="38100" bIns="19050" anchor="ctr" anchorCtr="0">
                    <a:noAutofit/>
                  </a:bodyPr>
                  <a:lstStyle/>
                  <a:p>
                    <a:pPr algn="l">
                      <a:defRPr sz="1200">
                        <a:solidFill>
                          <a:srgbClr val="3D96AE"/>
                        </a:solidFill>
                      </a:defRPr>
                    </a:pPr>
                    <a:fld id="{D23DD246-43AB-4774-8344-D09B721D98F0}" type="VALUE">
                      <a:rPr lang="en-US" altLang="ja-JP" sz="1200" baseline="0">
                        <a:solidFill>
                          <a:srgbClr val="3D96AE"/>
                        </a:solidFill>
                      </a:rPr>
                      <a:pPr algn="l">
                        <a:defRPr sz="1200">
                          <a:solidFill>
                            <a:srgbClr val="3D96AE"/>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0954463018661638"/>
                      <c:h val="2.8061646182693068E-2"/>
                    </c:manualLayout>
                  </c15:layout>
                  <c15:dlblFieldTable/>
                  <c15:showDataLabelsRange val="0"/>
                </c:ext>
                <c:ext xmlns:c16="http://schemas.microsoft.com/office/drawing/2014/chart" uri="{C3380CC4-5D6E-409C-BE32-E72D297353CC}">
                  <c16:uniqueId val="{00000068-7E96-4A23-B204-1EA9500DE5B3}"/>
                </c:ext>
              </c:extLst>
            </c:dLbl>
            <c:dLbl>
              <c:idx val="5"/>
              <c:layout>
                <c:manualLayout>
                  <c:x val="0.59811930952452907"/>
                  <c:y val="0.44560070670312196"/>
                </c:manualLayout>
              </c:layout>
              <c:tx>
                <c:rich>
                  <a:bodyPr wrap="square" lIns="38100" tIns="19050" rIns="38100" bIns="19050" anchor="ctr" anchorCtr="0">
                    <a:noAutofit/>
                  </a:bodyPr>
                  <a:lstStyle/>
                  <a:p>
                    <a:pPr algn="l">
                      <a:defRPr sz="1200">
                        <a:solidFill>
                          <a:srgbClr val="F79646"/>
                        </a:solidFill>
                      </a:defRPr>
                    </a:pPr>
                    <a:fld id="{01DB3C14-8B65-4522-B00A-980EBDE72F03}" type="VALUE">
                      <a:rPr lang="en-US" altLang="ja-JP" sz="1200" baseline="0">
                        <a:solidFill>
                          <a:srgbClr val="F79646"/>
                        </a:solidFill>
                      </a:rPr>
                      <a:pPr algn="l">
                        <a:defRPr sz="1200">
                          <a:solidFill>
                            <a:srgbClr val="F79646"/>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2150663655571968"/>
                      <c:h val="2.2870213331414237E-2"/>
                    </c:manualLayout>
                  </c15:layout>
                  <c15:dlblFieldTable/>
                  <c15:showDataLabelsRange val="0"/>
                </c:ext>
                <c:ext xmlns:c16="http://schemas.microsoft.com/office/drawing/2014/chart" uri="{C3380CC4-5D6E-409C-BE32-E72D297353CC}">
                  <c16:uniqueId val="{00000069-7E96-4A23-B204-1EA9500DE5B3}"/>
                </c:ext>
              </c:extLst>
            </c:dLbl>
            <c:dLbl>
              <c:idx val="6"/>
              <c:layout>
                <c:manualLayout>
                  <c:x val="0.57753782512128327"/>
                  <c:y val="0.5692542966874119"/>
                </c:manualLayout>
              </c:layout>
              <c:tx>
                <c:rich>
                  <a:bodyPr wrap="square" lIns="38100" tIns="19050" rIns="38100" bIns="19050" anchor="ctr" anchorCtr="0">
                    <a:noAutofit/>
                  </a:bodyPr>
                  <a:lstStyle/>
                  <a:p>
                    <a:pPr algn="l">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lgn="l">
                        <a:defRPr sz="1200">
                          <a:solidFill>
                            <a:schemeClr val="accent1">
                              <a:lumMod val="60000"/>
                              <a:lumOff val="40000"/>
                            </a:schemeClr>
                          </a:solidFill>
                          <a:latin typeface="+mn-lt"/>
                        </a:defRPr>
                      </a:pPr>
                      <a:t>[値]</a:t>
                    </a:fld>
                    <a:endParaRPr lang="ja-JP" altLang="en-US"/>
                  </a:p>
                </c:rich>
              </c:tx>
              <c:numFmt formatCode="\&lt;#0.0%;[Red]\&lt;\-#0.0%\&g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8558509620830015E-2"/>
                      <c:h val="2.9253008646465031E-2"/>
                    </c:manualLayout>
                  </c15:layout>
                  <c15:dlblFieldTable/>
                  <c15:showDataLabelsRange val="0"/>
                </c:ext>
                <c:ext xmlns:c16="http://schemas.microsoft.com/office/drawing/2014/chart" uri="{C3380CC4-5D6E-409C-BE32-E72D297353CC}">
                  <c16:uniqueId val="{0000006A-7E96-4A23-B204-1EA9500DE5B3}"/>
                </c:ext>
              </c:extLst>
            </c:dLbl>
            <c:dLbl>
              <c:idx val="7"/>
              <c:layout>
                <c:manualLayout>
                  <c:x val="0.55612076763329032"/>
                  <c:y val="0.43395117570688413"/>
                </c:manualLayout>
              </c:layout>
              <c:tx>
                <c:rich>
                  <a:bodyPr wrap="square" lIns="38100" tIns="19050" rIns="38100" bIns="19050" anchor="ctr" anchorCtr="0">
                    <a:noAutofit/>
                  </a:bodyPr>
                  <a:lstStyle/>
                  <a:p>
                    <a:pPr algn="l">
                      <a:defRPr sz="1200">
                        <a:solidFill>
                          <a:srgbClr val="4A452A"/>
                        </a:solidFill>
                        <a:latin typeface="+mn-lt"/>
                      </a:defRPr>
                    </a:pPr>
                    <a:fld id="{F4A2D953-3C75-4560-91FC-2F688FE59705}" type="VALUE">
                      <a:rPr lang="en-US" altLang="ja-JP" sz="1200" baseline="0">
                        <a:solidFill>
                          <a:srgbClr val="4A452A"/>
                        </a:solidFill>
                        <a:latin typeface="+mn-lt"/>
                      </a:rPr>
                      <a:pPr algn="l">
                        <a:defRPr sz="1200">
                          <a:solidFill>
                            <a:srgbClr val="4A452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0290355241185642"/>
                      <c:h val="2.8061646182693068E-2"/>
                    </c:manualLayout>
                  </c15:layout>
                  <c15:dlblFieldTable/>
                  <c15:showDataLabelsRange val="0"/>
                </c:ext>
                <c:ext xmlns:c16="http://schemas.microsoft.com/office/drawing/2014/chart" uri="{C3380CC4-5D6E-409C-BE32-E72D297353CC}">
                  <c16:uniqueId val="{0000006B-7E96-4A23-B204-1EA9500DE5B3}"/>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7E96-4A23-B204-1EA9500DE5B3}"/>
                </c:ext>
              </c:extLst>
            </c:dLbl>
            <c:numFmt formatCode="&quot;&lt;&quot;##.0%;[Black]\&lt;\-##.0%&quot;&gt;&quot;" sourceLinked="0"/>
            <c:spPr>
              <a:noFill/>
              <a:ln>
                <a:noFill/>
              </a:ln>
              <a:effectLst/>
            </c:spPr>
            <c:txPr>
              <a:bodyPr wrap="square" lIns="38100" tIns="19050" rIns="38100" bIns="19050" anchor="ctr" anchorCtr="0">
                <a:spAutoFit/>
              </a:bodyPr>
              <a:lstStyle/>
              <a:p>
                <a:pPr algn="l">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'2.CO2-Sector'!$BD$78:$BD$85</c:f>
              <c:numCache>
                <c:formatCode>#,##0.0%;[Red]\-#,##0.0%</c:formatCode>
                <c:ptCount val="8"/>
                <c:pt idx="0">
                  <c:v>-0.17784565518101925</c:v>
                </c:pt>
                <c:pt idx="1">
                  <c:v>-0.15232959064397367</c:v>
                </c:pt>
                <c:pt idx="2">
                  <c:v>-7.1761196697423646E-2</c:v>
                </c:pt>
                <c:pt idx="3">
                  <c:v>-0.3800994310996243</c:v>
                </c:pt>
                <c:pt idx="4">
                  <c:v>-0.11535086181105347</c:v>
                </c:pt>
                <c:pt idx="5">
                  <c:v>-7.3957759464982176E-2</c:v>
                </c:pt>
                <c:pt idx="6">
                  <c:v>-2.1061341306122139E-2</c:v>
                </c:pt>
                <c:pt idx="7">
                  <c:v>-0.15384926164483226</c:v>
                </c:pt>
              </c:numCache>
            </c:numRef>
          </c:val>
          <c:smooth val="0"/>
          <c:extLst>
            <c:ext xmlns:c16="http://schemas.microsoft.com/office/drawing/2014/chart" uri="{C3380CC4-5D6E-409C-BE32-E72D297353CC}">
              <c16:uniqueId val="{0000006D-7E96-4A23-B204-1EA9500DE5B3}"/>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solidFill>
      <a:schemeClr val="bg1"/>
    </a:solid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600" b="1" i="0" baseline="0">
                <a:latin typeface="+mn-ea"/>
              </a:rPr>
              <a:t>CO</a:t>
            </a:r>
            <a:r>
              <a:rPr lang="en-US" altLang="ja-JP" sz="1600" b="1" i="0" baseline="-25000">
                <a:latin typeface="+mn-ea"/>
              </a:rPr>
              <a:t>2 </a:t>
            </a:r>
            <a:r>
              <a:rPr lang="ja-JP" altLang="en-US" sz="1600" b="1" i="0" baseline="0">
                <a:latin typeface="+mn-ea"/>
              </a:rPr>
              <a:t>の</a:t>
            </a:r>
            <a:r>
              <a:rPr lang="ja-JP" altLang="ja-JP" sz="1600" b="1" i="0" u="none" strike="noStrike" baseline="0">
                <a:effectLst/>
              </a:rPr>
              <a:t>部門別</a:t>
            </a:r>
            <a:r>
              <a:rPr lang="ja-JP" altLang="ja-JP" sz="1600" b="1" i="0" baseline="0">
                <a:latin typeface="+mn-ea"/>
              </a:rPr>
              <a:t>排出量</a:t>
            </a:r>
            <a:r>
              <a:rPr lang="ja-JP" altLang="en-US" sz="1600" b="1" i="0" baseline="0">
                <a:latin typeface="+mn-ea"/>
              </a:rPr>
              <a:t>（電気・熱配分後）の推移</a:t>
            </a:r>
            <a:endParaRPr lang="en-US" altLang="ja-JP" sz="1600" b="1" i="0" baseline="0">
              <a:latin typeface="+mn-ea"/>
            </a:endParaRPr>
          </a:p>
          <a:p>
            <a:pPr>
              <a:defRPr>
                <a:latin typeface="(日本語用のフォントを使用)"/>
              </a:defRPr>
            </a:pPr>
            <a:r>
              <a:rPr lang="ja-JP" altLang="en-US" sz="1600" b="1" i="0" baseline="0">
                <a:latin typeface="+mn-ea"/>
              </a:rPr>
              <a:t>（</a:t>
            </a:r>
            <a:r>
              <a:rPr lang="en-US" altLang="ja-JP" sz="1600" b="1" i="0" baseline="0">
                <a:latin typeface="+mn-ea"/>
              </a:rPr>
              <a:t>2019</a:t>
            </a:r>
            <a:r>
              <a:rPr lang="ja-JP" altLang="ja-JP" sz="1600" b="1" i="0" baseline="0">
                <a:latin typeface="+mn-ea"/>
              </a:rPr>
              <a:t>年度</a:t>
            </a:r>
            <a:r>
              <a:rPr lang="ja-JP" altLang="en-US" sz="1600" b="1" i="0" baseline="0">
                <a:latin typeface="+mn-ea"/>
              </a:rPr>
              <a:t>速報値）</a:t>
            </a:r>
            <a:endParaRPr lang="ja-JP" altLang="ja-JP" sz="1600">
              <a:latin typeface="+mn-ea"/>
            </a:endParaRPr>
          </a:p>
        </c:rich>
      </c:tx>
      <c:layout>
        <c:manualLayout>
          <c:xMode val="edge"/>
          <c:yMode val="edge"/>
          <c:x val="0.24253607378779216"/>
          <c:y val="2.1704263492682407E-2"/>
        </c:manualLayout>
      </c:layout>
      <c:overlay val="0"/>
    </c:title>
    <c:autoTitleDeleted val="0"/>
    <c:plotArea>
      <c:layout>
        <c:manualLayout>
          <c:layoutTarget val="inner"/>
          <c:xMode val="edge"/>
          <c:yMode val="edge"/>
          <c:x val="0.10706869717575355"/>
          <c:y val="0.14191385079769192"/>
          <c:w val="0.62890070000248632"/>
          <c:h val="0.70936860202672491"/>
        </c:manualLayout>
      </c:layout>
      <c:lineChart>
        <c:grouping val="standard"/>
        <c:varyColors val="0"/>
        <c:ser>
          <c:idx val="1"/>
          <c:order val="0"/>
          <c:dPt>
            <c:idx val="1"/>
            <c:bubble3D val="0"/>
            <c:spPr/>
            <c:extLst>
              <c:ext xmlns:c16="http://schemas.microsoft.com/office/drawing/2014/chart" uri="{C3380CC4-5D6E-409C-BE32-E72D297353CC}">
                <c16:uniqueId val="{00000001-C815-4E68-9FD0-039C897DAEB1}"/>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5-4E68-9FD0-039C897DAEB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15-4E68-9FD0-039C897DAEB1}"/>
                </c:ext>
              </c:extLst>
            </c:dLbl>
            <c:dLbl>
              <c:idx val="23"/>
              <c:delete val="1"/>
              <c:extLst>
                <c:ext xmlns:c15="http://schemas.microsoft.com/office/drawing/2012/chart" uri="{CE6537A1-D6FC-4f65-9D91-7224C49458BB}"/>
                <c:ext xmlns:c16="http://schemas.microsoft.com/office/drawing/2014/chart" uri="{C3380CC4-5D6E-409C-BE32-E72D297353CC}">
                  <c16:uniqueId val="{00000004-C815-4E68-9FD0-039C897DAEB1}"/>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15-4E68-9FD0-039C897DAEB1}"/>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val>
          <c:smooth val="0"/>
          <c:extLst>
            <c:ext xmlns:c16="http://schemas.microsoft.com/office/drawing/2014/chart" uri="{C3380CC4-5D6E-409C-BE32-E72D297353CC}">
              <c16:uniqueId val="{00000006-C815-4E68-9FD0-039C897DAEB1}"/>
            </c:ext>
          </c:extLst>
        </c:ser>
        <c:ser>
          <c:idx val="2"/>
          <c:order val="1"/>
          <c:tx>
            <c:strRef>
              <c:f>'3.Allocated_CO2-Sector'!$Y$43</c:f>
              <c:strCache>
                <c:ptCount val="1"/>
                <c:pt idx="0">
                  <c:v>エネルギー転換部門
（電気熱配分統計誤差除く）</c:v>
                </c:pt>
              </c:strCache>
            </c:strRef>
          </c:tx>
          <c:spPr>
            <a:ln w="19050">
              <a:solidFill>
                <a:srgbClr val="4572A7"/>
              </a:solidFill>
            </a:ln>
          </c:spPr>
          <c:marker>
            <c:symbol val="diamond"/>
            <c:size val="7"/>
            <c:spPr>
              <a:solidFill>
                <a:srgbClr val="4572A7"/>
              </a:solidFill>
              <a:ln>
                <a:solidFill>
                  <a:srgbClr val="416FA6"/>
                </a:solidFill>
              </a:ln>
            </c:spPr>
          </c:marker>
          <c:dLbls>
            <c:dLbl>
              <c:idx val="0"/>
              <c:layout>
                <c:manualLayout>
                  <c:x val="-1.4362846567618324E-2"/>
                  <c:y val="-1.3341424738942315E-2"/>
                </c:manualLayout>
              </c:layout>
              <c:numFmt formatCode="#,##0_);[Red]\(#,##0\)" sourceLinked="0"/>
              <c:spPr>
                <a:noFill/>
                <a:ln>
                  <a:noFill/>
                </a:ln>
                <a:effectLst/>
              </c:spPr>
              <c:txPr>
                <a:bodyPr wrap="square" lIns="38100" tIns="19050" rIns="38100" bIns="19050" anchor="ctr">
                  <a:spAutoFit/>
                </a:bodyPr>
                <a:lstStyle/>
                <a:p>
                  <a:pPr>
                    <a:defRPr>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15-4E68-9FD0-039C897DAEB1}"/>
                </c:ext>
              </c:extLst>
            </c:dLbl>
            <c:dLbl>
              <c:idx val="15"/>
              <c:layout>
                <c:manualLayout>
                  <c:x val="-1.8691167299865839E-2"/>
                  <c:y val="-2.2893812846449223E-2"/>
                </c:manualLayout>
              </c:layout>
              <c:numFmt formatCode="#,##0_);[Red]\(#,##0\)" sourceLinked="0"/>
              <c:spPr>
                <a:noFill/>
                <a:ln>
                  <a:noFill/>
                </a:ln>
                <a:effectLst/>
              </c:spPr>
              <c:txPr>
                <a:bodyPr wrap="square" lIns="38100" tIns="19050" rIns="38100" bIns="19050" anchor="ctr">
                  <a:spAutoFit/>
                </a:bodyPr>
                <a:lstStyle/>
                <a:p>
                  <a:pPr>
                    <a:defRPr>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15-4E68-9FD0-039C897DAEB1}"/>
                </c:ext>
              </c:extLst>
            </c:dLbl>
            <c:dLbl>
              <c:idx val="23"/>
              <c:layout>
                <c:manualLayout>
                  <c:x val="-2.2029603347756228E-2"/>
                  <c:y val="-2.0892674716099683E-2"/>
                </c:manualLayout>
              </c:layout>
              <c:numFmt formatCode="#,##0_);[Red]\(#,##0\)" sourceLinked="0"/>
              <c:spPr>
                <a:noFill/>
                <a:ln>
                  <a:noFill/>
                </a:ln>
                <a:effectLst/>
              </c:spPr>
              <c:txPr>
                <a:bodyPr wrap="square" lIns="38100" tIns="19050" rIns="38100" bIns="19050" anchor="ctr">
                  <a:spAutoFit/>
                </a:bodyPr>
                <a:lstStyle/>
                <a:p>
                  <a:pPr>
                    <a:defRPr>
                      <a:solidFill>
                        <a:srgbClr val="4572A7"/>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0A-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0B-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0C-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0D-C815-4E68-9FD0-039C897DAEB1}"/>
                </c:ext>
              </c:extLst>
            </c:dLbl>
            <c:dLbl>
              <c:idx val="29"/>
              <c:layout>
                <c:manualLayout>
                  <c:x val="1.6396415985682342E-2"/>
                  <c:y val="-3.2425866356963214E-2"/>
                </c:manualLayout>
              </c:layout>
              <c:tx>
                <c:rich>
                  <a:bodyPr wrap="square" lIns="38100" tIns="19050" rIns="38100" bIns="19050" anchor="ctr" anchorCtr="0">
                    <a:spAutoFit/>
                  </a:bodyPr>
                  <a:lstStyle/>
                  <a:p>
                    <a:pPr algn="r">
                      <a:defRPr>
                        <a:solidFill>
                          <a:srgbClr val="4572A7"/>
                        </a:solidFill>
                      </a:defRPr>
                    </a:pPr>
                    <a:fld id="{07DC85FC-3C95-4D20-937B-825A914D60F0}" type="VALUE">
                      <a:rPr lang="ja-JP" altLang="en-US" sz="1200"/>
                      <a:pPr algn="r">
                        <a:defRPr>
                          <a:solidFill>
                            <a:srgbClr val="4572A7"/>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69E-4621-BAF2-6BDF34E9B460}"/>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4572A7"/>
                      </a:solidFill>
                    </a:ln>
                  </c:spPr>
                </c15:leaderLines>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'3.Allocated_CO2-Sector'!$AA$43:$BD$43</c:f>
              <c:numCache>
                <c:formatCode>#,##0.0_ </c:formatCode>
                <c:ptCount val="30"/>
                <c:pt idx="0">
                  <c:v>96.226531970894413</c:v>
                </c:pt>
                <c:pt idx="1">
                  <c:v>95.415126659230765</c:v>
                </c:pt>
                <c:pt idx="2">
                  <c:v>94.334817172211089</c:v>
                </c:pt>
                <c:pt idx="3">
                  <c:v>94.442963216101731</c:v>
                </c:pt>
                <c:pt idx="4">
                  <c:v>94.582709525437338</c:v>
                </c:pt>
                <c:pt idx="5">
                  <c:v>93.234296968221813</c:v>
                </c:pt>
                <c:pt idx="6">
                  <c:v>93.503604341520301</c:v>
                </c:pt>
                <c:pt idx="7">
                  <c:v>95.898870643770167</c:v>
                </c:pt>
                <c:pt idx="8">
                  <c:v>91.606054818037322</c:v>
                </c:pt>
                <c:pt idx="9">
                  <c:v>95.246417828031781</c:v>
                </c:pt>
                <c:pt idx="10">
                  <c:v>95.290470195037031</c:v>
                </c:pt>
                <c:pt idx="11">
                  <c:v>93.048126872465019</c:v>
                </c:pt>
                <c:pt idx="12">
                  <c:v>95.542271136769443</c:v>
                </c:pt>
                <c:pt idx="13">
                  <c:v>96.854961790917756</c:v>
                </c:pt>
                <c:pt idx="14">
                  <c:v>96.970437828326197</c:v>
                </c:pt>
                <c:pt idx="15" formatCode="#,##0_ ">
                  <c:v>102.43879859556357</c:v>
                </c:pt>
                <c:pt idx="16" formatCode="#,##0_ ">
                  <c:v>100.68371661303043</c:v>
                </c:pt>
                <c:pt idx="17" formatCode="#,##0_ ">
                  <c:v>105.64894692844022</c:v>
                </c:pt>
                <c:pt idx="18" formatCode="#,##0_ ">
                  <c:v>103.51756322062408</c:v>
                </c:pt>
                <c:pt idx="19" formatCode="#,##0_ ">
                  <c:v>100.73474225317671</c:v>
                </c:pt>
                <c:pt idx="20" formatCode="#,##0_ ">
                  <c:v>104.11376384560495</c:v>
                </c:pt>
                <c:pt idx="21" formatCode="#,##0_ ">
                  <c:v>105.16185061638181</c:v>
                </c:pt>
                <c:pt idx="22" formatCode="#,##0_ ">
                  <c:v>107.06783913043181</c:v>
                </c:pt>
                <c:pt idx="23" formatCode="#,##0_ ">
                  <c:v>106.1648709126295</c:v>
                </c:pt>
                <c:pt idx="24">
                  <c:v>99.643431617370254</c:v>
                </c:pt>
                <c:pt idx="25">
                  <c:v>96.885156401028013</c:v>
                </c:pt>
                <c:pt idx="26" formatCode="#,##0_ ">
                  <c:v>101.37837955005342</c:v>
                </c:pt>
                <c:pt idx="27">
                  <c:v>95.780536683414496</c:v>
                </c:pt>
                <c:pt idx="28" formatCode="#,##0_ ">
                  <c:v>93.800392466849502</c:v>
                </c:pt>
                <c:pt idx="29" formatCode="#,##0_ ">
                  <c:v>89.862393014128983</c:v>
                </c:pt>
              </c:numCache>
            </c:numRef>
          </c:val>
          <c:smooth val="0"/>
          <c:extLst>
            <c:ext xmlns:c16="http://schemas.microsoft.com/office/drawing/2014/chart" uri="{C3380CC4-5D6E-409C-BE32-E72D297353CC}">
              <c16:uniqueId val="{0000000E-C815-4E68-9FD0-039C897DAEB1}"/>
            </c:ext>
          </c:extLst>
        </c:ser>
        <c:ser>
          <c:idx val="3"/>
          <c:order val="2"/>
          <c:tx>
            <c:strRef>
              <c:f>'3.Allocated_CO2-Sector'!$Y$44</c:f>
              <c:strCache>
                <c:ptCount val="1"/>
                <c:pt idx="0">
                  <c:v>産業部門</c:v>
                </c:pt>
              </c:strCache>
            </c:strRef>
          </c:tx>
          <c:spPr>
            <a:ln w="19050">
              <a:solidFill>
                <a:srgbClr val="A8423F"/>
              </a:solidFill>
            </a:ln>
          </c:spPr>
          <c:marker>
            <c:symbol val="square"/>
            <c:size val="7"/>
            <c:spPr>
              <a:solidFill>
                <a:srgbClr val="A8423F"/>
              </a:solidFill>
              <a:ln>
                <a:solidFill>
                  <a:srgbClr val="A8423F"/>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15-4E68-9FD0-039C897DAEB1}"/>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15-4E68-9FD0-039C897DAEB1}"/>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12-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13-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14-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15-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16-C815-4E68-9FD0-039C897DAEB1}"/>
                </c:ext>
              </c:extLst>
            </c:dLbl>
            <c:dLbl>
              <c:idx val="29"/>
              <c:layout>
                <c:manualLayout>
                  <c:x val="1.6343310184918899E-2"/>
                  <c:y val="-2.2776758078924878E-2"/>
                </c:manualLayout>
              </c:layout>
              <c:tx>
                <c:rich>
                  <a:bodyPr wrap="square" lIns="38100" tIns="19050" rIns="38100" bIns="19050" anchor="ctr" anchorCtr="0">
                    <a:spAutoFit/>
                  </a:bodyPr>
                  <a:lstStyle/>
                  <a:p>
                    <a:pPr algn="r">
                      <a:defRPr>
                        <a:solidFill>
                          <a:srgbClr val="A8423F"/>
                        </a:solidFill>
                      </a:defRPr>
                    </a:pPr>
                    <a:fld id="{2E420C91-BEEF-4274-A727-39CFEA433FFB}" type="VALUE">
                      <a:rPr lang="ja-JP" altLang="en-US" sz="1200"/>
                      <a:pPr algn="r">
                        <a:defRPr>
                          <a:solidFill>
                            <a:srgbClr val="A8423F"/>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69E-4621-BAF2-6BDF34E9B460}"/>
                </c:ext>
              </c:extLst>
            </c:dLbl>
            <c:spPr>
              <a:noFill/>
              <a:ln>
                <a:noFill/>
              </a:ln>
              <a:effectLst/>
            </c:spPr>
            <c:txPr>
              <a:bodyPr wrap="square" lIns="38100" tIns="19050" rIns="38100" bIns="19050" anchor="ctr" anchorCtr="0">
                <a:spAutoFit/>
              </a:bodyPr>
              <a:lstStyle/>
              <a:p>
                <a:pPr algn="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C00000"/>
                      </a:solidFill>
                    </a:ln>
                  </c:spPr>
                </c15:leaderLines>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'3.Allocated_CO2-Sector'!$AA$44:$BD$44</c:f>
              <c:numCache>
                <c:formatCode>#,##0_ </c:formatCode>
                <c:ptCount val="30"/>
                <c:pt idx="0">
                  <c:v>503.45518821843558</c:v>
                </c:pt>
                <c:pt idx="1">
                  <c:v>497.20735711374181</c:v>
                </c:pt>
                <c:pt idx="2">
                  <c:v>488.73934341546209</c:v>
                </c:pt>
                <c:pt idx="3">
                  <c:v>476.54105875983225</c:v>
                </c:pt>
                <c:pt idx="4">
                  <c:v>493.39615389684724</c:v>
                </c:pt>
                <c:pt idx="5">
                  <c:v>490.09287343069286</c:v>
                </c:pt>
                <c:pt idx="6">
                  <c:v>493.68790321593355</c:v>
                </c:pt>
                <c:pt idx="7">
                  <c:v>484.10565040506492</c:v>
                </c:pt>
                <c:pt idx="8">
                  <c:v>454.18178993025447</c:v>
                </c:pt>
                <c:pt idx="9">
                  <c:v>464.78878940474829</c:v>
                </c:pt>
                <c:pt idx="10">
                  <c:v>477.63473948661482</c:v>
                </c:pt>
                <c:pt idx="11">
                  <c:v>465.69206590643381</c:v>
                </c:pt>
                <c:pt idx="12">
                  <c:v>473.43199089732263</c:v>
                </c:pt>
                <c:pt idx="13">
                  <c:v>475.0032468935803</c:v>
                </c:pt>
                <c:pt idx="14">
                  <c:v>471.24984363988034</c:v>
                </c:pt>
                <c:pt idx="15">
                  <c:v>467.45426350099984</c:v>
                </c:pt>
                <c:pt idx="16">
                  <c:v>461.20362322972301</c:v>
                </c:pt>
                <c:pt idx="17">
                  <c:v>472.51995009867312</c:v>
                </c:pt>
                <c:pt idx="18">
                  <c:v>428.38775745328883</c:v>
                </c:pt>
                <c:pt idx="19">
                  <c:v>403.15154328488256</c:v>
                </c:pt>
                <c:pt idx="20">
                  <c:v>430.3126681522034</c:v>
                </c:pt>
                <c:pt idx="21">
                  <c:v>444.90260728021013</c:v>
                </c:pt>
                <c:pt idx="22">
                  <c:v>456.49512841896558</c:v>
                </c:pt>
                <c:pt idx="23">
                  <c:v>462.97167891155499</c:v>
                </c:pt>
                <c:pt idx="24">
                  <c:v>446.18597281501189</c:v>
                </c:pt>
                <c:pt idx="25">
                  <c:v>429.44899634212783</c:v>
                </c:pt>
                <c:pt idx="26">
                  <c:v>417.3000192171512</c:v>
                </c:pt>
                <c:pt idx="27">
                  <c:v>409.85056336721715</c:v>
                </c:pt>
                <c:pt idx="28">
                  <c:v>398.46386611176428</c:v>
                </c:pt>
                <c:pt idx="29">
                  <c:v>386.40036946036656</c:v>
                </c:pt>
              </c:numCache>
            </c:numRef>
          </c:val>
          <c:smooth val="0"/>
          <c:extLst>
            <c:ext xmlns:c16="http://schemas.microsoft.com/office/drawing/2014/chart" uri="{C3380CC4-5D6E-409C-BE32-E72D297353CC}">
              <c16:uniqueId val="{00000017-C815-4E68-9FD0-039C897DAEB1}"/>
            </c:ext>
          </c:extLst>
        </c:ser>
        <c:ser>
          <c:idx val="4"/>
          <c:order val="3"/>
          <c:tx>
            <c:strRef>
              <c:f>'3.Allocated_CO2-Sector'!$Y$45</c:f>
              <c:strCache>
                <c:ptCount val="1"/>
                <c:pt idx="0">
                  <c:v>運輸部門</c:v>
                </c:pt>
              </c:strCache>
            </c:strRef>
          </c:tx>
          <c:spPr>
            <a:ln w="19050">
              <a:solidFill>
                <a:srgbClr val="86A44A"/>
              </a:solidFill>
            </a:ln>
          </c:spPr>
          <c:marker>
            <c:symbol val="star"/>
            <c:size val="7"/>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815-4E68-9FD0-039C897DAEB1}"/>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815-4E68-9FD0-039C897DAEB1}"/>
                </c:ext>
              </c:extLst>
            </c:dLbl>
            <c:dLbl>
              <c:idx val="23"/>
              <c:layout>
                <c:manualLayout>
                  <c:x val="2.3363625244490534E-2"/>
                  <c:y val="-3.443348869663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1B-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1C-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1D-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1E-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1F-C815-4E68-9FD0-039C897DAEB1}"/>
                </c:ext>
              </c:extLst>
            </c:dLbl>
            <c:dLbl>
              <c:idx val="29"/>
              <c:layout>
                <c:manualLayout>
                  <c:x val="1.3688020146751818E-2"/>
                  <c:y val="-8.2601229402762738E-2"/>
                </c:manualLayout>
              </c:layout>
              <c:tx>
                <c:rich>
                  <a:bodyPr wrap="square" lIns="38100" tIns="19050" rIns="38100" bIns="19050" anchor="ctr" anchorCtr="0">
                    <a:spAutoFit/>
                  </a:bodyPr>
                  <a:lstStyle/>
                  <a:p>
                    <a:pPr algn="r">
                      <a:defRPr>
                        <a:solidFill>
                          <a:srgbClr val="669900"/>
                        </a:solidFill>
                      </a:defRPr>
                    </a:pPr>
                    <a:fld id="{3640009F-D960-44BC-AEE4-CBD9BBA3D51B}" type="VALUE">
                      <a:rPr lang="ja-JP" altLang="en-US" sz="1200"/>
                      <a:pPr algn="r">
                        <a:defRPr>
                          <a:solidFill>
                            <a:srgbClr val="669900"/>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69E-4621-BAF2-6BDF34E9B460}"/>
                </c:ext>
              </c:extLst>
            </c:dLbl>
            <c:spPr>
              <a:noFill/>
              <a:ln>
                <a:noFill/>
              </a:ln>
              <a:effectLst/>
            </c:spPr>
            <c:txPr>
              <a:bodyPr wrap="square" lIns="38100" tIns="19050" rIns="38100" bIns="19050" anchor="ctr" anchorCtr="0">
                <a:spAutoFit/>
              </a:bodyPr>
              <a:lstStyle/>
              <a:p>
                <a:pPr algn="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86A44A"/>
                      </a:solidFill>
                    </a:ln>
                  </c:spPr>
                </c15:leaderLines>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'3.Allocated_CO2-Sector'!$AA$45:$BD$45</c:f>
              <c:numCache>
                <c:formatCode>#,##0_ </c:formatCode>
                <c:ptCount val="30"/>
                <c:pt idx="0">
                  <c:v>207.27397127957263</c:v>
                </c:pt>
                <c:pt idx="1">
                  <c:v>219.21050474000234</c:v>
                </c:pt>
                <c:pt idx="2">
                  <c:v>225.94368959210203</c:v>
                </c:pt>
                <c:pt idx="3">
                  <c:v>229.41997430766867</c:v>
                </c:pt>
                <c:pt idx="4">
                  <c:v>239.26517054206886</c:v>
                </c:pt>
                <c:pt idx="5">
                  <c:v>248.41502920168602</c:v>
                </c:pt>
                <c:pt idx="6">
                  <c:v>255.0397610959929</c:v>
                </c:pt>
                <c:pt idx="7">
                  <c:v>256.64735322655446</c:v>
                </c:pt>
                <c:pt idx="8">
                  <c:v>254.49605341613517</c:v>
                </c:pt>
                <c:pt idx="9">
                  <c:v>258.87408048575213</c:v>
                </c:pt>
                <c:pt idx="10">
                  <c:v>258.3216142382733</c:v>
                </c:pt>
                <c:pt idx="11">
                  <c:v>262.44342347333293</c:v>
                </c:pt>
                <c:pt idx="12">
                  <c:v>259.2435925927719</c:v>
                </c:pt>
                <c:pt idx="13">
                  <c:v>255.60500882002833</c:v>
                </c:pt>
                <c:pt idx="14">
                  <c:v>249.49849210123975</c:v>
                </c:pt>
                <c:pt idx="15">
                  <c:v>244.16130008917094</c:v>
                </c:pt>
                <c:pt idx="16">
                  <c:v>241.26448873863239</c:v>
                </c:pt>
                <c:pt idx="17">
                  <c:v>239.24343795704115</c:v>
                </c:pt>
                <c:pt idx="18">
                  <c:v>231.56414894510218</c:v>
                </c:pt>
                <c:pt idx="19">
                  <c:v>227.94246879110997</c:v>
                </c:pt>
                <c:pt idx="20">
                  <c:v>228.77823592578034</c:v>
                </c:pt>
                <c:pt idx="21">
                  <c:v>225.17701596979882</c:v>
                </c:pt>
                <c:pt idx="22">
                  <c:v>226.97109474386605</c:v>
                </c:pt>
                <c:pt idx="23">
                  <c:v>224.24217016764166</c:v>
                </c:pt>
                <c:pt idx="24">
                  <c:v>218.87132334349158</c:v>
                </c:pt>
                <c:pt idx="25">
                  <c:v>217.39690826436953</c:v>
                </c:pt>
                <c:pt idx="26">
                  <c:v>215.29717805706179</c:v>
                </c:pt>
                <c:pt idx="27">
                  <c:v>213.44057034400896</c:v>
                </c:pt>
                <c:pt idx="28">
                  <c:v>210.80676186812633</c:v>
                </c:pt>
                <c:pt idx="29">
                  <c:v>206.91929541337026</c:v>
                </c:pt>
              </c:numCache>
            </c:numRef>
          </c:val>
          <c:smooth val="0"/>
          <c:extLst>
            <c:ext xmlns:c16="http://schemas.microsoft.com/office/drawing/2014/chart" uri="{C3380CC4-5D6E-409C-BE32-E72D297353CC}">
              <c16:uniqueId val="{00000020-C815-4E68-9FD0-039C897DAEB1}"/>
            </c:ext>
          </c:extLst>
        </c:ser>
        <c:ser>
          <c:idx val="5"/>
          <c:order val="4"/>
          <c:tx>
            <c:strRef>
              <c:f>'3.Allocated_CO2-Sector'!$Y$46</c:f>
              <c:strCache>
                <c:ptCount val="1"/>
                <c:pt idx="0">
                  <c:v>業務その他部門</c:v>
                </c:pt>
              </c:strCache>
            </c:strRef>
          </c:tx>
          <c:spPr>
            <a:ln w="19050">
              <a:solidFill>
                <a:srgbClr val="6E548D"/>
              </a:solidFill>
            </a:ln>
          </c:spPr>
          <c:marker>
            <c:symbol val="triangle"/>
            <c:size val="7"/>
            <c:spPr>
              <a:solidFill>
                <a:srgbClr val="6E548D"/>
              </a:solidFill>
              <a:ln>
                <a:solidFill>
                  <a:srgbClr val="666699"/>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815-4E68-9FD0-039C897DAEB1}"/>
                </c:ext>
              </c:extLst>
            </c:dLbl>
            <c:dLbl>
              <c:idx val="1"/>
              <c:delete val="1"/>
              <c:extLst>
                <c:ext xmlns:c15="http://schemas.microsoft.com/office/drawing/2012/chart" uri="{CE6537A1-D6FC-4f65-9D91-7224C49458BB}"/>
                <c:ext xmlns:c16="http://schemas.microsoft.com/office/drawing/2014/chart" uri="{C3380CC4-5D6E-409C-BE32-E72D297353CC}">
                  <c16:uniqueId val="{00000022-C815-4E68-9FD0-039C897DAEB1}"/>
                </c:ext>
              </c:extLst>
            </c:dLbl>
            <c:dLbl>
              <c:idx val="2"/>
              <c:delete val="1"/>
              <c:extLst>
                <c:ext xmlns:c15="http://schemas.microsoft.com/office/drawing/2012/chart" uri="{CE6537A1-D6FC-4f65-9D91-7224C49458BB}"/>
                <c:ext xmlns:c16="http://schemas.microsoft.com/office/drawing/2014/chart" uri="{C3380CC4-5D6E-409C-BE32-E72D297353CC}">
                  <c16:uniqueId val="{00000023-C815-4E68-9FD0-039C897DAEB1}"/>
                </c:ext>
              </c:extLst>
            </c:dLbl>
            <c:dLbl>
              <c:idx val="3"/>
              <c:delete val="1"/>
              <c:extLst>
                <c:ext xmlns:c15="http://schemas.microsoft.com/office/drawing/2012/chart" uri="{CE6537A1-D6FC-4f65-9D91-7224C49458BB}"/>
                <c:ext xmlns:c16="http://schemas.microsoft.com/office/drawing/2014/chart" uri="{C3380CC4-5D6E-409C-BE32-E72D297353CC}">
                  <c16:uniqueId val="{00000024-C815-4E68-9FD0-039C897DAEB1}"/>
                </c:ext>
              </c:extLst>
            </c:dLbl>
            <c:dLbl>
              <c:idx val="4"/>
              <c:delete val="1"/>
              <c:extLst>
                <c:ext xmlns:c15="http://schemas.microsoft.com/office/drawing/2012/chart" uri="{CE6537A1-D6FC-4f65-9D91-7224C49458BB}"/>
                <c:ext xmlns:c16="http://schemas.microsoft.com/office/drawing/2014/chart" uri="{C3380CC4-5D6E-409C-BE32-E72D297353CC}">
                  <c16:uniqueId val="{00000025-C815-4E68-9FD0-039C897DAEB1}"/>
                </c:ext>
              </c:extLst>
            </c:dLbl>
            <c:dLbl>
              <c:idx val="5"/>
              <c:delete val="1"/>
              <c:extLst>
                <c:ext xmlns:c15="http://schemas.microsoft.com/office/drawing/2012/chart" uri="{CE6537A1-D6FC-4f65-9D91-7224C49458BB}"/>
                <c:ext xmlns:c16="http://schemas.microsoft.com/office/drawing/2014/chart" uri="{C3380CC4-5D6E-409C-BE32-E72D297353CC}">
                  <c16:uniqueId val="{00000026-C815-4E68-9FD0-039C897DAEB1}"/>
                </c:ext>
              </c:extLst>
            </c:dLbl>
            <c:dLbl>
              <c:idx val="6"/>
              <c:delete val="1"/>
              <c:extLst>
                <c:ext xmlns:c15="http://schemas.microsoft.com/office/drawing/2012/chart" uri="{CE6537A1-D6FC-4f65-9D91-7224C49458BB}"/>
                <c:ext xmlns:c16="http://schemas.microsoft.com/office/drawing/2014/chart" uri="{C3380CC4-5D6E-409C-BE32-E72D297353CC}">
                  <c16:uniqueId val="{00000027-C815-4E68-9FD0-039C897DAEB1}"/>
                </c:ext>
              </c:extLst>
            </c:dLbl>
            <c:dLbl>
              <c:idx val="7"/>
              <c:delete val="1"/>
              <c:extLst>
                <c:ext xmlns:c15="http://schemas.microsoft.com/office/drawing/2012/chart" uri="{CE6537A1-D6FC-4f65-9D91-7224C49458BB}"/>
                <c:ext xmlns:c16="http://schemas.microsoft.com/office/drawing/2014/chart" uri="{C3380CC4-5D6E-409C-BE32-E72D297353CC}">
                  <c16:uniqueId val="{00000028-C815-4E68-9FD0-039C897DAEB1}"/>
                </c:ext>
              </c:extLst>
            </c:dLbl>
            <c:dLbl>
              <c:idx val="8"/>
              <c:delete val="1"/>
              <c:extLst>
                <c:ext xmlns:c15="http://schemas.microsoft.com/office/drawing/2012/chart" uri="{CE6537A1-D6FC-4f65-9D91-7224C49458BB}"/>
                <c:ext xmlns:c16="http://schemas.microsoft.com/office/drawing/2014/chart" uri="{C3380CC4-5D6E-409C-BE32-E72D297353CC}">
                  <c16:uniqueId val="{00000029-C815-4E68-9FD0-039C897DAEB1}"/>
                </c:ext>
              </c:extLst>
            </c:dLbl>
            <c:dLbl>
              <c:idx val="9"/>
              <c:delete val="1"/>
              <c:extLst>
                <c:ext xmlns:c15="http://schemas.microsoft.com/office/drawing/2012/chart" uri="{CE6537A1-D6FC-4f65-9D91-7224C49458BB}"/>
                <c:ext xmlns:c16="http://schemas.microsoft.com/office/drawing/2014/chart" uri="{C3380CC4-5D6E-409C-BE32-E72D297353CC}">
                  <c16:uniqueId val="{0000002A-C815-4E68-9FD0-039C897DAEB1}"/>
                </c:ext>
              </c:extLst>
            </c:dLbl>
            <c:dLbl>
              <c:idx val="10"/>
              <c:delete val="1"/>
              <c:extLst>
                <c:ext xmlns:c15="http://schemas.microsoft.com/office/drawing/2012/chart" uri="{CE6537A1-D6FC-4f65-9D91-7224C49458BB}"/>
                <c:ext xmlns:c16="http://schemas.microsoft.com/office/drawing/2014/chart" uri="{C3380CC4-5D6E-409C-BE32-E72D297353CC}">
                  <c16:uniqueId val="{0000002B-C815-4E68-9FD0-039C897DAEB1}"/>
                </c:ext>
              </c:extLst>
            </c:dLbl>
            <c:dLbl>
              <c:idx val="11"/>
              <c:delete val="1"/>
              <c:extLst>
                <c:ext xmlns:c15="http://schemas.microsoft.com/office/drawing/2012/chart" uri="{CE6537A1-D6FC-4f65-9D91-7224C49458BB}"/>
                <c:ext xmlns:c16="http://schemas.microsoft.com/office/drawing/2014/chart" uri="{C3380CC4-5D6E-409C-BE32-E72D297353CC}">
                  <c16:uniqueId val="{0000002C-C815-4E68-9FD0-039C897DAEB1}"/>
                </c:ext>
              </c:extLst>
            </c:dLbl>
            <c:dLbl>
              <c:idx val="12"/>
              <c:delete val="1"/>
              <c:extLst>
                <c:ext xmlns:c15="http://schemas.microsoft.com/office/drawing/2012/chart" uri="{CE6537A1-D6FC-4f65-9D91-7224C49458BB}"/>
                <c:ext xmlns:c16="http://schemas.microsoft.com/office/drawing/2014/chart" uri="{C3380CC4-5D6E-409C-BE32-E72D297353CC}">
                  <c16:uniqueId val="{0000002D-C815-4E68-9FD0-039C897DAEB1}"/>
                </c:ext>
              </c:extLst>
            </c:dLbl>
            <c:dLbl>
              <c:idx val="13"/>
              <c:delete val="1"/>
              <c:extLst>
                <c:ext xmlns:c15="http://schemas.microsoft.com/office/drawing/2012/chart" uri="{CE6537A1-D6FC-4f65-9D91-7224C49458BB}"/>
                <c:ext xmlns:c16="http://schemas.microsoft.com/office/drawing/2014/chart" uri="{C3380CC4-5D6E-409C-BE32-E72D297353CC}">
                  <c16:uniqueId val="{0000002E-C815-4E68-9FD0-039C897DAEB1}"/>
                </c:ext>
              </c:extLst>
            </c:dLbl>
            <c:dLbl>
              <c:idx val="14"/>
              <c:delete val="1"/>
              <c:extLst>
                <c:ext xmlns:c15="http://schemas.microsoft.com/office/drawing/2012/chart" uri="{CE6537A1-D6FC-4f65-9D91-7224C49458BB}"/>
                <c:ext xmlns:c16="http://schemas.microsoft.com/office/drawing/2014/chart" uri="{C3380CC4-5D6E-409C-BE32-E72D297353CC}">
                  <c16:uniqueId val="{0000002F-C815-4E68-9FD0-039C897DAEB1}"/>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815-4E68-9FD0-039C897DAEB1}"/>
                </c:ext>
              </c:extLst>
            </c:dLbl>
            <c:dLbl>
              <c:idx val="16"/>
              <c:delete val="1"/>
              <c:extLst>
                <c:ext xmlns:c15="http://schemas.microsoft.com/office/drawing/2012/chart" uri="{CE6537A1-D6FC-4f65-9D91-7224C49458BB}"/>
                <c:ext xmlns:c16="http://schemas.microsoft.com/office/drawing/2014/chart" uri="{C3380CC4-5D6E-409C-BE32-E72D297353CC}">
                  <c16:uniqueId val="{00000031-C815-4E68-9FD0-039C897DAEB1}"/>
                </c:ext>
              </c:extLst>
            </c:dLbl>
            <c:dLbl>
              <c:idx val="17"/>
              <c:delete val="1"/>
              <c:extLst>
                <c:ext xmlns:c15="http://schemas.microsoft.com/office/drawing/2012/chart" uri="{CE6537A1-D6FC-4f65-9D91-7224C49458BB}"/>
                <c:ext xmlns:c16="http://schemas.microsoft.com/office/drawing/2014/chart" uri="{C3380CC4-5D6E-409C-BE32-E72D297353CC}">
                  <c16:uniqueId val="{00000032-C815-4E68-9FD0-039C897DAEB1}"/>
                </c:ext>
              </c:extLst>
            </c:dLbl>
            <c:dLbl>
              <c:idx val="18"/>
              <c:delete val="1"/>
              <c:extLst>
                <c:ext xmlns:c15="http://schemas.microsoft.com/office/drawing/2012/chart" uri="{CE6537A1-D6FC-4f65-9D91-7224C49458BB}"/>
                <c:ext xmlns:c16="http://schemas.microsoft.com/office/drawing/2014/chart" uri="{C3380CC4-5D6E-409C-BE32-E72D297353CC}">
                  <c16:uniqueId val="{00000033-C815-4E68-9FD0-039C897DAEB1}"/>
                </c:ext>
              </c:extLst>
            </c:dLbl>
            <c:dLbl>
              <c:idx val="19"/>
              <c:delete val="1"/>
              <c:extLst>
                <c:ext xmlns:c15="http://schemas.microsoft.com/office/drawing/2012/chart" uri="{CE6537A1-D6FC-4f65-9D91-7224C49458BB}"/>
                <c:ext xmlns:c16="http://schemas.microsoft.com/office/drawing/2014/chart" uri="{C3380CC4-5D6E-409C-BE32-E72D297353CC}">
                  <c16:uniqueId val="{00000034-C815-4E68-9FD0-039C897DAEB1}"/>
                </c:ext>
              </c:extLst>
            </c:dLbl>
            <c:dLbl>
              <c:idx val="20"/>
              <c:delete val="1"/>
              <c:extLst>
                <c:ext xmlns:c15="http://schemas.microsoft.com/office/drawing/2012/chart" uri="{CE6537A1-D6FC-4f65-9D91-7224C49458BB}"/>
                <c:ext xmlns:c16="http://schemas.microsoft.com/office/drawing/2014/chart" uri="{C3380CC4-5D6E-409C-BE32-E72D297353CC}">
                  <c16:uniqueId val="{00000035-C815-4E68-9FD0-039C897DAEB1}"/>
                </c:ext>
              </c:extLst>
            </c:dLbl>
            <c:dLbl>
              <c:idx val="21"/>
              <c:delete val="1"/>
              <c:extLst>
                <c:ext xmlns:c15="http://schemas.microsoft.com/office/drawing/2012/chart" uri="{CE6537A1-D6FC-4f65-9D91-7224C49458BB}"/>
                <c:ext xmlns:c16="http://schemas.microsoft.com/office/drawing/2014/chart" uri="{C3380CC4-5D6E-409C-BE32-E72D297353CC}">
                  <c16:uniqueId val="{00000036-C815-4E68-9FD0-039C897DAEB1}"/>
                </c:ext>
              </c:extLst>
            </c:dLbl>
            <c:dLbl>
              <c:idx val="22"/>
              <c:delete val="1"/>
              <c:extLst>
                <c:ext xmlns:c15="http://schemas.microsoft.com/office/drawing/2012/chart" uri="{CE6537A1-D6FC-4f65-9D91-7224C49458BB}"/>
                <c:ext xmlns:c16="http://schemas.microsoft.com/office/drawing/2014/chart" uri="{C3380CC4-5D6E-409C-BE32-E72D297353CC}">
                  <c16:uniqueId val="{00000037-C815-4E68-9FD0-039C897DAEB1}"/>
                </c:ext>
              </c:extLst>
            </c:dLbl>
            <c:dLbl>
              <c:idx val="23"/>
              <c:layout>
                <c:manualLayout>
                  <c:x val="-2.3501825773248684E-2"/>
                  <c:y val="-1.913425769258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39-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3A-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3B-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3C-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3D-C815-4E68-9FD0-039C897DAEB1}"/>
                </c:ext>
              </c:extLst>
            </c:dLbl>
            <c:dLbl>
              <c:idx val="29"/>
              <c:layout>
                <c:manualLayout>
                  <c:x val="1.2360375127668227E-2"/>
                  <c:y val="-4.014515297939391E-2"/>
                </c:manualLayout>
              </c:layout>
              <c:tx>
                <c:rich>
                  <a:bodyPr wrap="square" lIns="38100" tIns="19050" rIns="38100" bIns="19050" anchor="ctr" anchorCtr="0">
                    <a:spAutoFit/>
                  </a:bodyPr>
                  <a:lstStyle/>
                  <a:p>
                    <a:pPr algn="r">
                      <a:defRPr>
                        <a:solidFill>
                          <a:srgbClr val="6E548D"/>
                        </a:solidFill>
                      </a:defRPr>
                    </a:pPr>
                    <a:fld id="{7F9928C9-CC23-4061-9360-D1B5359D3C84}" type="VALUE">
                      <a:rPr lang="ja-JP" altLang="en-US" sz="1200"/>
                      <a:pPr algn="r">
                        <a:defRPr>
                          <a:solidFill>
                            <a:srgbClr val="6E548D"/>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69E-4621-BAF2-6BDF34E9B460}"/>
                </c:ext>
              </c:extLst>
            </c:dLbl>
            <c:numFmt formatCode="#,##0_);[Red]\(#,##0\)" sourceLinked="0"/>
            <c:spPr>
              <a:noFill/>
              <a:ln>
                <a:noFill/>
              </a:ln>
              <a:effectLst/>
            </c:spPr>
            <c:txPr>
              <a:bodyPr wrap="square" lIns="38100" tIns="19050" rIns="38100" bIns="19050" anchor="ctr" anchorCtr="0">
                <a:spAutoFit/>
              </a:bodyPr>
              <a:lstStyle/>
              <a:p>
                <a:pPr algn="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E548D"/>
                      </a:solidFill>
                    </a:ln>
                  </c:spPr>
                </c15:leaderLines>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'3.Allocated_CO2-Sector'!$AA$46:$BD$46</c:f>
              <c:numCache>
                <c:formatCode>#,##0_ </c:formatCode>
                <c:ptCount val="30"/>
                <c:pt idx="0">
                  <c:v>129.95731901583463</c:v>
                </c:pt>
                <c:pt idx="1">
                  <c:v>134.04201126634902</c:v>
                </c:pt>
                <c:pt idx="2">
                  <c:v>138.32256057885203</c:v>
                </c:pt>
                <c:pt idx="3">
                  <c:v>142.6709738933005</c:v>
                </c:pt>
                <c:pt idx="4">
                  <c:v>156.77225920453827</c:v>
                </c:pt>
                <c:pt idx="5">
                  <c:v>161.8035598060944</c:v>
                </c:pt>
                <c:pt idx="6">
                  <c:v>159.53906964282641</c:v>
                </c:pt>
                <c:pt idx="7">
                  <c:v>164.45762369554151</c:v>
                </c:pt>
                <c:pt idx="8">
                  <c:v>172.47437937302433</c:v>
                </c:pt>
                <c:pt idx="9">
                  <c:v>183.1080790713462</c:v>
                </c:pt>
                <c:pt idx="10">
                  <c:v>189.83283300327813</c:v>
                </c:pt>
                <c:pt idx="11">
                  <c:v>190.39109347248123</c:v>
                </c:pt>
                <c:pt idx="12">
                  <c:v>199.8489339320449</c:v>
                </c:pt>
                <c:pt idx="13">
                  <c:v>206.27212375143768</c:v>
                </c:pt>
                <c:pt idx="14">
                  <c:v>213.57174472806867</c:v>
                </c:pt>
                <c:pt idx="15">
                  <c:v>220.39451239762136</c:v>
                </c:pt>
                <c:pt idx="16">
                  <c:v>217.16456888579188</c:v>
                </c:pt>
                <c:pt idx="17">
                  <c:v>226.83180657632906</c:v>
                </c:pt>
                <c:pt idx="18">
                  <c:v>219.8366356075706</c:v>
                </c:pt>
                <c:pt idx="19">
                  <c:v>196.17659421381785</c:v>
                </c:pt>
                <c:pt idx="20">
                  <c:v>200.07233595565631</c:v>
                </c:pt>
                <c:pt idx="21">
                  <c:v>223.08080913463257</c:v>
                </c:pt>
                <c:pt idx="22">
                  <c:v>228.04095743129227</c:v>
                </c:pt>
                <c:pt idx="23">
                  <c:v>237.58580199469986</c:v>
                </c:pt>
                <c:pt idx="24">
                  <c:v>229.72152132413035</c:v>
                </c:pt>
                <c:pt idx="25">
                  <c:v>218.9370840221552</c:v>
                </c:pt>
                <c:pt idx="26">
                  <c:v>211.98711663364429</c:v>
                </c:pt>
                <c:pt idx="27">
                  <c:v>209.61704494016976</c:v>
                </c:pt>
                <c:pt idx="28">
                  <c:v>201.49134983096434</c:v>
                </c:pt>
                <c:pt idx="29">
                  <c:v>191.94597535229946</c:v>
                </c:pt>
              </c:numCache>
            </c:numRef>
          </c:val>
          <c:smooth val="0"/>
          <c:extLst>
            <c:ext xmlns:c16="http://schemas.microsoft.com/office/drawing/2014/chart" uri="{C3380CC4-5D6E-409C-BE32-E72D297353CC}">
              <c16:uniqueId val="{0000003E-C815-4E68-9FD0-039C897DAEB1}"/>
            </c:ext>
          </c:extLst>
        </c:ser>
        <c:ser>
          <c:idx val="6"/>
          <c:order val="5"/>
          <c:tx>
            <c:strRef>
              <c:f>'3.Allocated_CO2-Sector'!$Y$47</c:f>
              <c:strCache>
                <c:ptCount val="1"/>
                <c:pt idx="0">
                  <c:v>家庭部門</c:v>
                </c:pt>
              </c:strCache>
            </c:strRef>
          </c:tx>
          <c:spPr>
            <a:ln w="19050">
              <a:solidFill>
                <a:srgbClr val="3D96AE"/>
              </a:solidFill>
            </a:ln>
          </c:spPr>
          <c:marker>
            <c:symbol val="x"/>
            <c:size val="7"/>
            <c:spPr>
              <a:noFill/>
              <a:ln>
                <a:solidFill>
                  <a:srgbClr val="3D96AE"/>
                </a:solidFill>
              </a:ln>
            </c:spPr>
          </c:marker>
          <c:dLbls>
            <c:dLbl>
              <c:idx val="0"/>
              <c:layout>
                <c:manualLayout>
                  <c:x val="-2.2998061783439171E-2"/>
                  <c:y val="1.277039848197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815-4E68-9FD0-039C897DAEB1}"/>
                </c:ext>
              </c:extLst>
            </c:dLbl>
            <c:dLbl>
              <c:idx val="15"/>
              <c:layout>
                <c:manualLayout>
                  <c:x val="-2.2147091923510217E-2"/>
                  <c:y val="-1.913983475025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815-4E68-9FD0-039C897DAEB1}"/>
                </c:ext>
              </c:extLst>
            </c:dLbl>
            <c:dLbl>
              <c:idx val="23"/>
              <c:layout>
                <c:manualLayout>
                  <c:x val="-2.5118625605150009E-2"/>
                  <c:y val="2.3360263209439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42-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43-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44-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45-C815-4E68-9FD0-039C897DAEB1}"/>
                </c:ext>
              </c:extLst>
            </c:dLbl>
            <c:dLbl>
              <c:idx val="29"/>
              <c:layout>
                <c:manualLayout>
                  <c:x val="1.1809350175259596E-2"/>
                  <c:y val="-1.5636417953176447E-2"/>
                </c:manualLayout>
              </c:layout>
              <c:tx>
                <c:rich>
                  <a:bodyPr wrap="square" lIns="38100" tIns="19050" rIns="38100" bIns="19050" anchor="ctr" anchorCtr="0">
                    <a:spAutoFit/>
                  </a:bodyPr>
                  <a:lstStyle/>
                  <a:p>
                    <a:pPr algn="r">
                      <a:defRPr>
                        <a:solidFill>
                          <a:srgbClr val="3D96AE"/>
                        </a:solidFill>
                      </a:defRPr>
                    </a:pPr>
                    <a:fld id="{877D09F6-9B05-4DC6-92DB-68FC998A76A5}" type="VALUE">
                      <a:rPr lang="ja-JP" altLang="en-US" sz="1200"/>
                      <a:pPr algn="r">
                        <a:defRPr>
                          <a:solidFill>
                            <a:srgbClr val="3D96AE"/>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69E-4621-BAF2-6BDF34E9B460}"/>
                </c:ext>
              </c:extLst>
            </c:dLbl>
            <c:numFmt formatCode="#,##0_);[Red]\(#,##0\)" sourceLinked="0"/>
            <c:spPr>
              <a:noFill/>
              <a:ln>
                <a:noFill/>
              </a:ln>
              <a:effectLst/>
            </c:spPr>
            <c:txPr>
              <a:bodyPr wrap="square" lIns="38100" tIns="19050" rIns="38100" bIns="19050" anchor="ctr" anchorCtr="0">
                <a:spAutoFit/>
              </a:bodyPr>
              <a:lstStyle/>
              <a:p>
                <a:pPr algn="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'3.Allocated_CO2-Sector'!$AA$47:$BD$47</c:f>
              <c:numCache>
                <c:formatCode>#,##0_ </c:formatCode>
                <c:ptCount val="30"/>
                <c:pt idx="0">
                  <c:v>130.66526694358686</c:v>
                </c:pt>
                <c:pt idx="1">
                  <c:v>132.49438566987615</c:v>
                </c:pt>
                <c:pt idx="2">
                  <c:v>139.35448849930759</c:v>
                </c:pt>
                <c:pt idx="3">
                  <c:v>138.80357290029716</c:v>
                </c:pt>
                <c:pt idx="4">
                  <c:v>148.31367926049975</c:v>
                </c:pt>
                <c:pt idx="5">
                  <c:v>150.30089054050353</c:v>
                </c:pt>
                <c:pt idx="6">
                  <c:v>153.02366913769407</c:v>
                </c:pt>
                <c:pt idx="7">
                  <c:v>148.13575902449048</c:v>
                </c:pt>
                <c:pt idx="8">
                  <c:v>145.53803989709024</c:v>
                </c:pt>
                <c:pt idx="9">
                  <c:v>152.67544353020426</c:v>
                </c:pt>
                <c:pt idx="10">
                  <c:v>155.58517476902639</c:v>
                </c:pt>
                <c:pt idx="11">
                  <c:v>152.42636631956952</c:v>
                </c:pt>
                <c:pt idx="12">
                  <c:v>163.24749576316071</c:v>
                </c:pt>
                <c:pt idx="13">
                  <c:v>165.69113727583175</c:v>
                </c:pt>
                <c:pt idx="14">
                  <c:v>164.08077624980189</c:v>
                </c:pt>
                <c:pt idx="15">
                  <c:v>170.46946743802917</c:v>
                </c:pt>
                <c:pt idx="16">
                  <c:v>161.92861194564023</c:v>
                </c:pt>
                <c:pt idx="17">
                  <c:v>172.79957012022936</c:v>
                </c:pt>
                <c:pt idx="18">
                  <c:v>168.00756601592084</c:v>
                </c:pt>
                <c:pt idx="19">
                  <c:v>161.87185143307579</c:v>
                </c:pt>
                <c:pt idx="20">
                  <c:v>178.85077877908179</c:v>
                </c:pt>
                <c:pt idx="21">
                  <c:v>193.8210789110704</c:v>
                </c:pt>
                <c:pt idx="22">
                  <c:v>211.86400384240548</c:v>
                </c:pt>
                <c:pt idx="23">
                  <c:v>207.77968005451197</c:v>
                </c:pt>
                <c:pt idx="24">
                  <c:v>193.40757423773348</c:v>
                </c:pt>
                <c:pt idx="25">
                  <c:v>186.54562809360101</c:v>
                </c:pt>
                <c:pt idx="26">
                  <c:v>184.76010919903459</c:v>
                </c:pt>
                <c:pt idx="27">
                  <c:v>186.39274326653242</c:v>
                </c:pt>
                <c:pt idx="28">
                  <c:v>165.67852085268032</c:v>
                </c:pt>
                <c:pt idx="29">
                  <c:v>158.60385703858518</c:v>
                </c:pt>
              </c:numCache>
            </c:numRef>
          </c:val>
          <c:smooth val="0"/>
          <c:extLst>
            <c:ext xmlns:c16="http://schemas.microsoft.com/office/drawing/2014/chart" uri="{C3380CC4-5D6E-409C-BE32-E72D297353CC}">
              <c16:uniqueId val="{00000046-C815-4E68-9FD0-039C897DAEB1}"/>
            </c:ext>
          </c:extLst>
        </c:ser>
        <c:ser>
          <c:idx val="8"/>
          <c:order val="6"/>
          <c:tx>
            <c:strRef>
              <c:f>'3.Allocated_CO2-Sector'!$Y$48</c:f>
              <c:strCache>
                <c:ptCount val="1"/>
                <c:pt idx="0">
                  <c:v>工業プロセス及び製品の使用</c:v>
                </c:pt>
              </c:strCache>
            </c:strRef>
          </c:tx>
          <c:spPr>
            <a:ln w="19050">
              <a:solidFill>
                <a:srgbClr val="F79646"/>
              </a:solidFill>
            </a:ln>
          </c:spPr>
          <c:marker>
            <c:symbol val="circle"/>
            <c:size val="7"/>
            <c:spPr>
              <a:solidFill>
                <a:srgbClr val="F79646"/>
              </a:solidFill>
              <a:ln>
                <a:solidFill>
                  <a:srgbClr val="F79646"/>
                </a:solidFill>
              </a:ln>
            </c:spPr>
          </c:marker>
          <c:dLbls>
            <c:dLbl>
              <c:idx val="0"/>
              <c:layout>
                <c:manualLayout>
                  <c:x val="1.5268172688639401E-2"/>
                  <c:y val="-2.0738204449366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C815-4E68-9FD0-039C897DAEB1}"/>
                </c:ext>
              </c:extLst>
            </c:dLbl>
            <c:dLbl>
              <c:idx val="15"/>
              <c:layout>
                <c:manualLayout>
                  <c:x val="-1.8644405826100295E-2"/>
                  <c:y val="1.532839595242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815-4E68-9FD0-039C897DAEB1}"/>
                </c:ext>
              </c:extLst>
            </c:dLbl>
            <c:dLbl>
              <c:idx val="23"/>
              <c:layout>
                <c:manualLayout>
                  <c:x val="-2.0272721285495E-2"/>
                  <c:y val="1.1368928868445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4A-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4B-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4C-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4D-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4E-C815-4E68-9FD0-039C897DAEB1}"/>
                </c:ext>
              </c:extLst>
            </c:dLbl>
            <c:dLbl>
              <c:idx val="29"/>
              <c:layout>
                <c:manualLayout>
                  <c:x val="1.3741125947515063E-2"/>
                  <c:y val="-3.049604470135554E-2"/>
                </c:manualLayout>
              </c:layout>
              <c:tx>
                <c:rich>
                  <a:bodyPr wrap="square" lIns="38100" tIns="19050" rIns="38100" bIns="19050" anchor="ctr" anchorCtr="0">
                    <a:spAutoFit/>
                  </a:bodyPr>
                  <a:lstStyle/>
                  <a:p>
                    <a:pPr algn="r">
                      <a:defRPr>
                        <a:solidFill>
                          <a:srgbClr val="F79646"/>
                        </a:solidFill>
                      </a:defRPr>
                    </a:pPr>
                    <a:fld id="{78A993D2-9BDD-4E73-B6D8-716120F38076}" type="VALUE">
                      <a:rPr lang="ja-JP" altLang="en-US" sz="1200"/>
                      <a:pPr algn="r">
                        <a:defRPr>
                          <a:solidFill>
                            <a:srgbClr val="F79646"/>
                          </a:solidFill>
                        </a:defRPr>
                      </a:pPr>
                      <a:t>[値]</a:t>
                    </a:fld>
                    <a:endParaRPr lang="ja-JP" altLang="en-US"/>
                  </a:p>
                </c:rich>
              </c:tx>
              <c:numFmt formatCode="###&quot;百万トン&quot;" sourceLinked="0"/>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69E-4621-BAF2-6BDF34E9B460}"/>
                </c:ext>
              </c:extLst>
            </c:dLbl>
            <c:numFmt formatCode="#,##0_);[Red]\(#,##0\)" sourceLinked="0"/>
            <c:spPr>
              <a:noFill/>
              <a:ln>
                <a:noFill/>
              </a:ln>
              <a:effectLst/>
            </c:spPr>
            <c:txPr>
              <a:bodyPr wrap="square" lIns="38100" tIns="19050" rIns="38100" bIns="19050" anchor="ctr" anchorCtr="0">
                <a:spAutoFit/>
              </a:bodyPr>
              <a:lstStyle/>
              <a:p>
                <a:pPr algn="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'3.Allocated_CO2-Sector'!$AA$48:$BD$48</c:f>
              <c:numCache>
                <c:formatCode>#,##0.0_ </c:formatCode>
                <c:ptCount val="30"/>
                <c:pt idx="0">
                  <c:v>65.61989205067637</c:v>
                </c:pt>
                <c:pt idx="1">
                  <c:v>66.852105620560891</c:v>
                </c:pt>
                <c:pt idx="2">
                  <c:v>66.760230390060912</c:v>
                </c:pt>
                <c:pt idx="3">
                  <c:v>65.446656589895767</c:v>
                </c:pt>
                <c:pt idx="4">
                  <c:v>67.121544829979868</c:v>
                </c:pt>
                <c:pt idx="5">
                  <c:v>67.457726638509499</c:v>
                </c:pt>
                <c:pt idx="6">
                  <c:v>68.041728604769972</c:v>
                </c:pt>
                <c:pt idx="7">
                  <c:v>65.44787246686613</c:v>
                </c:pt>
                <c:pt idx="8">
                  <c:v>59.375007925752406</c:v>
                </c:pt>
                <c:pt idx="9">
                  <c:v>59.694334112925866</c:v>
                </c:pt>
                <c:pt idx="10">
                  <c:v>60.213856436884704</c:v>
                </c:pt>
                <c:pt idx="11">
                  <c:v>58.885842313326258</c:v>
                </c:pt>
                <c:pt idx="12">
                  <c:v>56.263541319362453</c:v>
                </c:pt>
                <c:pt idx="13">
                  <c:v>55.430505778252815</c:v>
                </c:pt>
                <c:pt idx="14">
                  <c:v>55.398394278224259</c:v>
                </c:pt>
                <c:pt idx="15">
                  <c:v>56.476435570577493</c:v>
                </c:pt>
                <c:pt idx="16">
                  <c:v>56.805863508508153</c:v>
                </c:pt>
                <c:pt idx="17">
                  <c:v>55.999235549671205</c:v>
                </c:pt>
                <c:pt idx="18">
                  <c:v>51.630051606085132</c:v>
                </c:pt>
                <c:pt idx="19">
                  <c:v>46.056390246728952</c:v>
                </c:pt>
                <c:pt idx="20">
                  <c:v>47.105232815282129</c:v>
                </c:pt>
                <c:pt idx="21">
                  <c:v>46.946307722450491</c:v>
                </c:pt>
                <c:pt idx="22">
                  <c:v>46.995349238257326</c:v>
                </c:pt>
                <c:pt idx="23">
                  <c:v>48.758233154878504</c:v>
                </c:pt>
                <c:pt idx="24">
                  <c:v>48.153203343976863</c:v>
                </c:pt>
                <c:pt idx="25">
                  <c:v>46.772380870678738</c:v>
                </c:pt>
                <c:pt idx="26">
                  <c:v>46.359041862424398</c:v>
                </c:pt>
                <c:pt idx="27">
                  <c:v>47.002451844784751</c:v>
                </c:pt>
                <c:pt idx="28">
                  <c:v>46.286775549297225</c:v>
                </c:pt>
                <c:pt idx="29">
                  <c:v>45.15218347527248</c:v>
                </c:pt>
              </c:numCache>
            </c:numRef>
          </c:val>
          <c:smooth val="0"/>
          <c:extLst>
            <c:ext xmlns:c16="http://schemas.microsoft.com/office/drawing/2014/chart" uri="{C3380CC4-5D6E-409C-BE32-E72D297353CC}">
              <c16:uniqueId val="{0000004F-C815-4E68-9FD0-039C897DAEB1}"/>
            </c:ext>
          </c:extLst>
        </c:ser>
        <c:ser>
          <c:idx val="9"/>
          <c:order val="7"/>
          <c:tx>
            <c:strRef>
              <c:f>'3.Allocated_CO2-Sector'!$Y$49</c:f>
              <c:strCache>
                <c:ptCount val="1"/>
                <c:pt idx="0">
                  <c:v>廃棄物</c:v>
                </c:pt>
              </c:strCache>
            </c:strRef>
          </c:tx>
          <c:spPr>
            <a:ln w="19050">
              <a:solidFill>
                <a:srgbClr val="8EA5CB"/>
              </a:solidFill>
            </a:ln>
          </c:spPr>
          <c:marker>
            <c:symbol val="plus"/>
            <c:size val="5"/>
            <c:spPr>
              <a:ln>
                <a:solidFill>
                  <a:srgbClr val="8EA5CB"/>
                </a:solidFill>
              </a:ln>
            </c:spPr>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815-4E68-9FD0-039C897DAEB1}"/>
                </c:ext>
              </c:extLst>
            </c:dLbl>
            <c:dLbl>
              <c:idx val="15"/>
              <c:layout>
                <c:manualLayout>
                  <c:x val="1.74857095068791E-2"/>
                  <c:y val="1.5270788295135472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815-4E68-9FD0-039C897DAEB1}"/>
                </c:ext>
              </c:extLst>
            </c:dLbl>
            <c:dLbl>
              <c:idx val="23"/>
              <c:layout>
                <c:manualLayout>
                  <c:x val="1.2744588372771102E-2"/>
                  <c:y val="1.9170414437261488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815-4E68-9FD0-039C897DAEB1}"/>
                </c:ext>
              </c:extLst>
            </c:dLbl>
            <c:dLbl>
              <c:idx val="29"/>
              <c:layout>
                <c:manualLayout>
                  <c:x val="1.5931740229002987E-2"/>
                  <c:y val="5.7894649668230229E-3"/>
                </c:manualLayout>
              </c:layout>
              <c:tx>
                <c:rich>
                  <a:bodyPr wrap="square" lIns="38100" tIns="19050" rIns="38100" bIns="19050" anchor="ctr" anchorCtr="0">
                    <a:spAutoFit/>
                  </a:bodyPr>
                  <a:lstStyle/>
                  <a:p>
                    <a:pPr algn="r">
                      <a:defRPr>
                        <a:solidFill>
                          <a:srgbClr val="8EA5CB"/>
                        </a:solidFill>
                      </a:defRPr>
                    </a:pPr>
                    <a:fld id="{E4783EEC-8F65-422E-AB99-7DFED678EEAC}" type="VALUE">
                      <a:rPr lang="ja-JP" altLang="en-US" sz="1200"/>
                      <a:pPr algn="r">
                        <a:defRPr>
                          <a:solidFill>
                            <a:srgbClr val="8EA5CB"/>
                          </a:solidFill>
                        </a:defRPr>
                      </a:pPr>
                      <a:t>[値]</a:t>
                    </a:fld>
                    <a:endParaRPr lang="ja-JP" altLang="en-US"/>
                  </a:p>
                </c:rich>
              </c:tx>
              <c:numFmt formatCode="###&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69E-4621-BAF2-6BDF34E9B460}"/>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8EA5CB"/>
                      </a:solidFill>
                    </a:ln>
                  </c:spPr>
                </c15:leaderLines>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'3.Allocated_CO2-Sector'!$AA$49:$BD$49</c:f>
              <c:numCache>
                <c:formatCode>#,##0.0_ </c:formatCode>
                <c:ptCount val="30"/>
                <c:pt idx="0">
                  <c:v>24.009919440480939</c:v>
                </c:pt>
                <c:pt idx="1">
                  <c:v>24.198433025104432</c:v>
                </c:pt>
                <c:pt idx="2">
                  <c:v>26.002914828499776</c:v>
                </c:pt>
                <c:pt idx="3">
                  <c:v>25.024946447143286</c:v>
                </c:pt>
                <c:pt idx="4">
                  <c:v>28.60356693581674</c:v>
                </c:pt>
                <c:pt idx="5">
                  <c:v>29.144796301750581</c:v>
                </c:pt>
                <c:pt idx="6">
                  <c:v>29.655014460891916</c:v>
                </c:pt>
                <c:pt idx="7">
                  <c:v>31.208889703732336</c:v>
                </c:pt>
                <c:pt idx="8">
                  <c:v>31.451722241133282</c:v>
                </c:pt>
                <c:pt idx="9">
                  <c:v>31.367978973028713</c:v>
                </c:pt>
                <c:pt idx="10">
                  <c:v>32.857906344402544</c:v>
                </c:pt>
                <c:pt idx="11">
                  <c:v>32.52316222944993</c:v>
                </c:pt>
                <c:pt idx="12">
                  <c:v>32.768137501850823</c:v>
                </c:pt>
                <c:pt idx="13">
                  <c:v>33.516424967093371</c:v>
                </c:pt>
                <c:pt idx="14">
                  <c:v>32.704041643759759</c:v>
                </c:pt>
                <c:pt idx="15">
                  <c:v>31.686377260110259</c:v>
                </c:pt>
                <c:pt idx="16">
                  <c:v>29.931526286271751</c:v>
                </c:pt>
                <c:pt idx="17">
                  <c:v>30.502818619135546</c:v>
                </c:pt>
                <c:pt idx="18">
                  <c:v>31.87064823667842</c:v>
                </c:pt>
                <c:pt idx="19">
                  <c:v>28.266620364585687</c:v>
                </c:pt>
                <c:pt idx="20">
                  <c:v>28.794875904583641</c:v>
                </c:pt>
                <c:pt idx="21">
                  <c:v>28.115274815004529</c:v>
                </c:pt>
                <c:pt idx="22">
                  <c:v>29.923216685456804</c:v>
                </c:pt>
                <c:pt idx="23">
                  <c:v>29.462551324764974</c:v>
                </c:pt>
                <c:pt idx="24">
                  <c:v>28.590660416266633</c:v>
                </c:pt>
                <c:pt idx="25">
                  <c:v>29.068270540135117</c:v>
                </c:pt>
                <c:pt idx="26">
                  <c:v>29.266827099252421</c:v>
                </c:pt>
                <c:pt idx="27">
                  <c:v>29.603380295027769</c:v>
                </c:pt>
                <c:pt idx="28">
                  <c:v>29.073513428401792</c:v>
                </c:pt>
                <c:pt idx="29">
                  <c:v>28.842030475564957</c:v>
                </c:pt>
              </c:numCache>
            </c:numRef>
          </c:val>
          <c:smooth val="0"/>
          <c:extLst>
            <c:ext xmlns:c16="http://schemas.microsoft.com/office/drawing/2014/chart" uri="{C3380CC4-5D6E-409C-BE32-E72D297353CC}">
              <c16:uniqueId val="{00000054-C815-4E68-9FD0-039C897DAEB1}"/>
            </c:ext>
          </c:extLst>
        </c:ser>
        <c:ser>
          <c:idx val="0"/>
          <c:order val="8"/>
          <c:tx>
            <c:strRef>
              <c:f>'3.Allocated_CO2-Sector'!$Y$50</c:f>
              <c:strCache>
                <c:ptCount val="1"/>
                <c:pt idx="0">
                  <c:v>その他（間接CO2等）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815-4E68-9FD0-039C897DAEB1}"/>
                </c:ext>
              </c:extLst>
            </c:dLbl>
            <c:dLbl>
              <c:idx val="15"/>
              <c:layout>
                <c:manualLayout>
                  <c:x val="-2.0220660874510365E-2"/>
                  <c:y val="-1.1401447123114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815-4E68-9FD0-039C897DAEB1}"/>
                </c:ext>
              </c:extLst>
            </c:dLbl>
            <c:dLbl>
              <c:idx val="23"/>
              <c:layout>
                <c:manualLayout>
                  <c:x val="-2.2140153316864961E-2"/>
                  <c:y val="-1.2296306944364458E-2"/>
                </c:manualLayout>
              </c:layout>
              <c:spPr>
                <a:noFill/>
                <a:ln>
                  <a:noFill/>
                </a:ln>
                <a:effectLst/>
              </c:spPr>
              <c:txPr>
                <a:bodyPr wrap="square" lIns="38100" tIns="19050" rIns="38100" bIns="19050" anchor="ctr">
                  <a:noAutofit/>
                </a:bodyPr>
                <a:lstStyle/>
                <a:p>
                  <a:pPr>
                    <a:defRPr>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4780546550684152E-2"/>
                      <c:h val="2.3553549283922198E-2"/>
                    </c:manualLayout>
                  </c15:layout>
                </c:ext>
                <c:ext xmlns:c16="http://schemas.microsoft.com/office/drawing/2014/chart" uri="{C3380CC4-5D6E-409C-BE32-E72D297353CC}">
                  <c16:uniqueId val="{00000057-C815-4E68-9FD0-039C897DAEB1}"/>
                </c:ext>
              </c:extLst>
            </c:dLbl>
            <c:dLbl>
              <c:idx val="29"/>
              <c:layout>
                <c:manualLayout>
                  <c:x val="1.0621160152668625E-2"/>
                  <c:y val="2.5517104829887741E-2"/>
                </c:manualLayout>
              </c:layout>
              <c:tx>
                <c:rich>
                  <a:bodyPr wrap="square" lIns="38100" tIns="19050" rIns="38100" bIns="19050" anchor="ctr" anchorCtr="0">
                    <a:spAutoFit/>
                  </a:bodyPr>
                  <a:lstStyle/>
                  <a:p>
                    <a:pPr algn="r">
                      <a:defRPr>
                        <a:solidFill>
                          <a:srgbClr val="4A452A"/>
                        </a:solidFill>
                      </a:defRPr>
                    </a:pPr>
                    <a:fld id="{9D93B82E-8147-43AF-9A22-E892DD2584A0}" type="VALUE">
                      <a:rPr lang="ja-JP" altLang="en-US" sz="1200"/>
                      <a:pPr algn="r">
                        <a:defRPr>
                          <a:solidFill>
                            <a:srgbClr val="4A452A"/>
                          </a:solidFill>
                        </a:defRPr>
                      </a:pPr>
                      <a:t>[値]</a:t>
                    </a:fld>
                    <a:endParaRPr lang="ja-JP" altLang="en-US"/>
                  </a:p>
                </c:rich>
              </c:tx>
              <c:numFmt formatCode="##.0&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669E-4621-BAF2-6BDF34E9B460}"/>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'3.Allocated_CO2-Sector'!$AA$41:$BD$41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'3.Allocated_CO2-Sector'!$AA$50:$BD$50</c:f>
              <c:numCache>
                <c:formatCode>#,##0.0_ </c:formatCode>
                <c:ptCount val="30"/>
                <c:pt idx="0">
                  <c:v>6.6721268380523249</c:v>
                </c:pt>
                <c:pt idx="1">
                  <c:v>6.4663045365745919</c:v>
                </c:pt>
                <c:pt idx="2">
                  <c:v>6.206227919699935</c:v>
                </c:pt>
                <c:pt idx="3">
                  <c:v>5.9939071350957995</c:v>
                </c:pt>
                <c:pt idx="4">
                  <c:v>5.7832637475431445</c:v>
                </c:pt>
                <c:pt idx="5">
                  <c:v>5.9755610305995885</c:v>
                </c:pt>
                <c:pt idx="6">
                  <c:v>6.0894145063801526</c:v>
                </c:pt>
                <c:pt idx="7">
                  <c:v>6.0494409006176557</c:v>
                </c:pt>
                <c:pt idx="8">
                  <c:v>5.6074418176236582</c:v>
                </c:pt>
                <c:pt idx="9">
                  <c:v>5.6316369367610521</c:v>
                </c:pt>
                <c:pt idx="10">
                  <c:v>5.705268954507785</c:v>
                </c:pt>
                <c:pt idx="11">
                  <c:v>5.2294456507450464</c:v>
                </c:pt>
                <c:pt idx="12">
                  <c:v>4.9653188116064415</c:v>
                </c:pt>
                <c:pt idx="13">
                  <c:v>4.7850753118183817</c:v>
                </c:pt>
                <c:pt idx="14">
                  <c:v>4.6271126453900102</c:v>
                </c:pt>
                <c:pt idx="15">
                  <c:v>4.5682629177681831</c:v>
                </c:pt>
                <c:pt idx="16">
                  <c:v>4.5025332509482521</c:v>
                </c:pt>
                <c:pt idx="17">
                  <c:v>4.5114971129597805</c:v>
                </c:pt>
                <c:pt idx="18">
                  <c:v>4.0841513951954465</c:v>
                </c:pt>
                <c:pt idx="19">
                  <c:v>3.7327235408687764</c:v>
                </c:pt>
                <c:pt idx="20">
                  <c:v>3.6261307966784453</c:v>
                </c:pt>
                <c:pt idx="21">
                  <c:v>3.5065713483391883</c:v>
                </c:pt>
                <c:pt idx="22">
                  <c:v>3.5183986872344741</c:v>
                </c:pt>
                <c:pt idx="23">
                  <c:v>3.5273771786340102</c:v>
                </c:pt>
                <c:pt idx="24">
                  <c:v>3.4207896528708073</c:v>
                </c:pt>
                <c:pt idx="25">
                  <c:v>3.2734732212951503</c:v>
                </c:pt>
                <c:pt idx="26">
                  <c:v>3.1988801205031203</c:v>
                </c:pt>
                <c:pt idx="27">
                  <c:v>3.0858908088955515</c:v>
                </c:pt>
                <c:pt idx="28">
                  <c:v>3.0458955530269454</c:v>
                </c:pt>
                <c:pt idx="29">
                  <c:v>2.9846928041583363</c:v>
                </c:pt>
              </c:numCache>
            </c:numRef>
          </c:val>
          <c:smooth val="0"/>
          <c:extLst>
            <c:ext xmlns:c16="http://schemas.microsoft.com/office/drawing/2014/chart" uri="{C3380CC4-5D6E-409C-BE32-E72D297353CC}">
              <c16:uniqueId val="{00000059-C815-4E68-9FD0-039C897DAEB1}"/>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'3.Allocated_CO2-Sector'!$Y$66</c:f>
              <c:strCache>
                <c:ptCount val="1"/>
                <c:pt idx="0">
                  <c:v>■2005年度比</c:v>
                </c:pt>
              </c:strCache>
            </c:strRef>
          </c:tx>
          <c:spPr>
            <a:ln>
              <a:noFill/>
            </a:ln>
          </c:spPr>
          <c:marker>
            <c:symbol val="none"/>
          </c:marker>
          <c:dLbls>
            <c:dLbl>
              <c:idx val="0"/>
              <c:layout>
                <c:manualLayout>
                  <c:x val="0.71775657262688675"/>
                  <c:y val="0.35437071934786007"/>
                </c:manualLayout>
              </c:layout>
              <c:tx>
                <c:rich>
                  <a:bodyPr vertOverflow="overflow" horzOverflow="overflow" wrap="square" lIns="38100" tIns="19050" rIns="38100" bIns="19050" anchor="ctr">
                    <a:spAutoFit/>
                  </a:bodyPr>
                  <a:lstStyle/>
                  <a:p>
                    <a:pPr>
                      <a:defRPr sz="1200">
                        <a:solidFill>
                          <a:srgbClr val="4572A7"/>
                        </a:solidFill>
                      </a:defRPr>
                    </a:pPr>
                    <a:fld id="{9A0327DF-2615-45EA-84DC-163DBC652D9C}" type="VALUE">
                      <a:rPr lang="en-US" altLang="ja-JP" sz="1200" baseline="0">
                        <a:solidFill>
                          <a:srgbClr val="4572A7"/>
                        </a:solidFill>
                      </a:rPr>
                      <a:pPr>
                        <a:defRPr sz="1200">
                          <a:solidFill>
                            <a:srgbClr val="4572A7"/>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A-C815-4E68-9FD0-039C897DAEB1}"/>
                </c:ext>
              </c:extLst>
            </c:dLbl>
            <c:dLbl>
              <c:idx val="1"/>
              <c:layout>
                <c:manualLayout>
                  <c:x val="0.69530619989316111"/>
                  <c:y val="-9.6329555188264734E-2"/>
                </c:manualLayout>
              </c:layout>
              <c:tx>
                <c:rich>
                  <a:bodyPr vertOverflow="overflow" horzOverflow="overflow" wrap="square" lIns="38100" tIns="19050" rIns="38100" bIns="19050" anchor="ctr">
                    <a:sp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B-C815-4E68-9FD0-039C897DAEB1}"/>
                </c:ext>
              </c:extLst>
            </c:dLbl>
            <c:dLbl>
              <c:idx val="2"/>
              <c:layout>
                <c:manualLayout>
                  <c:x val="0.66987479366619229"/>
                  <c:y val="9.7759750575869414E-2"/>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C815-4E68-9FD0-039C897DAEB1}"/>
                </c:ext>
              </c:extLst>
            </c:dLbl>
            <c:dLbl>
              <c:idx val="3"/>
              <c:layout>
                <c:manualLayout>
                  <c:x val="0.65073234780954248"/>
                  <c:y val="0.20527748480113484"/>
                </c:manualLayout>
              </c:layout>
              <c:tx>
                <c:rich>
                  <a:bodyPr vertOverflow="overflow" horzOverflow="overflow" wrap="square" lIns="38100" tIns="19050" rIns="38100" bIns="19050" anchor="ctr">
                    <a:no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4689555824336886E-2"/>
                      <c:h val="2.8271887254652423E-2"/>
                    </c:manualLayout>
                  </c15:layout>
                  <c15:dlblFieldTable/>
                  <c15:showDataLabelsRange val="0"/>
                </c:ext>
                <c:ext xmlns:c16="http://schemas.microsoft.com/office/drawing/2014/chart" uri="{C3380CC4-5D6E-409C-BE32-E72D297353CC}">
                  <c16:uniqueId val="{0000005D-C815-4E68-9FD0-039C897DAEB1}"/>
                </c:ext>
              </c:extLst>
            </c:dLbl>
            <c:dLbl>
              <c:idx val="4"/>
              <c:layout>
                <c:manualLayout>
                  <c:x val="0.63547279320831163"/>
                  <c:y val="0.38123490047514635"/>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E-C815-4E68-9FD0-039C897DAEB1}"/>
                </c:ext>
              </c:extLst>
            </c:dLbl>
            <c:dLbl>
              <c:idx val="5"/>
              <c:layout>
                <c:manualLayout>
                  <c:x val="0.60323030668599942"/>
                  <c:y val="0.27467896201123265"/>
                </c:manualLayout>
              </c:layout>
              <c:tx>
                <c:rich>
                  <a:bodyPr vertOverflow="overflow" horzOverflow="overflow" wrap="square" lIns="38100" tIns="19050" rIns="38100" bIns="19050" anchor="ctr">
                    <a:no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2140477387696375E-2"/>
                      <c:h val="2.6342065599044753E-2"/>
                    </c:manualLayout>
                  </c15:layout>
                  <c15:dlblFieldTable/>
                  <c15:showDataLabelsRange val="0"/>
                </c:ext>
                <c:ext xmlns:c16="http://schemas.microsoft.com/office/drawing/2014/chart" uri="{C3380CC4-5D6E-409C-BE32-E72D297353CC}">
                  <c16:uniqueId val="{0000005F-C815-4E68-9FD0-039C897DAEB1}"/>
                </c:ext>
              </c:extLst>
            </c:dLbl>
            <c:dLbl>
              <c:idx val="6"/>
              <c:layout>
                <c:manualLayout>
                  <c:x val="0.58791759401451626"/>
                  <c:y val="0.53023042830340261"/>
                </c:manualLayout>
              </c:layout>
              <c:tx>
                <c:rich>
                  <a:bodyPr vertOverflow="overflow" horzOverflow="overflow" wrap="square" lIns="38100" tIns="19050" rIns="38100" bIns="19050" anchor="ctr">
                    <a:no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4068395671668157E-2"/>
                      <c:h val="2.8271887254652423E-2"/>
                    </c:manualLayout>
                  </c15:layout>
                  <c15:dlblFieldTable/>
                  <c15:showDataLabelsRange val="0"/>
                </c:ext>
                <c:ext xmlns:c16="http://schemas.microsoft.com/office/drawing/2014/chart" uri="{C3380CC4-5D6E-409C-BE32-E72D297353CC}">
                  <c16:uniqueId val="{00000060-C815-4E68-9FD0-039C897DAEB1}"/>
                </c:ext>
              </c:extLst>
            </c:dLbl>
            <c:dLbl>
              <c:idx val="7"/>
              <c:layout>
                <c:manualLayout>
                  <c:x val="0.56872873285168746"/>
                  <c:y val="0.12886133380459477"/>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C815-4E68-9FD0-039C897DAEB1}"/>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C815-4E68-9FD0-039C897DAEB1}"/>
                </c:ext>
              </c:extLst>
            </c:dLbl>
            <c:numFmt formatCode="\(\+##.0%;[Black]\(\-##.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'3.Allocated_CO2-Sector'!$BD$69:$BD$76</c:f>
              <c:numCache>
                <c:formatCode>#,##0.0%;[Red]\-#,##0.0%</c:formatCode>
                <c:ptCount val="8"/>
                <c:pt idx="0">
                  <c:v>-0.12276994414086428</c:v>
                </c:pt>
                <c:pt idx="1">
                  <c:v>-0.17339427697927057</c:v>
                </c:pt>
                <c:pt idx="2">
                  <c:v>-0.15253033409553196</c:v>
                </c:pt>
                <c:pt idx="3">
                  <c:v>-0.12908006073216971</c:v>
                </c:pt>
                <c:pt idx="4">
                  <c:v>-6.9605487585379544E-2</c:v>
                </c:pt>
                <c:pt idx="5">
                  <c:v>-0.20051286843613414</c:v>
                </c:pt>
                <c:pt idx="6">
                  <c:v>-8.976560372289788E-2</c:v>
                </c:pt>
                <c:pt idx="7">
                  <c:v>-0.34664601011701346</c:v>
                </c:pt>
              </c:numCache>
            </c:numRef>
          </c:val>
          <c:smooth val="0"/>
          <c:extLst>
            <c:ext xmlns:c16="http://schemas.microsoft.com/office/drawing/2014/chart" uri="{C3380CC4-5D6E-409C-BE32-E72D297353CC}">
              <c16:uniqueId val="{00000063-C815-4E68-9FD0-039C897DAEB1}"/>
            </c:ext>
          </c:extLst>
        </c:ser>
        <c:ser>
          <c:idx val="10"/>
          <c:order val="10"/>
          <c:tx>
            <c:strRef>
              <c:f>'3.Allocated_CO2-Sector'!$Y$79</c:f>
              <c:strCache>
                <c:ptCount val="1"/>
                <c:pt idx="0">
                  <c:v>■2013年度比</c:v>
                </c:pt>
              </c:strCache>
            </c:strRef>
          </c:tx>
          <c:spPr>
            <a:ln>
              <a:noFill/>
            </a:ln>
          </c:spPr>
          <c:marker>
            <c:symbol val="none"/>
          </c:marker>
          <c:dLbls>
            <c:dLbl>
              <c:idx val="0"/>
              <c:layout>
                <c:manualLayout>
                  <c:x val="0.71244348361508325"/>
                  <c:y val="0.27446235092697541"/>
                </c:manualLayout>
              </c:layout>
              <c:tx>
                <c:rich>
                  <a:bodyPr wrap="square" lIns="38100" tIns="19050" rIns="38100" bIns="19050" anchor="ctr" anchorCtr="0">
                    <a:noAutofit/>
                  </a:bodyPr>
                  <a:lstStyle/>
                  <a:p>
                    <a:pPr algn="l">
                      <a:defRPr sz="1200">
                        <a:solidFill>
                          <a:srgbClr val="4572A7"/>
                        </a:solidFill>
                      </a:defRPr>
                    </a:pPr>
                    <a:fld id="{12F51AF5-743E-4FAD-8592-4653544EF7F3}" type="VALUE">
                      <a:rPr lang="en-US" altLang="ja-JP" sz="1200" baseline="0">
                        <a:solidFill>
                          <a:srgbClr val="4572A7"/>
                        </a:solidFill>
                      </a:rPr>
                      <a:pPr algn="l">
                        <a:defRPr sz="1200">
                          <a:solidFill>
                            <a:srgbClr val="4572A7"/>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2675696046649473"/>
                      <c:h val="3.0201708910260097E-2"/>
                    </c:manualLayout>
                  </c15:layout>
                  <c15:dlblFieldTable/>
                  <c15:showDataLabelsRange val="0"/>
                </c:ext>
                <c:ext xmlns:c16="http://schemas.microsoft.com/office/drawing/2014/chart" uri="{C3380CC4-5D6E-409C-BE32-E72D297353CC}">
                  <c16:uniqueId val="{00000064-C815-4E68-9FD0-039C897DAEB1}"/>
                </c:ext>
              </c:extLst>
            </c:dLbl>
            <c:dLbl>
              <c:idx val="1"/>
              <c:layout>
                <c:manualLayout>
                  <c:x val="0.69237289934595658"/>
                  <c:y val="-0.10585436774615718"/>
                </c:manualLayout>
              </c:layout>
              <c:tx>
                <c:rich>
                  <a:bodyPr wrap="square" lIns="38100" tIns="19050" rIns="38100" bIns="19050" anchor="ctr" anchorCtr="0">
                    <a:noAutofit/>
                  </a:bodyPr>
                  <a:lstStyle/>
                  <a:p>
                    <a:pPr algn="l">
                      <a:defRPr sz="1200">
                        <a:solidFill>
                          <a:srgbClr val="A8423F"/>
                        </a:solidFill>
                      </a:defRPr>
                    </a:pPr>
                    <a:fld id="{B4885629-DD54-4200-A2F4-A22D00B6614B}" type="VALUE">
                      <a:rPr lang="en-US" altLang="ja-JP" sz="1200" baseline="0">
                        <a:solidFill>
                          <a:srgbClr val="A8423F"/>
                        </a:solidFill>
                      </a:rPr>
                      <a:pPr algn="l">
                        <a:defRPr sz="1200">
                          <a:solidFill>
                            <a:srgbClr val="A8423F"/>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1413105633500979"/>
                      <c:h val="2.8571845360807507E-2"/>
                    </c:manualLayout>
                  </c15:layout>
                  <c15:dlblFieldTable/>
                  <c15:showDataLabelsRange val="0"/>
                </c:ext>
                <c:ext xmlns:c16="http://schemas.microsoft.com/office/drawing/2014/chart" uri="{C3380CC4-5D6E-409C-BE32-E72D297353CC}">
                  <c16:uniqueId val="{00000065-C815-4E68-9FD0-039C897DAEB1}"/>
                </c:ext>
              </c:extLst>
            </c:dLbl>
            <c:dLbl>
              <c:idx val="2"/>
              <c:layout>
                <c:manualLayout>
                  <c:x val="0.67108363013691474"/>
                  <c:y val="0.21018850102850378"/>
                </c:manualLayout>
              </c:layout>
              <c:tx>
                <c:rich>
                  <a:bodyPr wrap="square" lIns="38100" tIns="19050" rIns="38100" bIns="19050" anchor="ctr" anchorCtr="0">
                    <a:noAutofit/>
                  </a:bodyPr>
                  <a:lstStyle/>
                  <a:p>
                    <a:pPr algn="l">
                      <a:defRPr sz="1200">
                        <a:solidFill>
                          <a:srgbClr val="86A44A"/>
                        </a:solidFill>
                        <a:latin typeface="+mn-lt"/>
                      </a:defRPr>
                    </a:pPr>
                    <a:fld id="{FBE84D81-9128-430A-8F42-35F3823043D9}" type="VALUE">
                      <a:rPr lang="en-US" altLang="ja-JP" sz="1200" baseline="0">
                        <a:solidFill>
                          <a:srgbClr val="86A44A"/>
                        </a:solidFill>
                        <a:latin typeface="+mn-lt"/>
                      </a:rPr>
                      <a:pPr algn="l">
                        <a:defRPr sz="1200">
                          <a:solidFill>
                            <a:srgbClr val="86A44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0009774394431835"/>
                      <c:h val="3.0201708910260097E-2"/>
                    </c:manualLayout>
                  </c15:layout>
                  <c15:dlblFieldTable/>
                  <c15:showDataLabelsRange val="0"/>
                </c:ext>
                <c:ext xmlns:c16="http://schemas.microsoft.com/office/drawing/2014/chart" uri="{C3380CC4-5D6E-409C-BE32-E72D297353CC}">
                  <c16:uniqueId val="{00000066-C815-4E68-9FD0-039C897DAEB1}"/>
                </c:ext>
              </c:extLst>
            </c:dLbl>
            <c:dLbl>
              <c:idx val="3"/>
              <c:layout>
                <c:manualLayout>
                  <c:x val="0.64919829057863365"/>
                  <c:y val="7.1850755190878357E-2"/>
                </c:manualLayout>
              </c:layout>
              <c:tx>
                <c:rich>
                  <a:bodyPr wrap="square" lIns="38100" tIns="19050" rIns="38100" bIns="19050" anchor="ctr" anchorCtr="0">
                    <a:noAutofit/>
                  </a:bodyPr>
                  <a:lstStyle/>
                  <a:p>
                    <a:pPr algn="l">
                      <a:defRPr sz="1200">
                        <a:solidFill>
                          <a:srgbClr val="6E548D"/>
                        </a:solidFill>
                      </a:defRPr>
                    </a:pPr>
                    <a:fld id="{0D642081-1A91-44F2-9ACB-52CEF261F025}" type="VALUE">
                      <a:rPr lang="en-US" altLang="ja-JP" sz="1200" baseline="0">
                        <a:solidFill>
                          <a:srgbClr val="6E548D"/>
                        </a:solidFill>
                      </a:rPr>
                      <a:pPr algn="l">
                        <a:defRPr sz="1200">
                          <a:solidFill>
                            <a:srgbClr val="6E548D"/>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0387797792345864"/>
                      <c:h val="2.4748215256866102E-2"/>
                    </c:manualLayout>
                  </c15:layout>
                  <c15:dlblFieldTable/>
                  <c15:showDataLabelsRange val="0"/>
                </c:ext>
                <c:ext xmlns:c16="http://schemas.microsoft.com/office/drawing/2014/chart" uri="{C3380CC4-5D6E-409C-BE32-E72D297353CC}">
                  <c16:uniqueId val="{00000067-C815-4E68-9FD0-039C897DAEB1}"/>
                </c:ext>
              </c:extLst>
            </c:dLbl>
            <c:dLbl>
              <c:idx val="4"/>
              <c:layout>
                <c:manualLayout>
                  <c:x val="0.62898933806964585"/>
                  <c:y val="6.2378749837218785E-2"/>
                </c:manualLayout>
              </c:layout>
              <c:tx>
                <c:rich>
                  <a:bodyPr wrap="square" lIns="38100" tIns="19050" rIns="38100" bIns="19050" anchor="ctr" anchorCtr="0">
                    <a:noAutofit/>
                  </a:bodyPr>
                  <a:lstStyle/>
                  <a:p>
                    <a:pPr algn="l">
                      <a:defRPr sz="1200">
                        <a:solidFill>
                          <a:srgbClr val="3D96AE"/>
                        </a:solidFill>
                      </a:defRPr>
                    </a:pPr>
                    <a:fld id="{D23DD246-43AB-4774-8344-D09B721D98F0}" type="VALUE">
                      <a:rPr lang="en-US" altLang="ja-JP" sz="1200" baseline="0">
                        <a:solidFill>
                          <a:srgbClr val="3D96AE"/>
                        </a:solidFill>
                      </a:rPr>
                      <a:pPr algn="l">
                        <a:defRPr sz="1200">
                          <a:solidFill>
                            <a:srgbClr val="3D96AE"/>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0816993019932446"/>
                      <c:h val="3.0201708910260097E-2"/>
                    </c:manualLayout>
                  </c15:layout>
                  <c15:dlblFieldTable/>
                  <c15:showDataLabelsRange val="0"/>
                </c:ext>
                <c:ext xmlns:c16="http://schemas.microsoft.com/office/drawing/2014/chart" uri="{C3380CC4-5D6E-409C-BE32-E72D297353CC}">
                  <c16:uniqueId val="{00000068-C815-4E68-9FD0-039C897DAEB1}"/>
                </c:ext>
              </c:extLst>
            </c:dLbl>
            <c:dLbl>
              <c:idx val="5"/>
              <c:layout>
                <c:manualLayout>
                  <c:x val="0.60586975906901763"/>
                  <c:y val="0.47689448844454702"/>
                </c:manualLayout>
              </c:layout>
              <c:tx>
                <c:rich>
                  <a:bodyPr wrap="square" lIns="38100" tIns="19050" rIns="38100" bIns="19050" anchor="ctr" anchorCtr="0">
                    <a:noAutofit/>
                  </a:bodyPr>
                  <a:lstStyle/>
                  <a:p>
                    <a:pPr algn="l">
                      <a:defRPr sz="1200">
                        <a:solidFill>
                          <a:srgbClr val="F79646"/>
                        </a:solidFill>
                      </a:defRPr>
                    </a:pPr>
                    <a:fld id="{01DB3C14-8B65-4522-B00A-980EBDE72F03}" type="VALUE">
                      <a:rPr lang="en-US" altLang="ja-JP" sz="1200" baseline="0">
                        <a:solidFill>
                          <a:srgbClr val="F79646"/>
                        </a:solidFill>
                      </a:rPr>
                      <a:pPr algn="l">
                        <a:defRPr sz="1200">
                          <a:solidFill>
                            <a:srgbClr val="F79646"/>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2150663655571968"/>
                      <c:h val="2.2870213331414237E-2"/>
                    </c:manualLayout>
                  </c15:layout>
                  <c15:dlblFieldTable/>
                  <c15:showDataLabelsRange val="0"/>
                </c:ext>
                <c:ext xmlns:c16="http://schemas.microsoft.com/office/drawing/2014/chart" uri="{C3380CC4-5D6E-409C-BE32-E72D297353CC}">
                  <c16:uniqueId val="{00000069-C815-4E68-9FD0-039C897DAEB1}"/>
                </c:ext>
              </c:extLst>
            </c:dLbl>
            <c:dLbl>
              <c:idx val="6"/>
              <c:layout>
                <c:manualLayout>
                  <c:x val="0.58606464063158259"/>
                  <c:y val="0.63067589800147972"/>
                </c:manualLayout>
              </c:layout>
              <c:tx>
                <c:rich>
                  <a:bodyPr wrap="square" lIns="38100" tIns="19050" rIns="38100" bIns="19050" anchor="ctr" anchorCtr="0">
                    <a:noAutofit/>
                  </a:bodyPr>
                  <a:lstStyle/>
                  <a:p>
                    <a:pPr algn="l">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lgn="l">
                        <a:defRPr sz="1200">
                          <a:solidFill>
                            <a:schemeClr val="accent1">
                              <a:lumMod val="60000"/>
                              <a:lumOff val="40000"/>
                            </a:schemeClr>
                          </a:solidFill>
                          <a:latin typeface="+mn-lt"/>
                        </a:defRPr>
                      </a:pPr>
                      <a:t>[値]</a:t>
                    </a:fld>
                    <a:endParaRPr lang="ja-JP" altLang="en-US"/>
                  </a:p>
                </c:rich>
              </c:tx>
              <c:numFmt formatCode="\&lt;#0.0%;[Red]\&lt;\-#0.0%\&g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1315121249533495"/>
                      <c:h val="2.7280232441700011E-2"/>
                    </c:manualLayout>
                  </c15:layout>
                  <c15:dlblFieldTable/>
                  <c15:showDataLabelsRange val="0"/>
                </c:ext>
                <c:ext xmlns:c16="http://schemas.microsoft.com/office/drawing/2014/chart" uri="{C3380CC4-5D6E-409C-BE32-E72D297353CC}">
                  <c16:uniqueId val="{0000006A-C815-4E68-9FD0-039C897DAEB1}"/>
                </c:ext>
              </c:extLst>
            </c:dLbl>
            <c:dLbl>
              <c:idx val="7"/>
              <c:layout>
                <c:manualLayout>
                  <c:x val="0.56541327916820416"/>
                  <c:y val="0.44658284048170171"/>
                </c:manualLayout>
              </c:layout>
              <c:tx>
                <c:rich>
                  <a:bodyPr wrap="square" lIns="38100" tIns="19050" rIns="38100" bIns="19050" anchor="ctr" anchorCtr="0">
                    <a:noAutofit/>
                  </a:bodyPr>
                  <a:lstStyle/>
                  <a:p>
                    <a:pPr algn="l">
                      <a:defRPr sz="1200">
                        <a:solidFill>
                          <a:srgbClr val="4A452A"/>
                        </a:solidFill>
                        <a:latin typeface="+mn-lt"/>
                      </a:defRPr>
                    </a:pPr>
                    <a:fld id="{F4A2D953-3C75-4560-91FC-2F688FE59705}" type="VALUE">
                      <a:rPr lang="en-US" altLang="ja-JP" sz="1200" baseline="0">
                        <a:solidFill>
                          <a:srgbClr val="4A452A"/>
                        </a:solidFill>
                        <a:latin typeface="+mn-lt"/>
                      </a:rPr>
                      <a:pPr algn="l">
                        <a:defRPr sz="1200">
                          <a:solidFill>
                            <a:srgbClr val="4A452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2941225050466193"/>
                      <c:h val="3.0201708910260097E-2"/>
                    </c:manualLayout>
                  </c15:layout>
                  <c15:dlblFieldTable/>
                  <c15:showDataLabelsRange val="0"/>
                </c:ext>
                <c:ext xmlns:c16="http://schemas.microsoft.com/office/drawing/2014/chart" uri="{C3380CC4-5D6E-409C-BE32-E72D297353CC}">
                  <c16:uniqueId val="{0000006B-C815-4E68-9FD0-039C897DAEB1}"/>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C815-4E68-9FD0-039C897DAEB1}"/>
                </c:ext>
              </c:extLst>
            </c:dLbl>
            <c:numFmt formatCode="&quot;&lt;&quot;##.0%;[Black]\&lt;\-##.0%&quot;&gt;&quot;" sourceLinked="0"/>
            <c:spPr>
              <a:noFill/>
              <a:ln>
                <a:noFill/>
              </a:ln>
              <a:effectLst/>
            </c:spPr>
            <c:txPr>
              <a:bodyPr wrap="square" lIns="38100" tIns="19050" rIns="38100" bIns="19050" anchor="ctr" anchorCtr="0">
                <a:spAutoFit/>
              </a:bodyPr>
              <a:lstStyle/>
              <a:p>
                <a:pPr algn="l">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'3.Allocated_CO2-Sector'!$AA$41:$BC$41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'3.Allocated_CO2-Sector'!$BD$82:$BD$89</c:f>
              <c:numCache>
                <c:formatCode>#,##0.0%;[Red]\-#,##0.0%</c:formatCode>
                <c:ptCount val="8"/>
                <c:pt idx="0">
                  <c:v>-0.15355811916275919</c:v>
                </c:pt>
                <c:pt idx="1">
                  <c:v>-0.16539091469095335</c:v>
                </c:pt>
                <c:pt idx="2">
                  <c:v>-7.7250745215857286E-2</c:v>
                </c:pt>
                <c:pt idx="3">
                  <c:v>-0.19209829147710833</c:v>
                </c:pt>
                <c:pt idx="4">
                  <c:v>-0.23667291721223793</c:v>
                </c:pt>
                <c:pt idx="5">
                  <c:v>-7.3957759464982176E-2</c:v>
                </c:pt>
                <c:pt idx="6">
                  <c:v>-2.1061341306122139E-2</c:v>
                </c:pt>
                <c:pt idx="7">
                  <c:v>-0.15384926164483226</c:v>
                </c:pt>
              </c:numCache>
            </c:numRef>
          </c:val>
          <c:smooth val="0"/>
          <c:extLst>
            <c:ext xmlns:c16="http://schemas.microsoft.com/office/drawing/2014/chart" uri="{C3380CC4-5D6E-409C-BE32-E72D297353CC}">
              <c16:uniqueId val="{0000006D-C815-4E68-9FD0-039C897DAEB1}"/>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solidFill>
      <a:schemeClr val="bg1"/>
    </a:solid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07563422528985"/>
          <c:y val="0.23732750568798991"/>
          <c:w val="0.52042653091420465"/>
          <c:h val="0.57014622337858223"/>
        </c:manualLayout>
      </c:layout>
      <c:doughnutChart>
        <c:varyColors val="1"/>
        <c:ser>
          <c:idx val="2"/>
          <c:order val="0"/>
          <c:tx>
            <c:strRef>
              <c:f>'リンク切公表時非表示（グラフの添え物）'!$BD$25:$BD$26</c:f>
              <c:strCache>
                <c:ptCount val="2"/>
                <c:pt idx="0">
                  <c:v>2019年度</c:v>
                </c:pt>
                <c:pt idx="1">
                  <c:v>（速報値）</c:v>
                </c:pt>
              </c:strCache>
            </c:strRef>
          </c:tx>
          <c:dPt>
            <c:idx val="0"/>
            <c:bubble3D val="0"/>
            <c:spPr>
              <a:noFill/>
              <a:ln>
                <a:noFill/>
              </a:ln>
            </c:spPr>
            <c:extLst>
              <c:ext xmlns:c16="http://schemas.microsoft.com/office/drawing/2014/chart" uri="{C3380CC4-5D6E-409C-BE32-E72D297353CC}">
                <c16:uniqueId val="{00000001-1AE1-4A49-9191-58B9114CB879}"/>
              </c:ext>
            </c:extLst>
          </c:dPt>
          <c:dLbls>
            <c:dLbl>
              <c:idx val="0"/>
              <c:layout>
                <c:manualLayout>
                  <c:x val="1.3777949113338473E-3"/>
                  <c:y val="-7.6963136729642806E-2"/>
                </c:manualLayout>
              </c:layout>
              <c:tx>
                <c:rich>
                  <a:bodyPr wrap="square" lIns="38100" tIns="19050" rIns="38100" bIns="19050" anchor="ctr">
                    <a:noAutofit/>
                  </a:bodyPr>
                  <a:lstStyle/>
                  <a:p>
                    <a:pPr>
                      <a:defRPr sz="1400"/>
                    </a:pPr>
                    <a:fld id="{C70EEE75-BBE7-4A43-8288-DB6527018D4F}" type="SERIESNAME">
                      <a:rPr lang="ja-JP" altLang="en-US" sz="1200"/>
                      <a:pPr>
                        <a:defRPr sz="1400"/>
                      </a:pPr>
                      <a:t>[系列名]</a:t>
                    </a:fld>
                    <a:r>
                      <a:rPr lang="ja-JP" altLang="en-US" sz="1200" baseline="0"/>
                      <a:t>
</a:t>
                    </a:r>
                    <a:fld id="{4D0C037A-71F7-4CE7-9782-630BEA1A6C86}" type="VALUE">
                      <a:rPr lang="ja-JP" altLang="en-US" sz="1200" baseline="0"/>
                      <a:pPr>
                        <a:defRPr sz="1400"/>
                      </a:pPr>
                      <a:t>[値]</a:t>
                    </a:fld>
                    <a:endParaRPr lang="ja-JP" altLang="en-US" sz="1200" baseline="0"/>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1581437933693139"/>
                      <c:h val="0.10576914434681041"/>
                    </c:manualLayout>
                  </c15:layout>
                  <c15:dlblFieldTable/>
                  <c15:showDataLabelsRange val="0"/>
                </c:ext>
                <c:ext xmlns:c16="http://schemas.microsoft.com/office/drawing/2014/chart" uri="{C3380CC4-5D6E-409C-BE32-E72D297353CC}">
                  <c16:uniqueId val="{00000001-1AE1-4A49-9191-58B9114CB879}"/>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'リンク切公表時非表示（グラフの添え物）'!$BD$27</c:f>
              <c:numCache>
                <c:formatCode>##"億"#,###"万トン"</c:formatCode>
                <c:ptCount val="1"/>
                <c:pt idx="0">
                  <c:v>110600</c:v>
                </c:pt>
              </c:numCache>
            </c:numRef>
          </c:val>
          <c:extLst>
            <c:ext xmlns:c16="http://schemas.microsoft.com/office/drawing/2014/chart" uri="{C3380CC4-5D6E-409C-BE32-E72D297353CC}">
              <c16:uniqueId val="{00000002-1AE1-4A49-9191-58B9114CB879}"/>
            </c:ext>
          </c:extLst>
        </c:ser>
        <c:ser>
          <c:idx val="0"/>
          <c:order val="1"/>
          <c:tx>
            <c:strRef>
              <c:f>'4.CO2-Share'!$C$4</c:f>
              <c:strCache>
                <c:ptCount val="1"/>
                <c:pt idx="0">
                  <c:v>■【電気・熱配分前】</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4-1AE1-4A49-9191-58B9114CB879}"/>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6-1AE1-4A49-9191-58B9114CB879}"/>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8-1AE1-4A49-9191-58B9114CB879}"/>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A-1AE1-4A49-9191-58B9114CB879}"/>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C-1AE1-4A49-9191-58B9114CB879}"/>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E-1AE1-4A49-9191-58B9114CB879}"/>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10-1AE1-4A49-9191-58B9114CB879}"/>
              </c:ext>
            </c:extLst>
          </c:dPt>
          <c:dLbls>
            <c:dLbl>
              <c:idx val="0"/>
              <c:layout>
                <c:manualLayout>
                  <c:x val="8.2151888974556664E-2"/>
                  <c:y val="-0.2325501918505378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AE1-4A49-9191-58B9114CB879}"/>
                </c:ext>
              </c:extLst>
            </c:dLbl>
            <c:dLbl>
              <c:idx val="1"/>
              <c:layout>
                <c:manualLayout>
                  <c:x val="0.38211969930609097"/>
                  <c:y val="-0.180179394936617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AE1-4A49-9191-58B9114CB879}"/>
                </c:ext>
              </c:extLst>
            </c:dLbl>
            <c:dLbl>
              <c:idx val="2"/>
              <c:layout>
                <c:manualLayout>
                  <c:x val="0.12966769468003084"/>
                  <c:y val="0.4095733596031765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AE1-4A49-9191-58B9114CB879}"/>
                </c:ext>
              </c:extLst>
            </c:dLbl>
            <c:dLbl>
              <c:idx val="3"/>
              <c:layout>
                <c:manualLayout>
                  <c:x val="-0.29135379722436394"/>
                  <c:y val="0.2788673032212538"/>
                </c:manualLayout>
              </c:layout>
              <c:showLegendKey val="0"/>
              <c:showVal val="1"/>
              <c:showCatName val="0"/>
              <c:showSerName val="0"/>
              <c:showPercent val="0"/>
              <c:showBubbleSize val="0"/>
              <c:separator>
</c:separator>
              <c:extLst>
                <c:ext xmlns:c15="http://schemas.microsoft.com/office/drawing/2012/chart" uri="{CE6537A1-D6FC-4f65-9D91-7224C49458BB}">
                  <c15:layout>
                    <c:manualLayout>
                      <c:w val="9.1213132499145463E-2"/>
                      <c:h val="4.4475501669121099E-2"/>
                    </c:manualLayout>
                  </c15:layout>
                </c:ext>
                <c:ext xmlns:c16="http://schemas.microsoft.com/office/drawing/2014/chart" uri="{C3380CC4-5D6E-409C-BE32-E72D297353CC}">
                  <c16:uniqueId val="{0000000A-1AE1-4A49-9191-58B9114CB879}"/>
                </c:ext>
              </c:extLst>
            </c:dLbl>
            <c:dLbl>
              <c:idx val="4"/>
              <c:layout>
                <c:manualLayout>
                  <c:x val="-0.30971838858905165"/>
                  <c:y val="2.161388556021878E-2"/>
                </c:manualLayout>
              </c:layout>
              <c:numFmt formatCode="&quot;(&quot;0.0%&quot;)&quot;" sourceLinked="0"/>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2248727833461835"/>
                      <c:h val="3.9566129543686886E-2"/>
                    </c:manualLayout>
                  </c15:layout>
                </c:ext>
                <c:ext xmlns:c16="http://schemas.microsoft.com/office/drawing/2014/chart" uri="{C3380CC4-5D6E-409C-BE32-E72D297353CC}">
                  <c16:uniqueId val="{0000000C-1AE1-4A49-9191-58B9114CB879}"/>
                </c:ext>
              </c:extLst>
            </c:dLbl>
            <c:dLbl>
              <c:idx val="5"/>
              <c:layout>
                <c:manualLayout>
                  <c:x val="-0.30688839629915188"/>
                  <c:y val="-7.6011043032753911E-2"/>
                </c:manualLayout>
              </c:layout>
              <c:numFmt formatCode="&quot;(&quot;0.0%&quot;)&quot;" sourceLinked="0"/>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4417570613279128E-2"/>
                      <c:h val="2.9401586070775459E-2"/>
                    </c:manualLayout>
                  </c15:layout>
                </c:ext>
                <c:ext xmlns:c16="http://schemas.microsoft.com/office/drawing/2014/chart" uri="{C3380CC4-5D6E-409C-BE32-E72D297353CC}">
                  <c16:uniqueId val="{0000000E-1AE1-4A49-9191-58B9114CB879}"/>
                </c:ext>
              </c:extLst>
            </c:dLbl>
            <c:dLbl>
              <c:idx val="6"/>
              <c:layout>
                <c:manualLayout>
                  <c:x val="-0.17655281418658442"/>
                  <c:y val="-0.175307308881560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AE1-4A49-9191-58B9114CB879}"/>
                </c:ext>
              </c:extLst>
            </c:dLbl>
            <c:dLbl>
              <c:idx val="7"/>
              <c:layout>
                <c:manualLayout>
                  <c:x val="-1.3436584425597533E-2"/>
                  <c:y val="-0.21070512832571767"/>
                </c:manualLayout>
              </c:layout>
              <c:numFmt formatCode="&quot;(&quot;0.0%&quot;)&quot;" sourceLinked="0"/>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30079279105628376"/>
                      <c:h val="3.2399194597709582E-2"/>
                    </c:manualLayout>
                  </c15:layout>
                </c:ext>
                <c:ext xmlns:c16="http://schemas.microsoft.com/office/drawing/2014/chart" uri="{C3380CC4-5D6E-409C-BE32-E72D297353CC}">
                  <c16:uniqueId val="{00000010-1AE1-4A49-9191-58B9114CB879}"/>
                </c:ext>
              </c:extLst>
            </c:dLbl>
            <c:numFmt formatCode="&quot;(&quot;0.0%&quot;)&quot;" sourceLinked="0"/>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'4.CO2-Share'!$I$6:$I$13</c:f>
              <c:numCache>
                <c:formatCode>0.0%</c:formatCode>
                <c:ptCount val="8"/>
                <c:pt idx="0">
                  <c:v>0.39101017478598787</c:v>
                </c:pt>
                <c:pt idx="1">
                  <c:v>0.25257344020860378</c:v>
                </c:pt>
                <c:pt idx="2">
                  <c:v>0.18024039306744041</c:v>
                </c:pt>
                <c:pt idx="3">
                  <c:v>5.8377425735011299E-2</c:v>
                </c:pt>
                <c:pt idx="4">
                  <c:v>4.8226800764347974E-2</c:v>
                </c:pt>
                <c:pt idx="5">
                  <c:v>4.0807504941330126E-2</c:v>
                </c:pt>
                <c:pt idx="6">
                  <c:v>2.606676378771754E-2</c:v>
                </c:pt>
                <c:pt idx="7">
                  <c:v>2.6974967095610377E-3</c:v>
                </c:pt>
              </c:numCache>
            </c:numRef>
          </c:val>
          <c:extLst>
            <c:ext xmlns:c16="http://schemas.microsoft.com/office/drawing/2014/chart" uri="{C3380CC4-5D6E-409C-BE32-E72D297353CC}">
              <c16:uniqueId val="{00000012-1AE1-4A49-9191-58B9114CB879}"/>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14-1AE1-4A49-9191-58B9114CB879}"/>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16-1AE1-4A49-9191-58B9114CB879}"/>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18-1AE1-4A49-9191-58B9114CB879}"/>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1A-1AE1-4A49-9191-58B9114CB879}"/>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1C-1AE1-4A49-9191-58B9114CB879}"/>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1E-1AE1-4A49-9191-58B9114CB879}"/>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20-1AE1-4A49-9191-58B9114CB879}"/>
              </c:ext>
            </c:extLst>
          </c:dPt>
          <c:dLbls>
            <c:dLbl>
              <c:idx val="0"/>
              <c:layout>
                <c:manualLayout>
                  <c:x val="0.17916547802621435"/>
                  <c:y val="-0.1182270447701420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4721048573631452"/>
                      <c:h val="0.11238468013309663"/>
                    </c:manualLayout>
                  </c15:layout>
                </c:ext>
                <c:ext xmlns:c16="http://schemas.microsoft.com/office/drawing/2014/chart" uri="{C3380CC4-5D6E-409C-BE32-E72D297353CC}">
                  <c16:uniqueId val="{00000014-1AE1-4A49-9191-58B9114CB879}"/>
                </c:ext>
              </c:extLst>
            </c:dLbl>
            <c:dLbl>
              <c:idx val="1"/>
              <c:layout>
                <c:manualLayout>
                  <c:x val="0.13890323824209697"/>
                  <c:y val="-7.0091653911119434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2485061680801851"/>
                      <c:h val="0.11182826445337803"/>
                    </c:manualLayout>
                  </c15:layout>
                </c:ext>
                <c:ext xmlns:c16="http://schemas.microsoft.com/office/drawing/2014/chart" uri="{C3380CC4-5D6E-409C-BE32-E72D297353CC}">
                  <c16:uniqueId val="{00000016-1AE1-4A49-9191-58B9114CB879}"/>
                </c:ext>
              </c:extLst>
            </c:dLbl>
            <c:dLbl>
              <c:idx val="2"/>
              <c:layout>
                <c:manualLayout>
                  <c:x val="-3.3783956500514577E-3"/>
                  <c:y val="0.11947616299818625"/>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268810717039321"/>
                      <c:h val="0.10940298604174205"/>
                    </c:manualLayout>
                  </c15:layout>
                </c:ext>
                <c:ext xmlns:c16="http://schemas.microsoft.com/office/drawing/2014/chart" uri="{C3380CC4-5D6E-409C-BE32-E72D297353CC}">
                  <c16:uniqueId val="{00000018-1AE1-4A49-9191-58B9114CB879}"/>
                </c:ext>
              </c:extLst>
            </c:dLbl>
            <c:dLbl>
              <c:idx val="3"/>
              <c:layout>
                <c:manualLayout>
                  <c:x val="-0.2073141865844256"/>
                  <c:y val="3.0407009081782444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463377023901309"/>
                      <c:h val="0.11734225605028895"/>
                    </c:manualLayout>
                  </c15:layout>
                </c:ext>
                <c:ext xmlns:c16="http://schemas.microsoft.com/office/drawing/2014/chart" uri="{C3380CC4-5D6E-409C-BE32-E72D297353CC}">
                  <c16:uniqueId val="{0000001A-1AE1-4A49-9191-58B9114CB879}"/>
                </c:ext>
              </c:extLst>
            </c:dLbl>
            <c:dLbl>
              <c:idx val="4"/>
              <c:layout>
                <c:manualLayout>
                  <c:x val="-0.22765188897455668"/>
                  <c:y val="-1.5830883076832395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3788936006168082"/>
                      <c:h val="7.8441233453583503E-2"/>
                    </c:manualLayout>
                  </c15:layout>
                </c:ext>
                <c:ext xmlns:c16="http://schemas.microsoft.com/office/drawing/2014/chart" uri="{C3380CC4-5D6E-409C-BE32-E72D297353CC}">
                  <c16:uniqueId val="{0000001C-1AE1-4A49-9191-58B9114CB879}"/>
                </c:ext>
              </c:extLst>
            </c:dLbl>
            <c:dLbl>
              <c:idx val="5"/>
              <c:layout>
                <c:manualLayout>
                  <c:x val="-0.28341268311488049"/>
                  <c:y val="-5.9063461695629781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3384734001542021"/>
                      <c:h val="8.4439110211481858E-2"/>
                    </c:manualLayout>
                  </c15:layout>
                </c:ext>
                <c:ext xmlns:c16="http://schemas.microsoft.com/office/drawing/2014/chart" uri="{C3380CC4-5D6E-409C-BE32-E72D297353CC}">
                  <c16:uniqueId val="{0000001E-1AE1-4A49-9191-58B9114CB879}"/>
                </c:ext>
              </c:extLst>
            </c:dLbl>
            <c:dLbl>
              <c:idx val="6"/>
              <c:layout>
                <c:manualLayout>
                  <c:x val="-0.17166827293754824"/>
                  <c:y val="-0.16715943524853616"/>
                </c:manualLayout>
              </c:layout>
              <c:numFmt formatCode="0.0%" sourceLinked="0"/>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1689552814186585"/>
                      <c:h val="0.11968162655645372"/>
                    </c:manualLayout>
                  </c15:layout>
                </c:ext>
                <c:ext xmlns:c16="http://schemas.microsoft.com/office/drawing/2014/chart" uri="{C3380CC4-5D6E-409C-BE32-E72D297353CC}">
                  <c16:uniqueId val="{00000021-1AE1-4A49-9191-58B9114CB879}"/>
                </c:ext>
              </c:extLst>
            </c:dLbl>
            <c:dLbl>
              <c:idx val="7"/>
              <c:layout>
                <c:manualLayout>
                  <c:x val="-1.2957787201233617E-2"/>
                  <c:y val="-0.18508805978354134"/>
                </c:manualLayout>
              </c:layout>
              <c:numFmt formatCode="0.0%" sourceLinked="0"/>
              <c:spPr>
                <a:noFill/>
                <a:ln>
                  <a:noFill/>
                </a:ln>
                <a:effectLst/>
              </c:spPr>
              <c:txPr>
                <a:bodyPr vertOverflow="overflow" horzOverflow="overflow" wrap="square" lIns="0" tIns="0" rIns="0" bIns="0" anchor="t">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6484676175790286"/>
                      <c:h val="0.1334712040254229"/>
                    </c:manualLayout>
                  </c15:layout>
                </c:ext>
                <c:ext xmlns:c16="http://schemas.microsoft.com/office/drawing/2014/chart" uri="{C3380CC4-5D6E-409C-BE32-E72D297353CC}">
                  <c16:uniqueId val="{00000020-1AE1-4A49-9191-58B9114CB879}"/>
                </c:ext>
              </c:extLst>
            </c:dLbl>
            <c:dLbl>
              <c:idx val="8"/>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AE1-4A49-9191-58B9114CB879}"/>
                </c:ext>
              </c:extLst>
            </c:dLbl>
            <c:numFmt formatCode="0.0%" sourceLinked="0"/>
            <c:spPr>
              <a:noFill/>
              <a:ln>
                <a:noFill/>
              </a:ln>
              <a:effectLst/>
            </c:spPr>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'4.CO2-Share'!$I$19:$I$26</c:f>
              <c:numCache>
                <c:formatCode>0.0%</c:formatCode>
                <c:ptCount val="8"/>
                <c:pt idx="0">
                  <c:v>7.7380691585079389E-2</c:v>
                </c:pt>
                <c:pt idx="1">
                  <c:v>0.34921976685182965</c:v>
                </c:pt>
                <c:pt idx="2">
                  <c:v>0.1870089001268769</c:v>
                </c:pt>
                <c:pt idx="3">
                  <c:v>0.17347635783653806</c:v>
                </c:pt>
                <c:pt idx="4">
                  <c:v>0.14334251816106711</c:v>
                </c:pt>
                <c:pt idx="5">
                  <c:v>4.0807504941330119E-2</c:v>
                </c:pt>
                <c:pt idx="6">
                  <c:v>2.6066763787717533E-2</c:v>
                </c:pt>
                <c:pt idx="7">
                  <c:v>2.6974967095610373E-3</c:v>
                </c:pt>
              </c:numCache>
            </c:numRef>
          </c:val>
          <c:extLst>
            <c:ext xmlns:c16="http://schemas.microsoft.com/office/drawing/2014/chart" uri="{C3380CC4-5D6E-409C-BE32-E72D297353CC}">
              <c16:uniqueId val="{00000023-1AE1-4A49-9191-58B9114CB879}"/>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55792839596598"/>
          <c:y val="0.1970555889032074"/>
          <c:w val="0.49408100725652015"/>
          <c:h val="0.57309837930412089"/>
        </c:manualLayout>
      </c:layout>
      <c:doughnutChart>
        <c:varyColors val="1"/>
        <c:ser>
          <c:idx val="2"/>
          <c:order val="0"/>
          <c:tx>
            <c:strRef>
              <c:f>'リンク切公表時非表示（グラフの添え物）'!$AX$25</c:f>
              <c:strCache>
                <c:ptCount val="1"/>
                <c:pt idx="0">
                  <c:v>2013年度</c:v>
                </c:pt>
              </c:strCache>
            </c:strRef>
          </c:tx>
          <c:spPr>
            <a:noFill/>
            <a:ln>
              <a:noFill/>
            </a:ln>
          </c:spPr>
          <c:dLbls>
            <c:dLbl>
              <c:idx val="0"/>
              <c:layout>
                <c:manualLayout>
                  <c:x val="-1.16357258191902E-3"/>
                  <c:y val="-7.7362275034466285E-2"/>
                </c:manualLayout>
              </c:layout>
              <c:tx>
                <c:rich>
                  <a:bodyPr wrap="square" lIns="38100" tIns="19050" rIns="38100" bIns="19050" anchor="ctr">
                    <a:noAutofit/>
                  </a:bodyPr>
                  <a:lstStyle/>
                  <a:p>
                    <a:pPr>
                      <a:defRPr sz="1400"/>
                    </a:pPr>
                    <a:fld id="{8011F587-C014-4026-8F6E-81CD685F70A6}" type="SERIESNAME">
                      <a:rPr lang="ja-JP" altLang="en-US" sz="1200"/>
                      <a:pPr>
                        <a:defRPr sz="1400"/>
                      </a:pPr>
                      <a:t>[系列名]</a:t>
                    </a:fld>
                    <a:r>
                      <a:rPr lang="ja-JP" altLang="en-US" sz="1200" baseline="0"/>
                      <a:t>
</a:t>
                    </a:r>
                    <a:fld id="{0AE07E6B-877C-4B8C-86E1-AA992CCEA0F3}" type="VALUE">
                      <a:rPr lang="ja-JP" altLang="en-US" sz="1200" baseline="0"/>
                      <a:pPr>
                        <a:defRPr sz="1400"/>
                      </a:pPr>
                      <a:t>[値]</a:t>
                    </a:fld>
                    <a:endParaRPr lang="ja-JP" altLang="en-US" sz="1200" baseline="0"/>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8151443418689408"/>
                      <c:h val="0.11326389892487686"/>
                    </c:manualLayout>
                  </c15:layout>
                  <c15:dlblFieldTable/>
                  <c15:showDataLabelsRange val="0"/>
                </c:ext>
                <c:ext xmlns:c16="http://schemas.microsoft.com/office/drawing/2014/chart" uri="{C3380CC4-5D6E-409C-BE32-E72D297353CC}">
                  <c16:uniqueId val="{00000000-7471-4EA4-955E-42347305E9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'リンク切公表時非表示（グラフの添え物）'!$AX$27</c:f>
              <c:numCache>
                <c:formatCode>##"億"#,###"万トン"</c:formatCode>
                <c:ptCount val="1"/>
                <c:pt idx="0">
                  <c:v>131700</c:v>
                </c:pt>
              </c:numCache>
            </c:numRef>
          </c:val>
          <c:extLst>
            <c:ext xmlns:c16="http://schemas.microsoft.com/office/drawing/2014/chart" uri="{C3380CC4-5D6E-409C-BE32-E72D297353CC}">
              <c16:uniqueId val="{00000001-7471-4EA4-955E-42347305E935}"/>
            </c:ext>
          </c:extLst>
        </c:ser>
        <c:ser>
          <c:idx val="0"/>
          <c:order val="1"/>
          <c:tx>
            <c:strRef>
              <c:f>'4.CO2-Share'!$C$4</c:f>
              <c:strCache>
                <c:ptCount val="1"/>
                <c:pt idx="0">
                  <c:v>■【電気・熱配分前】</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3-7471-4EA4-955E-42347305E935}"/>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5-7471-4EA4-955E-42347305E935}"/>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7-7471-4EA4-955E-42347305E935}"/>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9-7471-4EA4-955E-42347305E935}"/>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B-7471-4EA4-955E-42347305E935}"/>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D-7471-4EA4-955E-42347305E935}"/>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0F-7471-4EA4-955E-42347305E935}"/>
              </c:ext>
            </c:extLst>
          </c:dPt>
          <c:dLbls>
            <c:dLbl>
              <c:idx val="0"/>
              <c:layout>
                <c:manualLayout>
                  <c:x val="0.11597515956731087"/>
                  <c:y val="-0.1834187545262445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471-4EA4-955E-42347305E935}"/>
                </c:ext>
              </c:extLst>
            </c:dLbl>
            <c:dLbl>
              <c:idx val="1"/>
              <c:layout>
                <c:manualLayout>
                  <c:x val="0.38321023890906719"/>
                  <c:y val="-4.704241031028724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471-4EA4-955E-42347305E935}"/>
                </c:ext>
              </c:extLst>
            </c:dLbl>
            <c:dLbl>
              <c:idx val="2"/>
              <c:layout>
                <c:manualLayout>
                  <c:x val="0.12231708262398278"/>
                  <c:y val="0.3929818411541680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471-4EA4-955E-42347305E935}"/>
                </c:ext>
              </c:extLst>
            </c:dLbl>
            <c:dLbl>
              <c:idx val="3"/>
              <c:layout>
                <c:manualLayout>
                  <c:x val="-0.25112326026291309"/>
                  <c:y val="0.2733418543477372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471-4EA4-955E-42347305E935}"/>
                </c:ext>
              </c:extLst>
            </c:dLbl>
            <c:dLbl>
              <c:idx val="4"/>
              <c:layout>
                <c:manualLayout>
                  <c:x val="-0.27800782918253564"/>
                  <c:y val="8.164817510061499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471-4EA4-955E-42347305E935}"/>
                </c:ext>
              </c:extLst>
            </c:dLbl>
            <c:dLbl>
              <c:idx val="5"/>
              <c:layout>
                <c:manualLayout>
                  <c:x val="-0.29018233234463031"/>
                  <c:y val="-6.1944049537390924E-2"/>
                </c:manualLayout>
              </c:layout>
              <c:numFmt formatCode="&quot;(&quot;0.0%&quot;)&quot;"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7933705705811114E-2"/>
                      <c:h val="4.1792701367254985E-2"/>
                    </c:manualLayout>
                  </c15:layout>
                </c:ext>
                <c:ext xmlns:c16="http://schemas.microsoft.com/office/drawing/2014/chart" uri="{C3380CC4-5D6E-409C-BE32-E72D297353CC}">
                  <c16:uniqueId val="{0000000D-7471-4EA4-955E-42347305E935}"/>
                </c:ext>
              </c:extLst>
            </c:dLbl>
            <c:dLbl>
              <c:idx val="6"/>
              <c:layout>
                <c:manualLayout>
                  <c:x val="-0.17419967706267442"/>
                  <c:y val="-0.16276812502776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7471-4EA4-955E-42347305E935}"/>
                </c:ext>
              </c:extLst>
            </c:dLbl>
            <c:dLbl>
              <c:idx val="7"/>
              <c:layout>
                <c:manualLayout>
                  <c:x val="-2.0035587781021876E-2"/>
                  <c:y val="-0.19453440148427367"/>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8082081331505575E-2"/>
                      <c:h val="4.5808689885027551E-2"/>
                    </c:manualLayout>
                  </c15:layout>
                </c:ext>
                <c:ext xmlns:c16="http://schemas.microsoft.com/office/drawing/2014/chart" uri="{C3380CC4-5D6E-409C-BE32-E72D297353CC}">
                  <c16:uniqueId val="{0000000F-7471-4EA4-955E-42347305E935}"/>
                </c:ext>
              </c:extLst>
            </c:dLbl>
            <c:numFmt formatCode="&quot;(&quot;0.0%&quot;)&quot;" sourceLinked="0"/>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'4.CO2-Share'!$G$6:$G$13</c:f>
              <c:numCache>
                <c:formatCode>0.0%</c:formatCode>
                <c:ptCount val="8"/>
                <c:pt idx="0">
                  <c:v>0.39955718753531461</c:v>
                </c:pt>
                <c:pt idx="1">
                  <c:v>0.2503253901523444</c:v>
                </c:pt>
                <c:pt idx="2">
                  <c:v>0.16313105751217158</c:v>
                </c:pt>
                <c:pt idx="3">
                  <c:v>7.9116515251273278E-2</c:v>
                </c:pt>
                <c:pt idx="4">
                  <c:v>4.5799595173511037E-2</c:v>
                </c:pt>
                <c:pt idx="5">
                  <c:v>3.7021455570691822E-2</c:v>
                </c:pt>
                <c:pt idx="6">
                  <c:v>2.2370509846086978E-2</c:v>
                </c:pt>
                <c:pt idx="7">
                  <c:v>2.6782889586064759E-3</c:v>
                </c:pt>
              </c:numCache>
            </c:numRef>
          </c:val>
          <c:extLst>
            <c:ext xmlns:c16="http://schemas.microsoft.com/office/drawing/2014/chart" uri="{C3380CC4-5D6E-409C-BE32-E72D297353CC}">
              <c16:uniqueId val="{00000011-7471-4EA4-955E-42347305E935}"/>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13-7471-4EA4-955E-42347305E935}"/>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15-7471-4EA4-955E-42347305E935}"/>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17-7471-4EA4-955E-42347305E935}"/>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19-7471-4EA4-955E-42347305E935}"/>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1B-7471-4EA4-955E-42347305E935}"/>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1D-7471-4EA4-955E-42347305E935}"/>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1F-7471-4EA4-955E-42347305E935}"/>
              </c:ext>
            </c:extLst>
          </c:dPt>
          <c:dLbls>
            <c:dLbl>
              <c:idx val="0"/>
              <c:layout>
                <c:manualLayout>
                  <c:x val="0.21560435936137973"/>
                  <c:y val="-6.871349231410264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691522456429787"/>
                      <c:h val="9.5480318084817925E-2"/>
                    </c:manualLayout>
                  </c15:layout>
                </c:ext>
                <c:ext xmlns:c16="http://schemas.microsoft.com/office/drawing/2014/chart" uri="{C3380CC4-5D6E-409C-BE32-E72D297353CC}">
                  <c16:uniqueId val="{00000013-7471-4EA4-955E-42347305E935}"/>
                </c:ext>
              </c:extLst>
            </c:dLbl>
            <c:dLbl>
              <c:idx val="1"/>
              <c:layout>
                <c:manualLayout>
                  <c:x val="0.14470116005538208"/>
                  <c:y val="4.291485018816708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445707621796841"/>
                      <c:h val="0.13768834089709242"/>
                    </c:manualLayout>
                  </c15:layout>
                </c:ext>
                <c:ext xmlns:c16="http://schemas.microsoft.com/office/drawing/2014/chart" uri="{C3380CC4-5D6E-409C-BE32-E72D297353CC}">
                  <c16:uniqueId val="{00000015-7471-4EA4-955E-42347305E935}"/>
                </c:ext>
              </c:extLst>
            </c:dLbl>
            <c:dLbl>
              <c:idx val="2"/>
              <c:layout>
                <c:manualLayout>
                  <c:x val="-9.5201060661904511E-3"/>
                  <c:y val="0.11450808226725188"/>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829771418893584"/>
                      <c:h val="0.12370829153216834"/>
                    </c:manualLayout>
                  </c15:layout>
                </c:ext>
                <c:ext xmlns:c16="http://schemas.microsoft.com/office/drawing/2014/chart" uri="{C3380CC4-5D6E-409C-BE32-E72D297353CC}">
                  <c16:uniqueId val="{00000017-7471-4EA4-955E-42347305E935}"/>
                </c:ext>
              </c:extLst>
            </c:dLbl>
            <c:dLbl>
              <c:idx val="3"/>
              <c:layout>
                <c:manualLayout>
                  <c:x val="-0.17682701645693291"/>
                  <c:y val="2.254303437222307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442539679753817"/>
                      <c:h val="0.10921517758958472"/>
                    </c:manualLayout>
                  </c15:layout>
                </c:ext>
                <c:ext xmlns:c16="http://schemas.microsoft.com/office/drawing/2014/chart" uri="{C3380CC4-5D6E-409C-BE32-E72D297353CC}">
                  <c16:uniqueId val="{00000019-7471-4EA4-955E-42347305E935}"/>
                </c:ext>
              </c:extLst>
            </c:dLbl>
            <c:dLbl>
              <c:idx val="4"/>
              <c:layout>
                <c:manualLayout>
                  <c:x val="-0.19249488828825667"/>
                  <c:y val="3.747896295006920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666336443635867"/>
                      <c:h val="8.9774864315609354E-2"/>
                    </c:manualLayout>
                  </c15:layout>
                </c:ext>
                <c:ext xmlns:c16="http://schemas.microsoft.com/office/drawing/2014/chart" uri="{C3380CC4-5D6E-409C-BE32-E72D297353CC}">
                  <c16:uniqueId val="{0000001B-7471-4EA4-955E-42347305E935}"/>
                </c:ext>
              </c:extLst>
            </c:dLbl>
            <c:dLbl>
              <c:idx val="5"/>
              <c:layout>
                <c:manualLayout>
                  <c:x val="-0.27287527850100157"/>
                  <c:y val="-4.579281042722486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997560419116483"/>
                      <c:h val="7.8555605648954169E-2"/>
                    </c:manualLayout>
                  </c15:layout>
                </c:ext>
                <c:ext xmlns:c16="http://schemas.microsoft.com/office/drawing/2014/chart" uri="{C3380CC4-5D6E-409C-BE32-E72D297353CC}">
                  <c16:uniqueId val="{0000001D-7471-4EA4-955E-42347305E935}"/>
                </c:ext>
              </c:extLst>
            </c:dLbl>
            <c:dLbl>
              <c:idx val="6"/>
              <c:layout>
                <c:manualLayout>
                  <c:x val="-0.16869846239125733"/>
                  <c:y val="-0.1504281980587121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872739584978733"/>
                      <c:h val="0.10057242483695471"/>
                    </c:manualLayout>
                  </c15:layout>
                </c:ext>
                <c:ext xmlns:c16="http://schemas.microsoft.com/office/drawing/2014/chart" uri="{C3380CC4-5D6E-409C-BE32-E72D297353CC}">
                  <c16:uniqueId val="{00000020-7471-4EA4-955E-42347305E935}"/>
                </c:ext>
              </c:extLst>
            </c:dLbl>
            <c:dLbl>
              <c:idx val="7"/>
              <c:layout>
                <c:manualLayout>
                  <c:x val="-1.7845104320912679E-2"/>
                  <c:y val="-0.16901834350458178"/>
                </c:manualLayout>
              </c:layout>
              <c:numFmt formatCode="0.0%" sourceLinked="0"/>
              <c:spPr>
                <a:noFill/>
                <a:ln>
                  <a:noFill/>
                </a:ln>
                <a:effectLst/>
              </c:spPr>
              <c:txPr>
                <a:bodyPr vertOverflow="overflow" horzOverflow="overflow" wrap="square" lIns="0" tIns="0" rIns="0" bIns="0" anchor="t">
                  <a:noAutofit/>
                </a:bodyPr>
                <a:lstStyle/>
                <a:p>
                  <a:pPr>
                    <a:defRPr sz="1000"/>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834681475970105"/>
                      <c:h val="0.13527227774722853"/>
                    </c:manualLayout>
                  </c15:layout>
                </c:ext>
                <c:ext xmlns:c16="http://schemas.microsoft.com/office/drawing/2014/chart" uri="{C3380CC4-5D6E-409C-BE32-E72D297353CC}">
                  <c16:uniqueId val="{0000001F-7471-4EA4-955E-42347305E935}"/>
                </c:ext>
              </c:extLst>
            </c:dLbl>
            <c:dLbl>
              <c:idx val="8"/>
              <c:delete val="1"/>
              <c:extLst>
                <c:ext xmlns:c15="http://schemas.microsoft.com/office/drawing/2012/chart" uri="{CE6537A1-D6FC-4f65-9D91-7224C49458BB}"/>
                <c:ext xmlns:c16="http://schemas.microsoft.com/office/drawing/2014/chart" uri="{C3380CC4-5D6E-409C-BE32-E72D297353CC}">
                  <c16:uniqueId val="{00000021-7471-4EA4-955E-42347305E935}"/>
                </c:ext>
              </c:extLst>
            </c:dLbl>
            <c:numFmt formatCode="0.0%" sourceLinked="0"/>
            <c:spPr>
              <a:noFill/>
              <a:ln>
                <a:noFill/>
              </a:ln>
              <a:effectLst/>
            </c:spPr>
            <c:txPr>
              <a:bodyPr vertOverflow="overflow" horzOverflow="overflow" wrap="square" lIns="0" tIns="0" rIns="0" bIns="0" anchor="ctr">
                <a:noAutofit/>
              </a:bodyPr>
              <a:lstStyle/>
              <a:p>
                <a:pPr>
                  <a:defRPr sz="1000"/>
                </a:pPr>
                <a:endParaRPr lang="ja-JP"/>
              </a:p>
            </c:txPr>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'4.CO2-Share'!$G$19:$G$26</c:f>
              <c:numCache>
                <c:formatCode>0.0%</c:formatCode>
                <c:ptCount val="8"/>
                <c:pt idx="0">
                  <c:v>7.7977842641047332E-2</c:v>
                </c:pt>
                <c:pt idx="1">
                  <c:v>0.35152802577707437</c:v>
                </c:pt>
                <c:pt idx="2">
                  <c:v>0.17026399446359403</c:v>
                </c:pt>
                <c:pt idx="3">
                  <c:v>0.18039563051504676</c:v>
                </c:pt>
                <c:pt idx="4">
                  <c:v>0.15776425222785215</c:v>
                </c:pt>
                <c:pt idx="5">
                  <c:v>3.7021455570691815E-2</c:v>
                </c:pt>
                <c:pt idx="6">
                  <c:v>2.2370509846086972E-2</c:v>
                </c:pt>
                <c:pt idx="7">
                  <c:v>2.6782889586064755E-3</c:v>
                </c:pt>
              </c:numCache>
            </c:numRef>
          </c:val>
          <c:extLst>
            <c:ext xmlns:c16="http://schemas.microsoft.com/office/drawing/2014/chart" uri="{C3380CC4-5D6E-409C-BE32-E72D297353CC}">
              <c16:uniqueId val="{00000022-7471-4EA4-955E-42347305E935}"/>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8934121876"/>
          <c:y val="0.20400000000000001"/>
          <c:w val="0.56481961298153893"/>
          <c:h val="0.61455768618934614"/>
        </c:manualLayout>
      </c:layout>
      <c:doughnutChart>
        <c:varyColors val="1"/>
        <c:ser>
          <c:idx val="2"/>
          <c:order val="0"/>
          <c:tx>
            <c:strRef>
              <c:f>'リンク切公表時非表示（グラフの添え物）'!$AP$25</c:f>
              <c:strCache>
                <c:ptCount val="1"/>
                <c:pt idx="0">
                  <c:v>2005年度</c:v>
                </c:pt>
              </c:strCache>
            </c:strRef>
          </c:tx>
          <c:spPr>
            <a:noFill/>
            <a:ln>
              <a:noFill/>
            </a:ln>
          </c:spPr>
          <c:dLbls>
            <c:dLbl>
              <c:idx val="0"/>
              <c:layout>
                <c:manualLayout>
                  <c:x val="4.4678638313178586E-4"/>
                  <c:y val="-9.0124616431461704E-2"/>
                </c:manualLayout>
              </c:layout>
              <c:tx>
                <c:rich>
                  <a:bodyPr wrap="square" lIns="38100" tIns="19050" rIns="38100" bIns="19050" anchor="ctr">
                    <a:noAutofit/>
                  </a:bodyPr>
                  <a:lstStyle/>
                  <a:p>
                    <a:pPr>
                      <a:defRPr sz="1400"/>
                    </a:pPr>
                    <a:fld id="{367EDB26-B5F1-479B-A335-7BD4B17F4087}" type="SERIESNAME">
                      <a:rPr lang="ja-JP" altLang="en-US" sz="1200"/>
                      <a:pPr>
                        <a:defRPr sz="1400"/>
                      </a:pPr>
                      <a:t>[系列名]</a:t>
                    </a:fld>
                    <a:r>
                      <a:rPr lang="ja-JP" altLang="en-US" sz="1200" baseline="0"/>
                      <a:t>
</a:t>
                    </a:r>
                    <a:fld id="{E8146FD3-0F91-4CB4-B762-7464D27B38DB}" type="VALUE">
                      <a:rPr lang="ja-JP" altLang="en-US" sz="1200" baseline="0"/>
                      <a:pPr>
                        <a:defRPr sz="1400"/>
                      </a:pPr>
                      <a:t>[値]</a:t>
                    </a:fld>
                    <a:endParaRPr lang="ja-JP" altLang="en-US" sz="1200" baseline="0"/>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6862662303388565"/>
                      <c:h val="0.13625572105621045"/>
                    </c:manualLayout>
                  </c15:layout>
                  <c15:dlblFieldTable/>
                  <c15:showDataLabelsRange val="0"/>
                </c:ext>
                <c:ext xmlns:c16="http://schemas.microsoft.com/office/drawing/2014/chart" uri="{C3380CC4-5D6E-409C-BE32-E72D297353CC}">
                  <c16:uniqueId val="{00000000-2E34-4E24-9308-70AAF212CD79}"/>
                </c:ext>
              </c:extLst>
            </c:dLbl>
            <c:spPr>
              <a:noFill/>
              <a:ln>
                <a:noFill/>
              </a:ln>
              <a:effectLst/>
            </c:spPr>
            <c:txPr>
              <a:bodyPr wrap="square" lIns="38100" tIns="19050" rIns="38100" bIns="19050" anchor="ctr">
                <a:spAutoFit/>
              </a:bodyPr>
              <a:lstStyle/>
              <a:p>
                <a:pPr>
                  <a:defRPr sz="14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'リンク切公表時非表示（グラフの添え物）'!$AP$27</c:f>
              <c:numCache>
                <c:formatCode>##"億"#,###"万トン"</c:formatCode>
                <c:ptCount val="1"/>
                <c:pt idx="0">
                  <c:v>129300</c:v>
                </c:pt>
              </c:numCache>
            </c:numRef>
          </c:val>
          <c:extLst>
            <c:ext xmlns:c16="http://schemas.microsoft.com/office/drawing/2014/chart" uri="{C3380CC4-5D6E-409C-BE32-E72D297353CC}">
              <c16:uniqueId val="{00000001-2E34-4E24-9308-70AAF212CD79}"/>
            </c:ext>
          </c:extLst>
        </c:ser>
        <c:ser>
          <c:idx val="0"/>
          <c:order val="1"/>
          <c:tx>
            <c:strRef>
              <c:f>'4.CO2-Share'!$C$4</c:f>
              <c:strCache>
                <c:ptCount val="1"/>
                <c:pt idx="0">
                  <c:v>■【電気・熱配分前】</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3-2E34-4E24-9308-70AAF212CD79}"/>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5-2E34-4E24-9308-70AAF212CD79}"/>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7-2E34-4E24-9308-70AAF212CD79}"/>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09-2E34-4E24-9308-70AAF212CD79}"/>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0B-2E34-4E24-9308-70AAF212CD79}"/>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0D-2E34-4E24-9308-70AAF212CD79}"/>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0F-2E34-4E24-9308-70AAF212CD79}"/>
              </c:ext>
            </c:extLst>
          </c:dPt>
          <c:dLbls>
            <c:dLbl>
              <c:idx val="0"/>
              <c:layout>
                <c:manualLayout>
                  <c:x val="0.16996678669591159"/>
                  <c:y val="-0.17225159853125321"/>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27744759961058912"/>
                      <c:h val="4.7103715651061175E-2"/>
                    </c:manualLayout>
                  </c15:layout>
                </c:ext>
                <c:ext xmlns:c16="http://schemas.microsoft.com/office/drawing/2014/chart" uri="{C3380CC4-5D6E-409C-BE32-E72D297353CC}">
                  <c16:uniqueId val="{00000003-2E34-4E24-9308-70AAF212CD79}"/>
                </c:ext>
              </c:extLst>
            </c:dLbl>
            <c:dLbl>
              <c:idx val="1"/>
              <c:layout>
                <c:manualLayout>
                  <c:x val="0.36896618459481317"/>
                  <c:y val="-9.552988018082164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E34-4E24-9308-70AAF212CD79}"/>
                </c:ext>
              </c:extLst>
            </c:dLbl>
            <c:dLbl>
              <c:idx val="2"/>
              <c:layout>
                <c:manualLayout>
                  <c:x val="9.3272693151295494E-2"/>
                  <c:y val="0.4047739534790040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E34-4E24-9308-70AAF212CD79}"/>
                </c:ext>
              </c:extLst>
            </c:dLbl>
            <c:dLbl>
              <c:idx val="3"/>
              <c:layout>
                <c:manualLayout>
                  <c:x val="-0.2325118954064378"/>
                  <c:y val="0.3819707509463473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E34-4E24-9308-70AAF212CD79}"/>
                </c:ext>
              </c:extLst>
            </c:dLbl>
            <c:dLbl>
              <c:idx val="4"/>
              <c:layout>
                <c:manualLayout>
                  <c:x val="-0.29981946741421039"/>
                  <c:y val="6.8975962694948489E-2"/>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1530449148496433"/>
                      <c:h val="4.8815387927213787E-2"/>
                    </c:manualLayout>
                  </c15:layout>
                </c:ext>
                <c:ext xmlns:c16="http://schemas.microsoft.com/office/drawing/2014/chart" uri="{C3380CC4-5D6E-409C-BE32-E72D297353CC}">
                  <c16:uniqueId val="{0000000B-2E34-4E24-9308-70AAF212CD79}"/>
                </c:ext>
              </c:extLst>
            </c:dLbl>
            <c:dLbl>
              <c:idx val="5"/>
              <c:layout>
                <c:manualLayout>
                  <c:x val="-0.29018711969596905"/>
                  <c:y val="-5.145115280322911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2E34-4E24-9308-70AAF212CD79}"/>
                </c:ext>
              </c:extLst>
            </c:dLbl>
            <c:dLbl>
              <c:idx val="6"/>
              <c:layout>
                <c:manualLayout>
                  <c:x val="-0.18185974954158213"/>
                  <c:y val="-0.16614425587303025"/>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28178820116432279"/>
                      <c:h val="3.9630666440536609E-2"/>
                    </c:manualLayout>
                  </c15:layout>
                </c:ext>
                <c:ext xmlns:c16="http://schemas.microsoft.com/office/drawing/2014/chart" uri="{C3380CC4-5D6E-409C-BE32-E72D297353CC}">
                  <c16:uniqueId val="{00000010-2E34-4E24-9308-70AAF212CD79}"/>
                </c:ext>
              </c:extLst>
            </c:dLbl>
            <c:dLbl>
              <c:idx val="7"/>
              <c:layout>
                <c:manualLayout>
                  <c:x val="-4.8641167294181577E-3"/>
                  <c:y val="-0.19764408181239124"/>
                </c:manualLayout>
              </c:layout>
              <c:numFmt formatCode="\(0.0%\)" sourceLinked="0"/>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28619996012057664"/>
                      <c:h val="4.088216357946492E-2"/>
                    </c:manualLayout>
                  </c15:layout>
                </c:ext>
                <c:ext xmlns:c16="http://schemas.microsoft.com/office/drawing/2014/chart" uri="{C3380CC4-5D6E-409C-BE32-E72D297353CC}">
                  <c16:uniqueId val="{0000000F-2E34-4E24-9308-70AAF212CD79}"/>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'4.CO2-Share'!$E$6:$E$13</c:f>
              <c:numCache>
                <c:formatCode>0.0%</c:formatCode>
                <c:ptCount val="8"/>
                <c:pt idx="0">
                  <c:v>0.32779906245891244</c:v>
                </c:pt>
                <c:pt idx="1">
                  <c:v>0.28343566444497492</c:v>
                </c:pt>
                <c:pt idx="2">
                  <c:v>0.18350864367003653</c:v>
                </c:pt>
                <c:pt idx="3">
                  <c:v>7.9119932470021373E-2</c:v>
                </c:pt>
                <c:pt idx="4">
                  <c:v>5.4432910589762289E-2</c:v>
                </c:pt>
                <c:pt idx="5">
                  <c:v>4.3670088351690388E-2</c:v>
                </c:pt>
                <c:pt idx="6">
                  <c:v>2.4501314229804162E-2</c:v>
                </c:pt>
                <c:pt idx="7">
                  <c:v>3.5323837847978327E-3</c:v>
                </c:pt>
              </c:numCache>
            </c:numRef>
          </c:val>
          <c:extLst>
            <c:ext xmlns:c16="http://schemas.microsoft.com/office/drawing/2014/chart" uri="{C3380CC4-5D6E-409C-BE32-E72D297353CC}">
              <c16:uniqueId val="{00000011-2E34-4E24-9308-70AAF212CD79}"/>
            </c:ext>
          </c:extLst>
        </c:ser>
        <c:ser>
          <c:idx val="1"/>
          <c:order val="2"/>
          <c:tx>
            <c:strRef>
              <c:f>'4.CO2-Share'!$C$17</c:f>
              <c:strCache>
                <c:ptCount val="1"/>
                <c:pt idx="0">
                  <c:v>■【電気・熱配分後】</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13-2E34-4E24-9308-70AAF212CD79}"/>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15-2E34-4E24-9308-70AAF212CD79}"/>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17-2E34-4E24-9308-70AAF212CD79}"/>
              </c:ext>
            </c:extLst>
          </c:dPt>
          <c:dPt>
            <c:idx val="3"/>
            <c:bubble3D val="0"/>
            <c:spPr>
              <a:solidFill>
                <a:srgbClr val="C0C0C0"/>
              </a:solidFill>
              <a:ln>
                <a:solidFill>
                  <a:sysClr val="windowText" lastClr="000000"/>
                </a:solidFill>
              </a:ln>
            </c:spPr>
            <c:extLst>
              <c:ext xmlns:c16="http://schemas.microsoft.com/office/drawing/2014/chart" uri="{C3380CC4-5D6E-409C-BE32-E72D297353CC}">
                <c16:uniqueId val="{00000019-2E34-4E24-9308-70AAF212CD79}"/>
              </c:ext>
            </c:extLst>
          </c:dPt>
          <c:dPt>
            <c:idx val="4"/>
            <c:bubble3D val="0"/>
            <c:spPr>
              <a:solidFill>
                <a:srgbClr val="333399"/>
              </a:solidFill>
              <a:ln>
                <a:solidFill>
                  <a:sysClr val="windowText" lastClr="000000"/>
                </a:solidFill>
              </a:ln>
            </c:spPr>
            <c:extLst>
              <c:ext xmlns:c16="http://schemas.microsoft.com/office/drawing/2014/chart" uri="{C3380CC4-5D6E-409C-BE32-E72D297353CC}">
                <c16:uniqueId val="{0000001B-2E34-4E24-9308-70AAF212CD79}"/>
              </c:ext>
            </c:extLst>
          </c:dPt>
          <c:dPt>
            <c:idx val="5"/>
            <c:bubble3D val="0"/>
            <c:spPr>
              <a:solidFill>
                <a:srgbClr val="FF8080"/>
              </a:solidFill>
              <a:ln>
                <a:solidFill>
                  <a:sysClr val="windowText" lastClr="000000"/>
                </a:solidFill>
              </a:ln>
            </c:spPr>
            <c:extLst>
              <c:ext xmlns:c16="http://schemas.microsoft.com/office/drawing/2014/chart" uri="{C3380CC4-5D6E-409C-BE32-E72D297353CC}">
                <c16:uniqueId val="{0000001D-2E34-4E24-9308-70AAF212CD79}"/>
              </c:ext>
            </c:extLst>
          </c:dPt>
          <c:dPt>
            <c:idx val="7"/>
            <c:bubble3D val="0"/>
            <c:spPr>
              <a:solidFill>
                <a:srgbClr val="3366FF"/>
              </a:solidFill>
              <a:ln>
                <a:solidFill>
                  <a:sysClr val="windowText" lastClr="000000"/>
                </a:solidFill>
              </a:ln>
            </c:spPr>
            <c:extLst>
              <c:ext xmlns:c16="http://schemas.microsoft.com/office/drawing/2014/chart" uri="{C3380CC4-5D6E-409C-BE32-E72D297353CC}">
                <c16:uniqueId val="{0000001F-2E34-4E24-9308-70AAF212CD79}"/>
              </c:ext>
            </c:extLst>
          </c:dPt>
          <c:dLbls>
            <c:dLbl>
              <c:idx val="0"/>
              <c:layout>
                <c:manualLayout>
                  <c:x val="0.25193278362285015"/>
                  <c:y val="-8.4087653321559902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485166142240596"/>
                      <c:h val="0.10733974842318411"/>
                    </c:manualLayout>
                  </c15:layout>
                </c:ext>
                <c:ext xmlns:c16="http://schemas.microsoft.com/office/drawing/2014/chart" uri="{C3380CC4-5D6E-409C-BE32-E72D297353CC}">
                  <c16:uniqueId val="{00000013-2E34-4E24-9308-70AAF212CD79}"/>
                </c:ext>
              </c:extLst>
            </c:dLbl>
            <c:dLbl>
              <c:idx val="1"/>
              <c:layout>
                <c:manualLayout>
                  <c:x val="0.16789307812120127"/>
                  <c:y val="7.1076150120864988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0.12510803145640198"/>
                    </c:manualLayout>
                  </c15:layout>
                </c:ext>
                <c:ext xmlns:c16="http://schemas.microsoft.com/office/drawing/2014/chart" uri="{C3380CC4-5D6E-409C-BE32-E72D297353CC}">
                  <c16:uniqueId val="{00000015-2E34-4E24-9308-70AAF212CD79}"/>
                </c:ext>
              </c:extLst>
            </c:dLbl>
            <c:dLbl>
              <c:idx val="2"/>
              <c:layout>
                <c:manualLayout>
                  <c:x val="-1.8255001544350266E-2"/>
                  <c:y val="0.13025389050132438"/>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989267743411097"/>
                      <c:h val="0.10744084627573174"/>
                    </c:manualLayout>
                  </c15:layout>
                </c:ext>
                <c:ext xmlns:c16="http://schemas.microsoft.com/office/drawing/2014/chart" uri="{C3380CC4-5D6E-409C-BE32-E72D297353CC}">
                  <c16:uniqueId val="{00000017-2E34-4E24-9308-70AAF212CD79}"/>
                </c:ext>
              </c:extLst>
            </c:dLbl>
            <c:dLbl>
              <c:idx val="3"/>
              <c:layout>
                <c:manualLayout>
                  <c:x val="-0.15027778755214627"/>
                  <c:y val="0.148925069698640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52678763425095"/>
                      <c:h val="0.13038068812659254"/>
                    </c:manualLayout>
                  </c15:layout>
                </c:ext>
                <c:ext xmlns:c16="http://schemas.microsoft.com/office/drawing/2014/chart" uri="{C3380CC4-5D6E-409C-BE32-E72D297353CC}">
                  <c16:uniqueId val="{00000019-2E34-4E24-9308-70AAF212CD79}"/>
                </c:ext>
              </c:extLst>
            </c:dLbl>
            <c:dLbl>
              <c:idx val="4"/>
              <c:layout>
                <c:manualLayout>
                  <c:x val="-0.22123847197930513"/>
                  <c:y val="4.050522288613832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7.5356377057078108E-2"/>
                    </c:manualLayout>
                  </c15:layout>
                </c:ext>
                <c:ext xmlns:c16="http://schemas.microsoft.com/office/drawing/2014/chart" uri="{C3380CC4-5D6E-409C-BE32-E72D297353CC}">
                  <c16:uniqueId val="{0000001B-2E34-4E24-9308-70AAF212CD79}"/>
                </c:ext>
              </c:extLst>
            </c:dLbl>
            <c:dLbl>
              <c:idx val="5"/>
              <c:layout>
                <c:manualLayout>
                  <c:x val="-0.27065221352816005"/>
                  <c:y val="-3.553041116448064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3917041905984779"/>
                      <c:h val="0.11041834731974692"/>
                    </c:manualLayout>
                  </c15:layout>
                </c:ext>
                <c:ext xmlns:c16="http://schemas.microsoft.com/office/drawing/2014/chart" uri="{C3380CC4-5D6E-409C-BE32-E72D297353CC}">
                  <c16:uniqueId val="{0000001D-2E34-4E24-9308-70AAF212CD79}"/>
                </c:ext>
              </c:extLst>
            </c:dLbl>
            <c:dLbl>
              <c:idx val="6"/>
              <c:layout>
                <c:manualLayout>
                  <c:x val="-0.17787825828573217"/>
                  <c:y val="-0.15311007796222942"/>
                </c:manualLayout>
              </c:layout>
              <c:numFmt formatCode="0.0%" sourceLinked="0"/>
              <c:spPr>
                <a:noFill/>
                <a:ln>
                  <a:noFill/>
                </a:ln>
                <a:effectLst/>
              </c:spPr>
              <c:txPr>
                <a:bodyPr vertOverflow="overflow" horzOverflow="overflow" wrap="square" lIns="0" tIns="0" rIns="0" bIns="0" anchor="t">
                  <a:noAutofit/>
                </a:bodyPr>
                <a:lstStyle/>
                <a:p>
                  <a:pPr>
                    <a:defRPr sz="1000"/>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2422147155072311"/>
                      <c:h val="0.10723806162593463"/>
                    </c:manualLayout>
                  </c15:layout>
                </c:ext>
                <c:ext xmlns:c16="http://schemas.microsoft.com/office/drawing/2014/chart" uri="{C3380CC4-5D6E-409C-BE32-E72D297353CC}">
                  <c16:uniqueId val="{00000020-2E34-4E24-9308-70AAF212CD79}"/>
                </c:ext>
              </c:extLst>
            </c:dLbl>
            <c:dLbl>
              <c:idx val="7"/>
              <c:layout>
                <c:manualLayout>
                  <c:x val="-3.3734277928303053E-3"/>
                  <c:y val="-0.16648390871761143"/>
                </c:manualLayout>
              </c:layout>
              <c:numFmt formatCode="0.0%" sourceLinked="0"/>
              <c:spPr>
                <a:noFill/>
                <a:ln>
                  <a:noFill/>
                </a:ln>
                <a:effectLst/>
              </c:spPr>
              <c:txPr>
                <a:bodyPr vertOverflow="overflow" horzOverflow="overflow" wrap="square" lIns="0" tIns="0" rIns="0" bIns="0" anchor="t">
                  <a:noAutofit/>
                </a:bodyPr>
                <a:lstStyle/>
                <a:p>
                  <a:pPr>
                    <a:defRPr sz="100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6775787716355645"/>
                      <c:h val="0.14767803565302035"/>
                    </c:manualLayout>
                  </c15:layout>
                </c:ext>
                <c:ext xmlns:c16="http://schemas.microsoft.com/office/drawing/2014/chart" uri="{C3380CC4-5D6E-409C-BE32-E72D297353CC}">
                  <c16:uniqueId val="{0000001F-2E34-4E24-9308-70AAF212CD79}"/>
                </c:ext>
              </c:extLst>
            </c:dLbl>
            <c:dLbl>
              <c:idx val="8"/>
              <c:delete val="1"/>
              <c:extLst>
                <c:ext xmlns:c15="http://schemas.microsoft.com/office/drawing/2012/chart" uri="{CE6537A1-D6FC-4f65-9D91-7224C49458BB}"/>
                <c:ext xmlns:c16="http://schemas.microsoft.com/office/drawing/2014/chart" uri="{C3380CC4-5D6E-409C-BE32-E72D297353CC}">
                  <c16:uniqueId val="{00000021-2E34-4E24-9308-70AAF212CD79}"/>
                </c:ext>
              </c:extLst>
            </c:dLbl>
            <c:numFmt formatCode="0.0%" sourceLinked="0"/>
            <c:spPr>
              <a:noFill/>
              <a:ln>
                <a:noFill/>
              </a:ln>
              <a:effectLst/>
            </c:spPr>
            <c:txPr>
              <a:bodyPr vertOverflow="overflow" horzOverflow="overflow" wrap="square" lIns="0" tIns="0" rIns="0" bIns="0" anchor="ctr">
                <a:noAutofit/>
              </a:bodyPr>
              <a:lstStyle/>
              <a:p>
                <a:pPr>
                  <a:defRPr sz="1000"/>
                </a:pPr>
                <a:endParaRPr lang="ja-JP"/>
              </a:p>
            </c:txPr>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'リンク切公表時非表示（グラフの添え物）'!$W$26:$W$34</c:f>
              <c:strCache>
                <c:ptCount val="9"/>
                <c:pt idx="0">
                  <c:v>エネルギー転換部門
（製油所、発電所等）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'4.CO2-Share'!$E$19:$E$26</c:f>
              <c:numCache>
                <c:formatCode>0.0%</c:formatCode>
                <c:ptCount val="8"/>
                <c:pt idx="0">
                  <c:v>7.5810064659759646E-2</c:v>
                </c:pt>
                <c:pt idx="1">
                  <c:v>0.36145639825219378</c:v>
                </c:pt>
                <c:pt idx="2">
                  <c:v>0.18879636151316437</c:v>
                </c:pt>
                <c:pt idx="3">
                  <c:v>0.17041882568180342</c:v>
                </c:pt>
                <c:pt idx="4">
                  <c:v>0.13181456352678633</c:v>
                </c:pt>
                <c:pt idx="5">
                  <c:v>4.3670088351690388E-2</c:v>
                </c:pt>
                <c:pt idx="6">
                  <c:v>2.4501314229804162E-2</c:v>
                </c:pt>
                <c:pt idx="7">
                  <c:v>3.5323837847978327E-3</c:v>
                </c:pt>
              </c:numCache>
            </c:numRef>
          </c:val>
          <c:extLst>
            <c:ext xmlns:c16="http://schemas.microsoft.com/office/drawing/2014/chart" uri="{C3380CC4-5D6E-409C-BE32-E72D297353CC}">
              <c16:uniqueId val="{00000022-2E34-4E24-9308-70AAF212CD79}"/>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'リンク切公表時非表示（グラフの添え物）'!$BD$38:$BD$39</c:f>
              <c:strCache>
                <c:ptCount val="2"/>
                <c:pt idx="0">
                  <c:v>2019年度</c:v>
                </c:pt>
                <c:pt idx="1">
                  <c:v>（速報値）</c:v>
                </c:pt>
              </c:strCache>
            </c:strRef>
          </c:tx>
          <c:spPr>
            <a:noFill/>
            <a:ln>
              <a:noFill/>
            </a:ln>
          </c:spPr>
          <c:dLbls>
            <c:dLbl>
              <c:idx val="0"/>
              <c:layout>
                <c:manualLayout>
                  <c:x val="4.0130161319658509E-3"/>
                  <c:y val="-0.12060583261632007"/>
                </c:manualLayout>
              </c:layout>
              <c:tx>
                <c:rich>
                  <a:bodyPr wrap="square" lIns="38100" tIns="19050" rIns="38100" bIns="19050" anchor="ctr">
                    <a:noAutofit/>
                  </a:bodyPr>
                  <a:lstStyle/>
                  <a:p>
                    <a:pPr>
                      <a:defRPr sz="1400"/>
                    </a:pPr>
                    <a:fld id="{2FD1C98B-8D19-42D8-9095-7BF29EA25A8C}" type="SERIESNAME">
                      <a:rPr lang="ja-JP" altLang="en-US" sz="1200"/>
                      <a:pPr>
                        <a:defRPr sz="1400"/>
                      </a:pPr>
                      <a:t>[系列名]</a:t>
                    </a:fld>
                    <a:endParaRPr lang="ja-JP" altLang="en-US" sz="1200" baseline="0"/>
                  </a:p>
                  <a:p>
                    <a:pPr>
                      <a:defRPr sz="1400"/>
                    </a:pPr>
                    <a:fld id="{F586A538-C89A-410A-A804-C35A40D81FDA}" type="VALUE">
                      <a:rPr lang="ja-JP" altLang="en-US" sz="1200"/>
                      <a:pPr>
                        <a:defRPr sz="14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4984976803994745"/>
                      <c:h val="0.15709797989424928"/>
                    </c:manualLayout>
                  </c15:layout>
                  <c15:dlblFieldTable/>
                  <c15:showDataLabelsRange val="0"/>
                </c:ext>
                <c:ext xmlns:c16="http://schemas.microsoft.com/office/drawing/2014/chart" uri="{C3380CC4-5D6E-409C-BE32-E72D297353CC}">
                  <c16:uniqueId val="{00000000-932D-41DC-B88A-51A50A06F813}"/>
                </c:ext>
              </c:extLst>
            </c:dLbl>
            <c:spPr>
              <a:noFill/>
              <a:ln>
                <a:noFill/>
              </a:ln>
              <a:effectLst/>
            </c:sp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'リンク切公表時非表示（グラフの添え物）'!$W$39:$W$43</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'リンク切公表時非表示（グラフの添え物）'!$BD$40</c:f>
              <c:numCache>
                <c:formatCode>#,##0"万トン"</c:formatCode>
                <c:ptCount val="1"/>
                <c:pt idx="0">
                  <c:v>3000</c:v>
                </c:pt>
              </c:numCache>
            </c:numRef>
          </c:val>
          <c:extLst>
            <c:ext xmlns:c16="http://schemas.microsoft.com/office/drawing/2014/chart" uri="{C3380CC4-5D6E-409C-BE32-E72D297353CC}">
              <c16:uniqueId val="{00000001-932D-41DC-B88A-51A50A06F813}"/>
            </c:ext>
          </c:extLst>
        </c:ser>
        <c:ser>
          <c:idx val="0"/>
          <c:order val="1"/>
          <c:tx>
            <c:strRef>
              <c:f>'5.CH4'!$BD$13</c:f>
              <c:strCache>
                <c:ptCount val="1"/>
                <c:pt idx="0">
                  <c:v>2019</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932D-41DC-B88A-51A50A06F813}"/>
              </c:ext>
            </c:extLst>
          </c:dPt>
          <c:dPt>
            <c:idx val="1"/>
            <c:bubble3D val="0"/>
            <c:spPr>
              <a:solidFill>
                <a:srgbClr val="993366"/>
              </a:solidFill>
              <a:ln>
                <a:solidFill>
                  <a:schemeClr val="tx1"/>
                </a:solidFill>
              </a:ln>
            </c:spPr>
            <c:extLst>
              <c:ext xmlns:c16="http://schemas.microsoft.com/office/drawing/2014/chart" uri="{C3380CC4-5D6E-409C-BE32-E72D297353CC}">
                <c16:uniqueId val="{00000005-932D-41DC-B88A-51A50A06F813}"/>
              </c:ext>
            </c:extLst>
          </c:dPt>
          <c:dPt>
            <c:idx val="2"/>
            <c:bubble3D val="0"/>
            <c:spPr>
              <a:solidFill>
                <a:srgbClr val="FFFFCC"/>
              </a:solidFill>
              <a:ln>
                <a:solidFill>
                  <a:schemeClr val="tx1"/>
                </a:solidFill>
              </a:ln>
            </c:spPr>
            <c:extLst>
              <c:ext xmlns:c16="http://schemas.microsoft.com/office/drawing/2014/chart" uri="{C3380CC4-5D6E-409C-BE32-E72D297353CC}">
                <c16:uniqueId val="{00000007-932D-41DC-B88A-51A50A06F813}"/>
              </c:ext>
            </c:extLst>
          </c:dPt>
          <c:dPt>
            <c:idx val="3"/>
            <c:bubble3D val="0"/>
            <c:spPr>
              <a:solidFill>
                <a:srgbClr val="CCFFFF"/>
              </a:solidFill>
              <a:ln>
                <a:solidFill>
                  <a:schemeClr val="tx1"/>
                </a:solidFill>
              </a:ln>
            </c:spPr>
            <c:extLst>
              <c:ext xmlns:c16="http://schemas.microsoft.com/office/drawing/2014/chart" uri="{C3380CC4-5D6E-409C-BE32-E72D297353CC}">
                <c16:uniqueId val="{00000009-932D-41DC-B88A-51A50A06F813}"/>
              </c:ext>
            </c:extLst>
          </c:dPt>
          <c:dLbls>
            <c:dLbl>
              <c:idx val="0"/>
              <c:layout>
                <c:manualLayout>
                  <c:x val="0.18354962023044305"/>
                  <c:y val="0.12694121216964185"/>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181623807734857"/>
                      <c:h val="0.21084198372988303"/>
                    </c:manualLayout>
                  </c15:layout>
                </c:ext>
                <c:ext xmlns:c16="http://schemas.microsoft.com/office/drawing/2014/chart" uri="{C3380CC4-5D6E-409C-BE32-E72D297353CC}">
                  <c16:uniqueId val="{00000003-932D-41DC-B88A-51A50A06F813}"/>
                </c:ext>
              </c:extLst>
            </c:dLbl>
            <c:dLbl>
              <c:idx val="1"/>
              <c:layout>
                <c:manualLayout>
                  <c:x val="-0.24613626273079847"/>
                  <c:y val="5.1129173090140811E-2"/>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551335011314059"/>
                      <c:h val="0.15023854572987078"/>
                    </c:manualLayout>
                  </c15:layout>
                </c:ext>
                <c:ext xmlns:c16="http://schemas.microsoft.com/office/drawing/2014/chart" uri="{C3380CC4-5D6E-409C-BE32-E72D297353CC}">
                  <c16:uniqueId val="{00000005-932D-41DC-B88A-51A50A06F813}"/>
                </c:ext>
              </c:extLst>
            </c:dLbl>
            <c:dLbl>
              <c:idx val="2"/>
              <c:layout>
                <c:manualLayout>
                  <c:x val="-0.29911012483191735"/>
                  <c:y val="-4.8270500318176014E-2"/>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3528879930088614"/>
                      <c:h val="0.12612054299529463"/>
                    </c:manualLayout>
                  </c15:layout>
                </c:ext>
                <c:ext xmlns:c16="http://schemas.microsoft.com/office/drawing/2014/chart" uri="{C3380CC4-5D6E-409C-BE32-E72D297353CC}">
                  <c16:uniqueId val="{00000007-932D-41DC-B88A-51A50A06F813}"/>
                </c:ext>
              </c:extLst>
            </c:dLbl>
            <c:dLbl>
              <c:idx val="3"/>
              <c:layout>
                <c:manualLayout>
                  <c:x val="-0.19256917699254916"/>
                  <c:y val="-0.14294983278835016"/>
                </c:manualLayout>
              </c:layout>
              <c:numFmt formatCode="0.0%" sourceLinked="0"/>
              <c:spPr>
                <a:noFill/>
                <a:ln>
                  <a:noFill/>
                </a:ln>
                <a:effectLst/>
              </c:spPr>
              <c:txPr>
                <a:bodyPr wrap="square" lIns="38100" tIns="19050" rIns="38100" bIns="19050" anchor="ctr">
                  <a:noAutofit/>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2004037955511005"/>
                      <c:h val="0.15011270890837089"/>
                    </c:manualLayout>
                  </c15:layout>
                </c:ext>
                <c:ext xmlns:c16="http://schemas.microsoft.com/office/drawing/2014/chart" uri="{C3380CC4-5D6E-409C-BE32-E72D297353CC}">
                  <c16:uniqueId val="{00000009-932D-41DC-B88A-51A50A06F813}"/>
                </c:ext>
              </c:extLst>
            </c:dLbl>
            <c:dLbl>
              <c:idx val="4"/>
              <c:layout>
                <c:manualLayout>
                  <c:x val="0.19648585087363279"/>
                  <c:y val="-0.13912349078776243"/>
                </c:manualLayout>
              </c:layout>
              <c:numFmt formatCode="0.0%" sourceLinked="0"/>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517819345174504"/>
                      <c:h val="0.15503839748666168"/>
                    </c:manualLayout>
                  </c15:layout>
                </c:ext>
                <c:ext xmlns:c16="http://schemas.microsoft.com/office/drawing/2014/chart" uri="{C3380CC4-5D6E-409C-BE32-E72D297353CC}">
                  <c16:uniqueId val="{0000000A-932D-41DC-B88A-51A50A06F813}"/>
                </c:ext>
              </c:extLst>
            </c:dLbl>
            <c:numFmt formatCode="0.0%" sourceLinked="0"/>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'リンク切公表時非表示（グラフの添え物）'!$W$39:$W$43</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'5.CH4'!$BD$14:$BD$18</c:f>
              <c:numCache>
                <c:formatCode>0.0%</c:formatCode>
                <c:ptCount val="5"/>
                <c:pt idx="0">
                  <c:v>0.78318863712393427</c:v>
                </c:pt>
                <c:pt idx="1">
                  <c:v>0.15498817768673878</c:v>
                </c:pt>
                <c:pt idx="2">
                  <c:v>3.6624633469321662E-2</c:v>
                </c:pt>
                <c:pt idx="3">
                  <c:v>2.3827995842282221E-2</c:v>
                </c:pt>
                <c:pt idx="4">
                  <c:v>1.3705558777230861E-3</c:v>
                </c:pt>
              </c:numCache>
            </c:numRef>
          </c:val>
          <c:extLst>
            <c:ext xmlns:c16="http://schemas.microsoft.com/office/drawing/2014/chart" uri="{C3380CC4-5D6E-409C-BE32-E72D297353CC}">
              <c16:uniqueId val="{0000000B-932D-41DC-B88A-51A50A06F813}"/>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'リンク切公表時非表示（グラフの添え物）'!$AX$38</c:f>
              <c:strCache>
                <c:ptCount val="1"/>
                <c:pt idx="0">
                  <c:v>2013年度</c:v>
                </c:pt>
              </c:strCache>
            </c:strRef>
          </c:tx>
          <c:spPr>
            <a:noFill/>
            <a:ln>
              <a:noFill/>
            </a:ln>
          </c:spPr>
          <c:dLbls>
            <c:dLbl>
              <c:idx val="0"/>
              <c:layout>
                <c:manualLayout>
                  <c:x val="3.3991278516591582E-3"/>
                  <c:y val="-0.12335399859830093"/>
                </c:manualLayout>
              </c:layout>
              <c:tx>
                <c:rich>
                  <a:bodyPr wrap="square" lIns="38100" tIns="19050" rIns="38100" bIns="19050" anchor="ctr">
                    <a:noAutofit/>
                  </a:bodyPr>
                  <a:lstStyle/>
                  <a:p>
                    <a:pPr>
                      <a:defRPr sz="1400"/>
                    </a:pPr>
                    <a:fld id="{2FD1C98B-8D19-42D8-9095-7BF29EA25A8C}" type="SERIESNAME">
                      <a:rPr lang="ja-JP" altLang="en-US" sz="1200"/>
                      <a:pPr>
                        <a:defRPr sz="1400"/>
                      </a:pPr>
                      <a:t>[系列名]</a:t>
                    </a:fld>
                    <a:endParaRPr lang="ja-JP" altLang="en-US" sz="1200" baseline="0"/>
                  </a:p>
                  <a:p>
                    <a:pPr>
                      <a:defRPr sz="1400"/>
                    </a:pPr>
                    <a:fld id="{F586A538-C89A-410A-A804-C35A40D81FDA}" type="VALUE">
                      <a:rPr lang="ja-JP" altLang="en-US" sz="1200"/>
                      <a:pPr>
                        <a:defRPr sz="14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9727847296065826"/>
                      <c:h val="0.13893821427545364"/>
                    </c:manualLayout>
                  </c15:layout>
                  <c15:dlblFieldTable/>
                  <c15:showDataLabelsRange val="0"/>
                </c:ext>
                <c:ext xmlns:c16="http://schemas.microsoft.com/office/drawing/2014/chart" uri="{C3380CC4-5D6E-409C-BE32-E72D297353CC}">
                  <c16:uniqueId val="{00000000-0B92-488A-BA98-D6F5B59C1BE8}"/>
                </c:ext>
              </c:extLst>
            </c:dLbl>
            <c:spPr>
              <a:noFill/>
              <a:ln>
                <a:noFill/>
              </a:ln>
              <a:effectLst/>
            </c:sp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'リンク切公表時非表示（グラフの添え物）'!$W$39:$W$43</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'リンク切公表時非表示（グラフの添え物）'!$AX$40</c:f>
              <c:numCache>
                <c:formatCode>#,##0"万トン"</c:formatCode>
                <c:ptCount val="1"/>
                <c:pt idx="0">
                  <c:v>3250</c:v>
                </c:pt>
              </c:numCache>
            </c:numRef>
          </c:val>
          <c:extLst>
            <c:ext xmlns:c16="http://schemas.microsoft.com/office/drawing/2014/chart" uri="{C3380CC4-5D6E-409C-BE32-E72D297353CC}">
              <c16:uniqueId val="{00000001-0B92-488A-BA98-D6F5B59C1BE8}"/>
            </c:ext>
          </c:extLst>
        </c:ser>
        <c:ser>
          <c:idx val="0"/>
          <c:order val="1"/>
          <c:tx>
            <c:strRef>
              <c:f>'5.CH4'!$AX$13</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0B92-488A-BA98-D6F5B59C1BE8}"/>
              </c:ext>
            </c:extLst>
          </c:dPt>
          <c:dPt>
            <c:idx val="1"/>
            <c:bubble3D val="0"/>
            <c:spPr>
              <a:solidFill>
                <a:srgbClr val="993366"/>
              </a:solidFill>
              <a:ln>
                <a:solidFill>
                  <a:schemeClr val="tx1"/>
                </a:solidFill>
              </a:ln>
            </c:spPr>
            <c:extLst>
              <c:ext xmlns:c16="http://schemas.microsoft.com/office/drawing/2014/chart" uri="{C3380CC4-5D6E-409C-BE32-E72D297353CC}">
                <c16:uniqueId val="{00000005-0B92-488A-BA98-D6F5B59C1BE8}"/>
              </c:ext>
            </c:extLst>
          </c:dPt>
          <c:dPt>
            <c:idx val="2"/>
            <c:bubble3D val="0"/>
            <c:spPr>
              <a:solidFill>
                <a:srgbClr val="FFFFCC"/>
              </a:solidFill>
              <a:ln>
                <a:solidFill>
                  <a:schemeClr val="tx1"/>
                </a:solidFill>
              </a:ln>
            </c:spPr>
            <c:extLst>
              <c:ext xmlns:c16="http://schemas.microsoft.com/office/drawing/2014/chart" uri="{C3380CC4-5D6E-409C-BE32-E72D297353CC}">
                <c16:uniqueId val="{00000007-0B92-488A-BA98-D6F5B59C1BE8}"/>
              </c:ext>
            </c:extLst>
          </c:dPt>
          <c:dPt>
            <c:idx val="3"/>
            <c:bubble3D val="0"/>
            <c:spPr>
              <a:solidFill>
                <a:srgbClr val="CCFFFF"/>
              </a:solidFill>
              <a:ln>
                <a:solidFill>
                  <a:schemeClr val="tx1"/>
                </a:solidFill>
              </a:ln>
            </c:spPr>
            <c:extLst>
              <c:ext xmlns:c16="http://schemas.microsoft.com/office/drawing/2014/chart" uri="{C3380CC4-5D6E-409C-BE32-E72D297353CC}">
                <c16:uniqueId val="{00000009-0B92-488A-BA98-D6F5B59C1BE8}"/>
              </c:ext>
            </c:extLst>
          </c:dPt>
          <c:dLbls>
            <c:dLbl>
              <c:idx val="0"/>
              <c:layout>
                <c:manualLayout>
                  <c:x val="0.13427570194895283"/>
                  <c:y val="0.18188929951156654"/>
                </c:manualLayout>
              </c:layout>
              <c:tx>
                <c:rich>
                  <a:bodyPr wrap="square" lIns="38100" tIns="19050" rIns="38100" bIns="19050" anchor="ctr">
                    <a:noAutofit/>
                  </a:bodyPr>
                  <a:lstStyle/>
                  <a:p>
                    <a:pPr>
                      <a:defRPr sz="1000" baseline="0"/>
                    </a:pPr>
                    <a:fld id="{55FBCDB7-0F9B-4F7A-85B0-E19813D9A854}" type="CATEGORYNAME">
                      <a:rPr lang="ja-JP" altLang="en-US" sz="900" baseline="0"/>
                      <a:pPr>
                        <a:defRPr sz="1000" baseline="0"/>
                      </a:pPr>
                      <a:t>[分類名]</a:t>
                    </a:fld>
                    <a:endParaRPr lang="ja-JP" altLang="en-US" sz="900" baseline="0"/>
                  </a:p>
                  <a:p>
                    <a:pPr>
                      <a:defRPr sz="1000" baseline="0"/>
                    </a:pPr>
                    <a:fld id="{78A4CF5D-44B2-453A-BF73-0318751B31A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8260409869544939"/>
                      <c:h val="0.17216306836617187"/>
                    </c:manualLayout>
                  </c15:layout>
                  <c15:dlblFieldTable/>
                  <c15:showDataLabelsRange val="0"/>
                </c:ext>
                <c:ext xmlns:c16="http://schemas.microsoft.com/office/drawing/2014/chart" uri="{C3380CC4-5D6E-409C-BE32-E72D297353CC}">
                  <c16:uniqueId val="{00000003-0B92-488A-BA98-D6F5B59C1BE8}"/>
                </c:ext>
              </c:extLst>
            </c:dLbl>
            <c:dLbl>
              <c:idx val="1"/>
              <c:layout>
                <c:manualLayout>
                  <c:x val="-0.24789506572431966"/>
                  <c:y val="4.1862514882180053E-3"/>
                </c:manualLayout>
              </c:layout>
              <c:tx>
                <c:rich>
                  <a:bodyPr wrap="square" lIns="38100" tIns="19050" rIns="38100" bIns="19050" anchor="ctr">
                    <a:noAutofit/>
                  </a:bodyPr>
                  <a:lstStyle/>
                  <a:p>
                    <a:pPr>
                      <a:defRPr sz="1000" baseline="0"/>
                    </a:pPr>
                    <a:fld id="{ABEA10DD-44EB-458B-A860-97E23412A508}" type="CATEGORYNAME">
                      <a:rPr lang="ja-JP" altLang="en-US" sz="900" baseline="0"/>
                      <a:pPr>
                        <a:defRPr sz="1000" baseline="0"/>
                      </a:pPr>
                      <a:t>[分類名]</a:t>
                    </a:fld>
                    <a:endParaRPr lang="ja-JP" altLang="en-US" sz="900" baseline="0"/>
                  </a:p>
                  <a:p>
                    <a:pPr>
                      <a:defRPr sz="1000" baseline="0"/>
                    </a:pPr>
                    <a:fld id="{315BF8FB-61F6-4CB4-A864-8BE2FF72A94F}"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4360927460576964"/>
                      <c:h val="0.1618408910778612"/>
                    </c:manualLayout>
                  </c15:layout>
                  <c15:dlblFieldTable/>
                  <c15:showDataLabelsRange val="0"/>
                </c:ext>
                <c:ext xmlns:c16="http://schemas.microsoft.com/office/drawing/2014/chart" uri="{C3380CC4-5D6E-409C-BE32-E72D297353CC}">
                  <c16:uniqueId val="{00000005-0B92-488A-BA98-D6F5B59C1BE8}"/>
                </c:ext>
              </c:extLst>
            </c:dLbl>
            <c:dLbl>
              <c:idx val="2"/>
              <c:layout>
                <c:manualLayout>
                  <c:x val="-0.28266209360096956"/>
                  <c:y val="-2.3632915099156108E-2"/>
                </c:manualLayout>
              </c:layout>
              <c:tx>
                <c:rich>
                  <a:bodyPr wrap="square" lIns="38100" tIns="19050" rIns="38100" bIns="19050" anchor="ctr">
                    <a:noAutofit/>
                  </a:bodyPr>
                  <a:lstStyle/>
                  <a:p>
                    <a:pPr>
                      <a:defRPr sz="900" baseline="0"/>
                    </a:pPr>
                    <a:fld id="{868B3718-2387-44A0-B95D-D165CB57C710}" type="CATEGORYNAME">
                      <a:rPr lang="ja-JP" altLang="en-US" sz="900" baseline="0"/>
                      <a:pPr>
                        <a:defRPr sz="900" baseline="0"/>
                      </a:pPr>
                      <a:t>[分類名]</a:t>
                    </a:fld>
                    <a:endParaRPr lang="ja-JP" altLang="en-US" sz="900" baseline="0"/>
                  </a:p>
                  <a:p>
                    <a:pPr>
                      <a:defRPr sz="900" baseline="0"/>
                    </a:pPr>
                    <a:fld id="{9D3E5D02-08D8-485B-85C0-435F7373962C}" type="VALUE">
                      <a:rPr lang="en-US" altLang="ja-JP" sz="900" baseline="0"/>
                      <a:pPr>
                        <a:defRPr sz="9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17530142771145621"/>
                      <c:h val="0.11734024043962427"/>
                    </c:manualLayout>
                  </c15:layout>
                  <c15:dlblFieldTable/>
                  <c15:showDataLabelsRange val="0"/>
                </c:ext>
                <c:ext xmlns:c16="http://schemas.microsoft.com/office/drawing/2014/chart" uri="{C3380CC4-5D6E-409C-BE32-E72D297353CC}">
                  <c16:uniqueId val="{00000007-0B92-488A-BA98-D6F5B59C1BE8}"/>
                </c:ext>
              </c:extLst>
            </c:dLbl>
            <c:dLbl>
              <c:idx val="3"/>
              <c:layout>
                <c:manualLayout>
                  <c:x val="-0.23970039637411963"/>
                  <c:y val="-0.14434495608422529"/>
                </c:manualLayout>
              </c:layout>
              <c:tx>
                <c:rich>
                  <a:bodyPr wrap="square" lIns="38100" tIns="19050" rIns="38100" bIns="19050" anchor="ctr">
                    <a:noAutofit/>
                  </a:bodyPr>
                  <a:lstStyle/>
                  <a:p>
                    <a:pPr>
                      <a:defRPr sz="1000" baseline="0"/>
                    </a:pPr>
                    <a:fld id="{43B1B313-9802-40BD-B900-65DC2D8C9D53}" type="CATEGORYNAME">
                      <a:rPr lang="ja-JP" altLang="en-US" sz="900" baseline="0"/>
                      <a:pPr>
                        <a:defRPr sz="1000" baseline="0"/>
                      </a:pPr>
                      <a:t>[分類名]</a:t>
                    </a:fld>
                    <a:endParaRPr lang="ja-JP" altLang="en-US" sz="900" baseline="0"/>
                  </a:p>
                  <a:p>
                    <a:pPr>
                      <a:defRPr sz="1000" baseline="0"/>
                    </a:pPr>
                    <a:fld id="{EE73E337-B3F9-4097-954A-70B2FC251B2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9087335143811164"/>
                      <c:h val="0.14240793343748115"/>
                    </c:manualLayout>
                  </c15:layout>
                  <c15:dlblFieldTable/>
                  <c15:showDataLabelsRange val="0"/>
                </c:ext>
                <c:ext xmlns:c16="http://schemas.microsoft.com/office/drawing/2014/chart" uri="{C3380CC4-5D6E-409C-BE32-E72D297353CC}">
                  <c16:uniqueId val="{00000009-0B92-488A-BA98-D6F5B59C1BE8}"/>
                </c:ext>
              </c:extLst>
            </c:dLbl>
            <c:dLbl>
              <c:idx val="4"/>
              <c:layout>
                <c:manualLayout>
                  <c:x val="0.23999793075905071"/>
                  <c:y val="-0.10727926732098619"/>
                </c:manualLayout>
              </c:layout>
              <c:tx>
                <c:rich>
                  <a:bodyPr/>
                  <a:lstStyle/>
                  <a:p>
                    <a:pPr>
                      <a:defRPr sz="1000" baseline="0"/>
                    </a:pPr>
                    <a:fld id="{3E3DEFCA-34C9-44F9-8222-B176A5E62A6C}" type="CATEGORYNAME">
                      <a:rPr lang="ja-JP" altLang="en-US" sz="900"/>
                      <a:pPr>
                        <a:defRPr sz="1000" baseline="0"/>
                      </a:pPr>
                      <a:t>[分類名]</a:t>
                    </a:fld>
                    <a:endParaRPr lang="ja-JP" altLang="en-US" sz="900" baseline="0"/>
                  </a:p>
                  <a:p>
                    <a:pPr>
                      <a:defRPr sz="1000" baseline="0"/>
                    </a:pPr>
                    <a:fld id="{31FC8531-9CB5-4F32-8F77-2A28473D57DF}" type="VALUE">
                      <a:rPr lang="en-US" altLang="ja-JP"/>
                      <a:pPr>
                        <a:defRPr sz="1000" baseline="0"/>
                      </a:pPr>
                      <a:t>[値]</a:t>
                    </a:fld>
                    <a:endParaRPr lang="ja-JP" altLang="en-US"/>
                  </a:p>
                </c:rich>
              </c:tx>
              <c:numFmt formatCode="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33952075256435754"/>
                      <c:h val="0.18240669990013092"/>
                    </c:manualLayout>
                  </c15:layout>
                  <c15:dlblFieldTable/>
                  <c15:showDataLabelsRange val="0"/>
                </c:ext>
                <c:ext xmlns:c16="http://schemas.microsoft.com/office/drawing/2014/chart" uri="{C3380CC4-5D6E-409C-BE32-E72D297353CC}">
                  <c16:uniqueId val="{0000000A-0B92-488A-BA98-D6F5B59C1BE8}"/>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'リンク切公表時非表示（グラフの添え物）'!$W$39:$W$43</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'5.CH4'!$AX$14:$AX$18</c:f>
              <c:numCache>
                <c:formatCode>0.0%</c:formatCode>
                <c:ptCount val="5"/>
                <c:pt idx="0">
                  <c:v>0.7617034288314396</c:v>
                </c:pt>
                <c:pt idx="1">
                  <c:v>0.18157750900097858</c:v>
                </c:pt>
                <c:pt idx="2">
                  <c:v>3.0204324997068717E-2</c:v>
                </c:pt>
                <c:pt idx="3">
                  <c:v>2.5089784782667886E-2</c:v>
                </c:pt>
                <c:pt idx="4">
                  <c:v>1.4249523878453029E-3</c:v>
                </c:pt>
              </c:numCache>
            </c:numRef>
          </c:val>
          <c:extLst>
            <c:ext xmlns:c16="http://schemas.microsoft.com/office/drawing/2014/chart" uri="{C3380CC4-5D6E-409C-BE32-E72D297353CC}">
              <c16:uniqueId val="{0000000B-0B92-488A-BA98-D6F5B59C1BE8}"/>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'リンク切公表時非表示（グラフの添え物）'!$AP$38</c:f>
              <c:strCache>
                <c:ptCount val="1"/>
                <c:pt idx="0">
                  <c:v>2005年度</c:v>
                </c:pt>
              </c:strCache>
            </c:strRef>
          </c:tx>
          <c:spPr>
            <a:noFill/>
            <a:ln>
              <a:noFill/>
            </a:ln>
          </c:spPr>
          <c:dLbls>
            <c:dLbl>
              <c:idx val="0"/>
              <c:layout>
                <c:manualLayout>
                  <c:x val="1.6809155059086204E-3"/>
                  <c:y val="-0.11847318136424451"/>
                </c:manualLayout>
              </c:layout>
              <c:tx>
                <c:rich>
                  <a:bodyPr wrap="square" lIns="38100" tIns="19050" rIns="38100" bIns="19050" anchor="ctr">
                    <a:noAutofit/>
                  </a:bodyPr>
                  <a:lstStyle/>
                  <a:p>
                    <a:pPr>
                      <a:defRPr sz="1400"/>
                    </a:pPr>
                    <a:fld id="{2FD1C98B-8D19-42D8-9095-7BF29EA25A8C}" type="SERIESNAME">
                      <a:rPr lang="ja-JP" altLang="en-US" sz="1200"/>
                      <a:pPr>
                        <a:defRPr sz="1400"/>
                      </a:pPr>
                      <a:t>[系列名]</a:t>
                    </a:fld>
                    <a:endParaRPr lang="ja-JP" altLang="en-US" sz="1200" baseline="0"/>
                  </a:p>
                  <a:p>
                    <a:pPr>
                      <a:defRPr sz="1400"/>
                    </a:pPr>
                    <a:fld id="{F586A538-C89A-410A-A804-C35A40D81FDA}" type="VALUE">
                      <a:rPr lang="ja-JP" altLang="en-US" sz="1200"/>
                      <a:pPr>
                        <a:defRPr sz="14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78229451495955427"/>
                      <c:h val="0.135055000625489"/>
                    </c:manualLayout>
                  </c15:layout>
                  <c15:dlblFieldTable/>
                  <c15:showDataLabelsRange val="0"/>
                </c:ext>
                <c:ext xmlns:c16="http://schemas.microsoft.com/office/drawing/2014/chart" uri="{C3380CC4-5D6E-409C-BE32-E72D297353CC}">
                  <c16:uniqueId val="{00000000-8B9E-41EE-9F52-B87E476767D6}"/>
                </c:ext>
              </c:extLst>
            </c:dLbl>
            <c:spPr>
              <a:noFill/>
              <a:ln>
                <a:noFill/>
              </a:ln>
              <a:effectLst/>
            </c:spPr>
            <c:txPr>
              <a:bodyPr wrap="square" lIns="38100" tIns="19050" rIns="38100" bIns="19050" anchor="ctr">
                <a:spAutoFit/>
              </a:bodyPr>
              <a:lstStyle/>
              <a:p>
                <a:pPr>
                  <a:defRPr sz="1400"/>
                </a:pPr>
                <a:endParaRPr lang="ja-JP"/>
              </a:p>
            </c:txPr>
            <c:showLegendKey val="0"/>
            <c:showVal val="1"/>
            <c:showCatName val="0"/>
            <c:showSerName val="1"/>
            <c:showPercent val="0"/>
            <c:showBubbleSize val="0"/>
            <c:separator>
</c:separator>
            <c:showLeaderLines val="1"/>
            <c:leaderLines>
              <c:spPr>
                <a:ln>
                  <a:noFill/>
                </a:ln>
              </c:spPr>
            </c:leaderLines>
            <c:extLst>
              <c:ext xmlns:c15="http://schemas.microsoft.com/office/drawing/2012/chart" uri="{CE6537A1-D6FC-4f65-9D91-7224C49458BB}"/>
            </c:extLst>
          </c:dLbls>
          <c:cat>
            <c:strRef>
              <c:f>'リンク切公表時非表示（グラフの添え物）'!$W$39:$W$43</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'リンク切公表時非表示（グラフの添え物）'!$AP$40</c:f>
              <c:numCache>
                <c:formatCode>#,##0"万トン"</c:formatCode>
                <c:ptCount val="1"/>
                <c:pt idx="0">
                  <c:v>3580</c:v>
                </c:pt>
              </c:numCache>
            </c:numRef>
          </c:val>
          <c:extLst>
            <c:ext xmlns:c16="http://schemas.microsoft.com/office/drawing/2014/chart" uri="{C3380CC4-5D6E-409C-BE32-E72D297353CC}">
              <c16:uniqueId val="{00000001-8B9E-41EE-9F52-B87E476767D6}"/>
            </c:ext>
          </c:extLst>
        </c:ser>
        <c:ser>
          <c:idx val="0"/>
          <c:order val="1"/>
          <c:tx>
            <c:strRef>
              <c:f>'5.CH4'!$AP$13</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8B9E-41EE-9F52-B87E476767D6}"/>
              </c:ext>
            </c:extLst>
          </c:dPt>
          <c:dPt>
            <c:idx val="1"/>
            <c:bubble3D val="0"/>
            <c:spPr>
              <a:solidFill>
                <a:srgbClr val="993366"/>
              </a:solidFill>
              <a:ln>
                <a:solidFill>
                  <a:schemeClr val="tx1"/>
                </a:solidFill>
              </a:ln>
            </c:spPr>
            <c:extLst>
              <c:ext xmlns:c16="http://schemas.microsoft.com/office/drawing/2014/chart" uri="{C3380CC4-5D6E-409C-BE32-E72D297353CC}">
                <c16:uniqueId val="{00000005-8B9E-41EE-9F52-B87E476767D6}"/>
              </c:ext>
            </c:extLst>
          </c:dPt>
          <c:dPt>
            <c:idx val="2"/>
            <c:bubble3D val="0"/>
            <c:spPr>
              <a:solidFill>
                <a:srgbClr val="FFFFCC"/>
              </a:solidFill>
              <a:ln>
                <a:solidFill>
                  <a:schemeClr val="tx1"/>
                </a:solidFill>
              </a:ln>
            </c:spPr>
            <c:extLst>
              <c:ext xmlns:c16="http://schemas.microsoft.com/office/drawing/2014/chart" uri="{C3380CC4-5D6E-409C-BE32-E72D297353CC}">
                <c16:uniqueId val="{00000007-8B9E-41EE-9F52-B87E476767D6}"/>
              </c:ext>
            </c:extLst>
          </c:dPt>
          <c:dPt>
            <c:idx val="3"/>
            <c:bubble3D val="0"/>
            <c:spPr>
              <a:solidFill>
                <a:srgbClr val="CCFFFF"/>
              </a:solidFill>
              <a:ln>
                <a:solidFill>
                  <a:schemeClr val="tx1"/>
                </a:solidFill>
              </a:ln>
            </c:spPr>
            <c:extLst>
              <c:ext xmlns:c16="http://schemas.microsoft.com/office/drawing/2014/chart" uri="{C3380CC4-5D6E-409C-BE32-E72D297353CC}">
                <c16:uniqueId val="{00000009-8B9E-41EE-9F52-B87E476767D6}"/>
              </c:ext>
            </c:extLst>
          </c:dPt>
          <c:dLbls>
            <c:dLbl>
              <c:idx val="0"/>
              <c:layout>
                <c:manualLayout>
                  <c:x val="0.12162359925506563"/>
                  <c:y val="0.21132225193000448"/>
                </c:manualLayout>
              </c:layout>
              <c:tx>
                <c:rich>
                  <a:bodyPr wrap="square" lIns="38100" tIns="19050" rIns="38100" bIns="19050" anchor="ctr">
                    <a:noAutofit/>
                  </a:bodyPr>
                  <a:lstStyle/>
                  <a:p>
                    <a:pPr>
                      <a:defRPr sz="1000" baseline="0"/>
                    </a:pPr>
                    <a:fld id="{55FBCDB7-0F9B-4F7A-85B0-E19813D9A854}" type="CATEGORYNAME">
                      <a:rPr lang="ja-JP" altLang="en-US" sz="900" baseline="0"/>
                      <a:pPr>
                        <a:defRPr sz="1000" baseline="0"/>
                      </a:pPr>
                      <a:t>[分類名]</a:t>
                    </a:fld>
                    <a:endParaRPr lang="ja-JP" altLang="en-US" sz="900" baseline="0"/>
                  </a:p>
                  <a:p>
                    <a:pPr>
                      <a:defRPr sz="1000" baseline="0"/>
                    </a:pPr>
                    <a:fld id="{78A4CF5D-44B2-453A-BF73-0318751B31A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7712150423536747"/>
                      <c:h val="0.17754637629841974"/>
                    </c:manualLayout>
                  </c15:layout>
                  <c15:dlblFieldTable/>
                  <c15:showDataLabelsRange val="0"/>
                </c:ext>
                <c:ext xmlns:c16="http://schemas.microsoft.com/office/drawing/2014/chart" uri="{C3380CC4-5D6E-409C-BE32-E72D297353CC}">
                  <c16:uniqueId val="{00000003-8B9E-41EE-9F52-B87E476767D6}"/>
                </c:ext>
              </c:extLst>
            </c:dLbl>
            <c:dLbl>
              <c:idx val="1"/>
              <c:layout>
                <c:manualLayout>
                  <c:x val="-0.22479026059748425"/>
                  <c:y val="-9.7944685569862876E-3"/>
                </c:manualLayout>
              </c:layout>
              <c:tx>
                <c:rich>
                  <a:bodyPr wrap="square" lIns="38100" tIns="19050" rIns="38100" bIns="19050" anchor="ctr">
                    <a:noAutofit/>
                  </a:bodyPr>
                  <a:lstStyle/>
                  <a:p>
                    <a:pPr>
                      <a:defRPr sz="1000" baseline="0"/>
                    </a:pPr>
                    <a:fld id="{ABEA10DD-44EB-458B-A860-97E23412A508}" type="CATEGORYNAME">
                      <a:rPr lang="ja-JP" altLang="en-US" sz="900" baseline="0"/>
                      <a:pPr>
                        <a:defRPr sz="1000" baseline="0"/>
                      </a:pPr>
                      <a:t>[分類名]</a:t>
                    </a:fld>
                    <a:endParaRPr lang="ja-JP" altLang="en-US" sz="900" baseline="0"/>
                  </a:p>
                  <a:p>
                    <a:pPr>
                      <a:defRPr sz="1000" baseline="0"/>
                    </a:pPr>
                    <a:fld id="{315BF8FB-61F6-4CB4-A864-8BE2FF72A94F}"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4360917543512778"/>
                      <c:h val="0.17106540918641905"/>
                    </c:manualLayout>
                  </c15:layout>
                  <c15:dlblFieldTable/>
                  <c15:showDataLabelsRange val="0"/>
                </c:ext>
                <c:ext xmlns:c16="http://schemas.microsoft.com/office/drawing/2014/chart" uri="{C3380CC4-5D6E-409C-BE32-E72D297353CC}">
                  <c16:uniqueId val="{00000005-8B9E-41EE-9F52-B87E476767D6}"/>
                </c:ext>
              </c:extLst>
            </c:dLbl>
            <c:dLbl>
              <c:idx val="2"/>
              <c:layout>
                <c:manualLayout>
                  <c:x val="-0.28544729728212959"/>
                  <c:y val="-3.0791816059588958E-2"/>
                </c:manualLayout>
              </c:layout>
              <c:tx>
                <c:rich>
                  <a:bodyPr wrap="square" lIns="38100" tIns="19050" rIns="38100" bIns="19050" anchor="ctr">
                    <a:noAutofit/>
                  </a:bodyPr>
                  <a:lstStyle/>
                  <a:p>
                    <a:pPr>
                      <a:defRPr sz="900" baseline="0"/>
                    </a:pPr>
                    <a:fld id="{868B3718-2387-44A0-B95D-D165CB57C710}" type="CATEGORYNAME">
                      <a:rPr lang="ja-JP" altLang="en-US" sz="900" baseline="0"/>
                      <a:pPr>
                        <a:defRPr sz="900" baseline="0"/>
                      </a:pPr>
                      <a:t>[分類名]</a:t>
                    </a:fld>
                    <a:endParaRPr lang="ja-JP" altLang="en-US" sz="900" baseline="0"/>
                  </a:p>
                  <a:p>
                    <a:pPr>
                      <a:defRPr sz="900" baseline="0"/>
                    </a:pPr>
                    <a:fld id="{9D3E5D02-08D8-485B-85C0-435F7373962C}" type="VALUE">
                      <a:rPr lang="en-US" altLang="ja-JP" sz="900" baseline="0"/>
                      <a:pPr>
                        <a:defRPr sz="9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16983214804057592"/>
                      <c:h val="0.11734014515585277"/>
                    </c:manualLayout>
                  </c15:layout>
                  <c15:dlblFieldTable/>
                  <c15:showDataLabelsRange val="0"/>
                </c:ext>
                <c:ext xmlns:c16="http://schemas.microsoft.com/office/drawing/2014/chart" uri="{C3380CC4-5D6E-409C-BE32-E72D297353CC}">
                  <c16:uniqueId val="{00000007-8B9E-41EE-9F52-B87E476767D6}"/>
                </c:ext>
              </c:extLst>
            </c:dLbl>
            <c:dLbl>
              <c:idx val="3"/>
              <c:layout>
                <c:manualLayout>
                  <c:x val="-0.24520159330284411"/>
                  <c:y val="-0.14950498906984486"/>
                </c:manualLayout>
              </c:layout>
              <c:tx>
                <c:rich>
                  <a:bodyPr wrap="square" lIns="38100" tIns="19050" rIns="38100" bIns="19050" anchor="ctr">
                    <a:noAutofit/>
                  </a:bodyPr>
                  <a:lstStyle/>
                  <a:p>
                    <a:pPr>
                      <a:defRPr sz="1000" baseline="0"/>
                    </a:pPr>
                    <a:fld id="{43B1B313-9802-40BD-B900-65DC2D8C9D53}" type="CATEGORYNAME">
                      <a:rPr lang="ja-JP" altLang="en-US" sz="900" baseline="0"/>
                      <a:pPr>
                        <a:defRPr sz="1000" baseline="0"/>
                      </a:pPr>
                      <a:t>[分類名]</a:t>
                    </a:fld>
                    <a:endParaRPr lang="ja-JP" altLang="en-US" sz="900" baseline="0"/>
                  </a:p>
                  <a:p>
                    <a:pPr>
                      <a:defRPr sz="1000" baseline="0"/>
                    </a:pPr>
                    <a:fld id="{EE73E337-B3F9-4097-954A-70B2FC251B28}" type="VALUE">
                      <a:rPr lang="en-US" altLang="ja-JP"/>
                      <a:pPr>
                        <a:defRPr sz="1000" baseline="0"/>
                      </a:pPr>
                      <a:t>[値]</a:t>
                    </a:fld>
                    <a:endParaRPr lang="ja-JP" altLang="en-US"/>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9091111987933236"/>
                      <c:h val="0.13878222593510603"/>
                    </c:manualLayout>
                  </c15:layout>
                  <c15:dlblFieldTable/>
                  <c15:showDataLabelsRange val="0"/>
                </c:ext>
                <c:ext xmlns:c16="http://schemas.microsoft.com/office/drawing/2014/chart" uri="{C3380CC4-5D6E-409C-BE32-E72D297353CC}">
                  <c16:uniqueId val="{00000009-8B9E-41EE-9F52-B87E476767D6}"/>
                </c:ext>
              </c:extLst>
            </c:dLbl>
            <c:dLbl>
              <c:idx val="4"/>
              <c:layout>
                <c:manualLayout>
                  <c:x val="0.19410035891188485"/>
                  <c:y val="-0.14747254739404322"/>
                </c:manualLayout>
              </c:layout>
              <c:tx>
                <c:rich>
                  <a:bodyPr/>
                  <a:lstStyle/>
                  <a:p>
                    <a:pPr>
                      <a:defRPr sz="1000" baseline="0"/>
                    </a:pPr>
                    <a:fld id="{3E3DEFCA-34C9-44F9-8222-B176A5E62A6C}" type="CATEGORYNAME">
                      <a:rPr lang="ja-JP" altLang="en-US" sz="900"/>
                      <a:pPr>
                        <a:defRPr sz="1000" baseline="0"/>
                      </a:pPr>
                      <a:t>[分類名]</a:t>
                    </a:fld>
                    <a:endParaRPr lang="ja-JP" altLang="en-US" sz="900" baseline="0"/>
                  </a:p>
                  <a:p>
                    <a:pPr>
                      <a:defRPr sz="1000" baseline="0"/>
                    </a:pPr>
                    <a:fld id="{31FC8531-9CB5-4F32-8F77-2A28473D57DF}" type="VALUE">
                      <a:rPr lang="en-US" altLang="ja-JP"/>
                      <a:pPr>
                        <a:defRPr sz="1000" baseline="0"/>
                      </a:pPr>
                      <a:t>[値]</a:t>
                    </a:fld>
                    <a:endParaRPr lang="ja-JP" altLang="en-US"/>
                  </a:p>
                </c:rich>
              </c:tx>
              <c:numFmt formatCode="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33001654258290503"/>
                      <c:h val="0.14241191736760306"/>
                    </c:manualLayout>
                  </c15:layout>
                  <c15:dlblFieldTable/>
                  <c15:showDataLabelsRange val="0"/>
                </c:ext>
                <c:ext xmlns:c16="http://schemas.microsoft.com/office/drawing/2014/chart" uri="{C3380CC4-5D6E-409C-BE32-E72D297353CC}">
                  <c16:uniqueId val="{0000000A-8B9E-41EE-9F52-B87E476767D6}"/>
                </c:ext>
              </c:extLst>
            </c:dLbl>
            <c:spPr>
              <a:noFill/>
              <a:ln>
                <a:noFill/>
              </a:ln>
              <a:effectLst/>
            </c:spPr>
            <c:txPr>
              <a:bodyPr wrap="square" lIns="38100" tIns="19050" rIns="38100" bIns="19050" anchor="ctr">
                <a:spAutoFit/>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'リンク切公表時非表示（グラフの添え物）'!$W$39:$W$43</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'5.CH4'!$AP$14:$AP$18</c:f>
              <c:numCache>
                <c:formatCode>0.0%</c:formatCode>
                <c:ptCount val="5"/>
                <c:pt idx="0">
                  <c:v>0.69462737539863395</c:v>
                </c:pt>
                <c:pt idx="1">
                  <c:v>0.2388897015689497</c:v>
                </c:pt>
                <c:pt idx="2">
                  <c:v>3.7740736496583396E-2</c:v>
                </c:pt>
                <c:pt idx="3">
                  <c:v>2.7241448418644749E-2</c:v>
                </c:pt>
                <c:pt idx="4">
                  <c:v>1.5007381171882046E-3</c:v>
                </c:pt>
              </c:numCache>
            </c:numRef>
          </c:val>
          <c:extLst>
            <c:ext xmlns:c16="http://schemas.microsoft.com/office/drawing/2014/chart" uri="{C3380CC4-5D6E-409C-BE32-E72D297353CC}">
              <c16:uniqueId val="{0000000B-8B9E-41EE-9F52-B87E476767D6}"/>
            </c:ext>
          </c:extLst>
        </c:ser>
        <c:dLbls>
          <c:showLegendKey val="0"/>
          <c:showVal val="0"/>
          <c:showCatName val="0"/>
          <c:showSerName val="0"/>
          <c:showPercent val="0"/>
          <c:showBubbleSize val="0"/>
          <c:showLeaderLines val="1"/>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'リンク切公表時非表示（グラフの添え物）'!$BD$47:$BD$48</c:f>
              <c:strCache>
                <c:ptCount val="2"/>
                <c:pt idx="0">
                  <c:v>2019年度</c:v>
                </c:pt>
                <c:pt idx="1">
                  <c:v>（速報値）</c:v>
                </c:pt>
              </c:strCache>
            </c:strRef>
          </c:tx>
          <c:spPr>
            <a:noFill/>
            <a:ln>
              <a:noFill/>
            </a:ln>
          </c:spPr>
          <c:dLbls>
            <c:dLbl>
              <c:idx val="0"/>
              <c:layout>
                <c:manualLayout>
                  <c:x val="9.681242493591747E-3"/>
                  <c:y val="-0.11962260800446478"/>
                </c:manualLayout>
              </c:layout>
              <c:tx>
                <c:rich>
                  <a:bodyPr wrap="square" lIns="38100" tIns="19050" rIns="38100" bIns="19050" anchor="ctr">
                    <a:noAutofit/>
                  </a:bodyPr>
                  <a:lstStyle/>
                  <a:p>
                    <a:pPr>
                      <a:defRPr sz="1400"/>
                    </a:pPr>
                    <a:fld id="{FDD4C8C0-F755-428A-90F5-023AA4C42C51}" type="SERIESNAME">
                      <a:rPr lang="ja-JP" altLang="en-US" sz="1200"/>
                      <a:pPr>
                        <a:defRPr sz="1400"/>
                      </a:pPr>
                      <a:t>[系列名]</a:t>
                    </a:fld>
                    <a:endParaRPr lang="ja-JP" altLang="en-US" sz="1200" baseline="0"/>
                  </a:p>
                  <a:p>
                    <a:pPr>
                      <a:defRPr sz="1400"/>
                    </a:pPr>
                    <a:fld id="{B5BE40CC-05CC-4783-B1D6-DB982F334CAB}" type="VALUE">
                      <a:rPr lang="ja-JP" altLang="en-US" sz="1200"/>
                      <a:pPr>
                        <a:defRPr sz="14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2128911856269078"/>
                      <c:h val="0.21102354316724362"/>
                    </c:manualLayout>
                  </c15:layout>
                  <c15:dlblFieldTable/>
                  <c15:showDataLabelsRange val="0"/>
                </c:ext>
                <c:ext xmlns:c16="http://schemas.microsoft.com/office/drawing/2014/chart" uri="{C3380CC4-5D6E-409C-BE32-E72D297353CC}">
                  <c16:uniqueId val="{00000000-36A1-4C8D-B80A-E7601080BBA7}"/>
                </c:ext>
              </c:extLst>
            </c:dLbl>
            <c:spPr>
              <a:noFill/>
              <a:ln>
                <a:noFill/>
              </a:ln>
              <a:effectLst/>
            </c:spPr>
            <c:txPr>
              <a:bodyPr wrap="square" lIns="38100" tIns="19050" rIns="38100" bIns="19050" anchor="ctr">
                <a:spAutoFit/>
              </a:bodyPr>
              <a:lstStyle/>
              <a:p>
                <a:pPr>
                  <a:defRPr sz="14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'リンク切公表時非表示（グラフの添え物）'!$W$48:$W$51</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'リンク切公表時非表示（グラフの添え物）'!$BD$49</c:f>
              <c:numCache>
                <c:formatCode>#,##0"万トン"</c:formatCode>
                <c:ptCount val="1"/>
                <c:pt idx="0">
                  <c:v>2020</c:v>
                </c:pt>
              </c:numCache>
            </c:numRef>
          </c:val>
          <c:extLst>
            <c:ext xmlns:c16="http://schemas.microsoft.com/office/drawing/2014/chart" uri="{C3380CC4-5D6E-409C-BE32-E72D297353CC}">
              <c16:uniqueId val="{00000001-36A1-4C8D-B80A-E7601080BBA7}"/>
            </c:ext>
          </c:extLst>
        </c:ser>
        <c:ser>
          <c:idx val="0"/>
          <c:order val="1"/>
          <c:tx>
            <c:strRef>
              <c:f>'6.N2O'!$BD$12</c:f>
              <c:strCache>
                <c:ptCount val="1"/>
                <c:pt idx="0">
                  <c:v>2019</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3-36A1-4C8D-B80A-E7601080BBA7}"/>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5-36A1-4C8D-B80A-E7601080BBA7}"/>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7-36A1-4C8D-B80A-E7601080BBA7}"/>
              </c:ext>
            </c:extLst>
          </c:dPt>
          <c:dPt>
            <c:idx val="3"/>
            <c:bubble3D val="0"/>
            <c:spPr>
              <a:solidFill>
                <a:srgbClr val="CCFFFF"/>
              </a:solidFill>
              <a:ln>
                <a:solidFill>
                  <a:sysClr val="windowText" lastClr="000000"/>
                </a:solidFill>
              </a:ln>
            </c:spPr>
            <c:extLst>
              <c:ext xmlns:c16="http://schemas.microsoft.com/office/drawing/2014/chart" uri="{C3380CC4-5D6E-409C-BE32-E72D297353CC}">
                <c16:uniqueId val="{00000009-36A1-4C8D-B80A-E7601080BBA7}"/>
              </c:ext>
            </c:extLst>
          </c:dPt>
          <c:dLbls>
            <c:dLbl>
              <c:idx val="0"/>
              <c:layout>
                <c:manualLayout>
                  <c:x val="0.20132881536903319"/>
                  <c:y val="2.5438514898090915E-3"/>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405802694346723"/>
                      <c:h val="0.19844211997959282"/>
                    </c:manualLayout>
                  </c15:layout>
                </c:ext>
                <c:ext xmlns:c16="http://schemas.microsoft.com/office/drawing/2014/chart" uri="{C3380CC4-5D6E-409C-BE32-E72D297353CC}">
                  <c16:uniqueId val="{00000003-36A1-4C8D-B80A-E7601080BBA7}"/>
                </c:ext>
              </c:extLst>
            </c:dLbl>
            <c:dLbl>
              <c:idx val="1"/>
              <c:layout>
                <c:manualLayout>
                  <c:x val="-0.17561236779943049"/>
                  <c:y val="0.1053616778990745"/>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211606138695073"/>
                      <c:h val="0.1234237281447219"/>
                    </c:manualLayout>
                  </c15:layout>
                </c:ext>
                <c:ext xmlns:c16="http://schemas.microsoft.com/office/drawing/2014/chart" uri="{C3380CC4-5D6E-409C-BE32-E72D297353CC}">
                  <c16:uniqueId val="{00000005-36A1-4C8D-B80A-E7601080BBA7}"/>
                </c:ext>
              </c:extLst>
            </c:dLbl>
            <c:dLbl>
              <c:idx val="2"/>
              <c:layout>
                <c:manualLayout>
                  <c:x val="-0.19922685060342743"/>
                  <c:y val="-7.8347384413307519E-2"/>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185106876935302"/>
                      <c:h val="0.15822925386933198"/>
                    </c:manualLayout>
                  </c15:layout>
                </c:ext>
                <c:ext xmlns:c16="http://schemas.microsoft.com/office/drawing/2014/chart" uri="{C3380CC4-5D6E-409C-BE32-E72D297353CC}">
                  <c16:uniqueId val="{00000007-36A1-4C8D-B80A-E7601080BBA7}"/>
                </c:ext>
              </c:extLst>
            </c:dLbl>
            <c:dLbl>
              <c:idx val="3"/>
              <c:layout>
                <c:manualLayout>
                  <c:x val="-0.21184750285256299"/>
                  <c:y val="-0.16705888487697906"/>
                </c:manualLayout>
              </c:layout>
              <c:numFmt formatCode="0.0%" sourceLinked="0"/>
              <c:spPr>
                <a:noFill/>
                <a:ln>
                  <a:noFill/>
                </a:ln>
                <a:effectLst/>
              </c:spPr>
              <c:txPr>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723660880631447"/>
                      <c:h val="0.15777403833957665"/>
                    </c:manualLayout>
                  </c15:layout>
                </c:ext>
                <c:ext xmlns:c16="http://schemas.microsoft.com/office/drawing/2014/chart" uri="{C3380CC4-5D6E-409C-BE32-E72D297353CC}">
                  <c16:uniqueId val="{00000009-36A1-4C8D-B80A-E7601080BBA7}"/>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36A1-4C8D-B80A-E7601080BBA7}"/>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'リンク切公表時非表示（グラフの添え物）'!$W$48:$W$51</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'6.N2O'!$BD$13:$BD$16</c:f>
              <c:numCache>
                <c:formatCode>0.0%</c:formatCode>
                <c:ptCount val="4"/>
                <c:pt idx="0">
                  <c:v>0.46563322215510888</c:v>
                </c:pt>
                <c:pt idx="1">
                  <c:v>0.28726848499630797</c:v>
                </c:pt>
                <c:pt idx="2">
                  <c:v>0.20136614588155891</c:v>
                </c:pt>
                <c:pt idx="3">
                  <c:v>4.5732146967024288E-2</c:v>
                </c:pt>
              </c:numCache>
            </c:numRef>
          </c:val>
          <c:extLst>
            <c:ext xmlns:c16="http://schemas.microsoft.com/office/drawing/2014/chart" uri="{C3380CC4-5D6E-409C-BE32-E72D297353CC}">
              <c16:uniqueId val="{0000000B-36A1-4C8D-B80A-E7601080BBA7}"/>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'リンク切公表時非表示（グラフの添え物）'!$AX$47</c:f>
              <c:strCache>
                <c:ptCount val="1"/>
                <c:pt idx="0">
                  <c:v>2013年度</c:v>
                </c:pt>
              </c:strCache>
            </c:strRef>
          </c:tx>
          <c:spPr>
            <a:noFill/>
            <a:ln>
              <a:noFill/>
            </a:ln>
          </c:spPr>
          <c:dLbls>
            <c:dLbl>
              <c:idx val="0"/>
              <c:layout>
                <c:manualLayout>
                  <c:x val="3.0416510815821157E-4"/>
                  <c:y val="-0.12112522502743012"/>
                </c:manualLayout>
              </c:layout>
              <c:tx>
                <c:rich>
                  <a:bodyPr wrap="square" lIns="38100" tIns="19050" rIns="38100" bIns="19050" anchor="ctr">
                    <a:noAutofit/>
                  </a:bodyPr>
                  <a:lstStyle/>
                  <a:p>
                    <a:pPr>
                      <a:defRPr sz="1400"/>
                    </a:pPr>
                    <a:fld id="{FDD4C8C0-F755-428A-90F5-023AA4C42C51}" type="SERIESNAME">
                      <a:rPr lang="ja-JP" altLang="en-US" sz="1200"/>
                      <a:pPr>
                        <a:defRPr sz="1400"/>
                      </a:pPr>
                      <a:t>[系列名]</a:t>
                    </a:fld>
                    <a:endParaRPr lang="ja-JP" altLang="en-US" sz="1200" baseline="0"/>
                  </a:p>
                  <a:p>
                    <a:pPr>
                      <a:defRPr sz="1400"/>
                    </a:pPr>
                    <a:fld id="{B5BE40CC-05CC-4783-B1D6-DB982F334CAB}" type="VALUE">
                      <a:rPr lang="ja-JP" altLang="en-US" sz="1200"/>
                      <a:pPr>
                        <a:defRPr sz="14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2128913573086921"/>
                      <c:h val="0.16373546241460465"/>
                    </c:manualLayout>
                  </c15:layout>
                  <c15:dlblFieldTable/>
                  <c15:showDataLabelsRange val="0"/>
                </c:ext>
                <c:ext xmlns:c16="http://schemas.microsoft.com/office/drawing/2014/chart" uri="{C3380CC4-5D6E-409C-BE32-E72D297353CC}">
                  <c16:uniqueId val="{00000000-63F7-4D62-A049-E00105A92418}"/>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'リンク切公表時非表示（グラフの添え物）'!$W$48:$W$51</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'リンク切公表時非表示（グラフの添え物）'!$AX$49</c:f>
              <c:numCache>
                <c:formatCode>#,##0"万トン"</c:formatCode>
                <c:ptCount val="1"/>
                <c:pt idx="0">
                  <c:v>2150</c:v>
                </c:pt>
              </c:numCache>
            </c:numRef>
          </c:val>
          <c:extLst>
            <c:ext xmlns:c16="http://schemas.microsoft.com/office/drawing/2014/chart" uri="{C3380CC4-5D6E-409C-BE32-E72D297353CC}">
              <c16:uniqueId val="{00000001-63F7-4D62-A049-E00105A92418}"/>
            </c:ext>
          </c:extLst>
        </c:ser>
        <c:ser>
          <c:idx val="0"/>
          <c:order val="1"/>
          <c:tx>
            <c:strRef>
              <c:f>'6.N2O'!$AX$12</c:f>
              <c:strCache>
                <c:ptCount val="1"/>
                <c:pt idx="0">
                  <c:v>2013</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3-63F7-4D62-A049-E00105A92418}"/>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5-63F7-4D62-A049-E00105A92418}"/>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7-63F7-4D62-A049-E00105A92418}"/>
              </c:ext>
            </c:extLst>
          </c:dPt>
          <c:dPt>
            <c:idx val="3"/>
            <c:bubble3D val="0"/>
            <c:spPr>
              <a:solidFill>
                <a:srgbClr val="CCFFFF"/>
              </a:solidFill>
              <a:ln>
                <a:solidFill>
                  <a:sysClr val="windowText" lastClr="000000"/>
                </a:solidFill>
              </a:ln>
            </c:spPr>
            <c:extLst>
              <c:ext xmlns:c16="http://schemas.microsoft.com/office/drawing/2014/chart" uri="{C3380CC4-5D6E-409C-BE32-E72D297353CC}">
                <c16:uniqueId val="{00000009-63F7-4D62-A049-E00105A92418}"/>
              </c:ext>
            </c:extLst>
          </c:dPt>
          <c:dLbls>
            <c:dLbl>
              <c:idx val="0"/>
              <c:layout>
                <c:manualLayout>
                  <c:x val="0.21690623899374503"/>
                  <c:y val="-3.7711151959109103E-2"/>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753784786591273"/>
                      <c:h val="0.19844204161009305"/>
                    </c:manualLayout>
                  </c15:layout>
                </c:ext>
                <c:ext xmlns:c16="http://schemas.microsoft.com/office/drawing/2014/chart" uri="{C3380CC4-5D6E-409C-BE32-E72D297353CC}">
                  <c16:uniqueId val="{00000003-63F7-4D62-A049-E00105A92418}"/>
                </c:ext>
              </c:extLst>
            </c:dLbl>
            <c:dLbl>
              <c:idx val="1"/>
              <c:layout>
                <c:manualLayout>
                  <c:x val="-0.17342291457917541"/>
                  <c:y val="0.11610062370224766"/>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1073531338988558"/>
                      <c:h val="0.12342369209301106"/>
                    </c:manualLayout>
                  </c15:layout>
                </c:ext>
                <c:ext xmlns:c16="http://schemas.microsoft.com/office/drawing/2014/chart" uri="{C3380CC4-5D6E-409C-BE32-E72D297353CC}">
                  <c16:uniqueId val="{00000005-63F7-4D62-A049-E00105A92418}"/>
                </c:ext>
              </c:extLst>
            </c:dLbl>
            <c:dLbl>
              <c:idx val="2"/>
              <c:layout>
                <c:manualLayout>
                  <c:x val="-0.19708559487698932"/>
                  <c:y val="-7.9155534440320904E-2"/>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180418626747004"/>
                      <c:h val="0.15822932948869919"/>
                    </c:manualLayout>
                  </c15:layout>
                </c:ext>
                <c:ext xmlns:c16="http://schemas.microsoft.com/office/drawing/2014/chart" uri="{C3380CC4-5D6E-409C-BE32-E72D297353CC}">
                  <c16:uniqueId val="{00000007-63F7-4D62-A049-E00105A92418}"/>
                </c:ext>
              </c:extLst>
            </c:dLbl>
            <c:dLbl>
              <c:idx val="3"/>
              <c:layout>
                <c:manualLayout>
                  <c:x val="-0.21096345855095572"/>
                  <c:y val="-0.17060182789366515"/>
                </c:manualLayout>
              </c:layout>
              <c:numFmt formatCode="0.0%" sourceLinked="0"/>
              <c:spPr>
                <a:noFill/>
                <a:ln>
                  <a:noFill/>
                </a:ln>
                <a:effectLst/>
              </c:spPr>
              <c:txPr>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7436897471530489"/>
                      <c:h val="0.15068810340339953"/>
                    </c:manualLayout>
                  </c15:layout>
                </c:ext>
                <c:ext xmlns:c16="http://schemas.microsoft.com/office/drawing/2014/chart" uri="{C3380CC4-5D6E-409C-BE32-E72D297353CC}">
                  <c16:uniqueId val="{00000009-63F7-4D62-A049-E00105A92418}"/>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63F7-4D62-A049-E00105A92418}"/>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'リンク切公表時非表示（グラフの添え物）'!$W$48:$W$51</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'6.N2O'!$AX$13:$AX$16</c:f>
              <c:numCache>
                <c:formatCode>0.0%</c:formatCode>
                <c:ptCount val="4"/>
                <c:pt idx="0">
                  <c:v>0.43717684377178906</c:v>
                </c:pt>
                <c:pt idx="1">
                  <c:v>0.28801708952766464</c:v>
                </c:pt>
                <c:pt idx="2">
                  <c:v>0.1995497683180559</c:v>
                </c:pt>
                <c:pt idx="3">
                  <c:v>7.5256298382490344E-2</c:v>
                </c:pt>
              </c:numCache>
            </c:numRef>
          </c:val>
          <c:extLst>
            <c:ext xmlns:c16="http://schemas.microsoft.com/office/drawing/2014/chart" uri="{C3380CC4-5D6E-409C-BE32-E72D297353CC}">
              <c16:uniqueId val="{0000000B-63F7-4D62-A049-E00105A92418}"/>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'リンク切公表時非表示（グラフの添え物）'!$AP$47</c:f>
              <c:strCache>
                <c:ptCount val="1"/>
                <c:pt idx="0">
                  <c:v>2005年度</c:v>
                </c:pt>
              </c:strCache>
            </c:strRef>
          </c:tx>
          <c:spPr>
            <a:noFill/>
            <a:ln>
              <a:noFill/>
            </a:ln>
          </c:spPr>
          <c:dLbls>
            <c:dLbl>
              <c:idx val="0"/>
              <c:layout>
                <c:manualLayout>
                  <c:x val="2.47128817890672E-3"/>
                  <c:y val="-0.12134921736045089"/>
                </c:manualLayout>
              </c:layout>
              <c:tx>
                <c:rich>
                  <a:bodyPr wrap="square" lIns="38100" tIns="19050" rIns="38100" bIns="19050" anchor="ctr">
                    <a:noAutofit/>
                  </a:bodyPr>
                  <a:lstStyle/>
                  <a:p>
                    <a:pPr>
                      <a:defRPr sz="1400"/>
                    </a:pPr>
                    <a:fld id="{FDD4C8C0-F755-428A-90F5-023AA4C42C51}" type="SERIESNAME">
                      <a:rPr lang="ja-JP" altLang="en-US" sz="1200"/>
                      <a:pPr>
                        <a:defRPr sz="1400"/>
                      </a:pPr>
                      <a:t>[系列名]</a:t>
                    </a:fld>
                    <a:endParaRPr lang="ja-JP" altLang="en-US" sz="1200" baseline="0"/>
                  </a:p>
                  <a:p>
                    <a:pPr>
                      <a:defRPr sz="1400"/>
                    </a:pPr>
                    <a:fld id="{B5BE40CC-05CC-4783-B1D6-DB982F334CAB}" type="VALUE">
                      <a:rPr lang="ja-JP" altLang="en-US" sz="1200"/>
                      <a:pPr>
                        <a:defRPr sz="14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2128913573086921"/>
                      <c:h val="0.15647203150155706"/>
                    </c:manualLayout>
                  </c15:layout>
                  <c15:dlblFieldTable/>
                  <c15:showDataLabelsRange val="0"/>
                </c:ext>
                <c:ext xmlns:c16="http://schemas.microsoft.com/office/drawing/2014/chart" uri="{C3380CC4-5D6E-409C-BE32-E72D297353CC}">
                  <c16:uniqueId val="{00000000-814F-468A-A82C-CD7C4BF71493}"/>
                </c:ext>
              </c:extLst>
            </c:dLbl>
            <c:spPr>
              <a:noFill/>
              <a:ln>
                <a:noFill/>
              </a:ln>
              <a:effectLst/>
            </c:spPr>
            <c:txPr>
              <a:bodyPr wrap="square" lIns="38100" tIns="19050" rIns="38100" bIns="19050" anchor="ctr">
                <a:spAutoFit/>
              </a:bodyPr>
              <a:lstStyle/>
              <a:p>
                <a:pPr>
                  <a:defRPr sz="14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'リンク切公表時非表示（グラフの添え物）'!$W$48:$W$51</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'リンク切公表時非表示（グラフの添え物）'!$AP$49</c:f>
              <c:numCache>
                <c:formatCode>#,##0"万トン"</c:formatCode>
                <c:ptCount val="1"/>
                <c:pt idx="0">
                  <c:v>2500</c:v>
                </c:pt>
              </c:numCache>
            </c:numRef>
          </c:val>
          <c:extLst>
            <c:ext xmlns:c16="http://schemas.microsoft.com/office/drawing/2014/chart" uri="{C3380CC4-5D6E-409C-BE32-E72D297353CC}">
              <c16:uniqueId val="{00000001-814F-468A-A82C-CD7C4BF71493}"/>
            </c:ext>
          </c:extLst>
        </c:ser>
        <c:ser>
          <c:idx val="0"/>
          <c:order val="1"/>
          <c:tx>
            <c:strRef>
              <c:f>'6.N2O'!$AP$12</c:f>
              <c:strCache>
                <c:ptCount val="1"/>
                <c:pt idx="0">
                  <c:v>2005</c:v>
                </c:pt>
              </c:strCache>
            </c:strRef>
          </c:tx>
          <c:spPr>
            <a:ln>
              <a:solidFill>
                <a:sysClr val="windowText" lastClr="000000"/>
              </a:solidFill>
            </a:ln>
          </c:spPr>
          <c:dPt>
            <c:idx val="0"/>
            <c:bubble3D val="0"/>
            <c:spPr>
              <a:solidFill>
                <a:srgbClr val="9999FF"/>
              </a:solidFill>
              <a:ln>
                <a:solidFill>
                  <a:sysClr val="windowText" lastClr="000000"/>
                </a:solidFill>
              </a:ln>
            </c:spPr>
            <c:extLst>
              <c:ext xmlns:c16="http://schemas.microsoft.com/office/drawing/2014/chart" uri="{C3380CC4-5D6E-409C-BE32-E72D297353CC}">
                <c16:uniqueId val="{00000003-814F-468A-A82C-CD7C4BF71493}"/>
              </c:ext>
            </c:extLst>
          </c:dPt>
          <c:dPt>
            <c:idx val="1"/>
            <c:bubble3D val="0"/>
            <c:spPr>
              <a:solidFill>
                <a:srgbClr val="993366"/>
              </a:solidFill>
              <a:ln>
                <a:solidFill>
                  <a:sysClr val="windowText" lastClr="000000"/>
                </a:solidFill>
              </a:ln>
            </c:spPr>
            <c:extLst>
              <c:ext xmlns:c16="http://schemas.microsoft.com/office/drawing/2014/chart" uri="{C3380CC4-5D6E-409C-BE32-E72D297353CC}">
                <c16:uniqueId val="{00000005-814F-468A-A82C-CD7C4BF71493}"/>
              </c:ext>
            </c:extLst>
          </c:dPt>
          <c:dPt>
            <c:idx val="2"/>
            <c:bubble3D val="0"/>
            <c:spPr>
              <a:solidFill>
                <a:srgbClr val="FFFFCC"/>
              </a:solidFill>
              <a:ln>
                <a:solidFill>
                  <a:sysClr val="windowText" lastClr="000000"/>
                </a:solidFill>
              </a:ln>
            </c:spPr>
            <c:extLst>
              <c:ext xmlns:c16="http://schemas.microsoft.com/office/drawing/2014/chart" uri="{C3380CC4-5D6E-409C-BE32-E72D297353CC}">
                <c16:uniqueId val="{00000007-814F-468A-A82C-CD7C4BF71493}"/>
              </c:ext>
            </c:extLst>
          </c:dPt>
          <c:dPt>
            <c:idx val="3"/>
            <c:bubble3D val="0"/>
            <c:spPr>
              <a:solidFill>
                <a:srgbClr val="CCFFFF"/>
              </a:solidFill>
              <a:ln>
                <a:solidFill>
                  <a:sysClr val="windowText" lastClr="000000"/>
                </a:solidFill>
              </a:ln>
            </c:spPr>
            <c:extLst>
              <c:ext xmlns:c16="http://schemas.microsoft.com/office/drawing/2014/chart" uri="{C3380CC4-5D6E-409C-BE32-E72D297353CC}">
                <c16:uniqueId val="{00000009-814F-468A-A82C-CD7C4BF71493}"/>
              </c:ext>
            </c:extLst>
          </c:dPt>
          <c:dLbls>
            <c:dLbl>
              <c:idx val="0"/>
              <c:layout>
                <c:manualLayout>
                  <c:x val="0.20453714944738238"/>
                  <c:y val="1.7051537424085754E-3"/>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970497093666129"/>
                      <c:h val="0.19844211287659269"/>
                    </c:manualLayout>
                  </c15:layout>
                </c:ext>
                <c:ext xmlns:c16="http://schemas.microsoft.com/office/drawing/2014/chart" uri="{C3380CC4-5D6E-409C-BE32-E72D297353CC}">
                  <c16:uniqueId val="{00000003-814F-468A-A82C-CD7C4BF71493}"/>
                </c:ext>
              </c:extLst>
            </c:dLbl>
            <c:dLbl>
              <c:idx val="1"/>
              <c:layout>
                <c:manualLayout>
                  <c:x val="-0.18100784532679534"/>
                  <c:y val="0.11610077308684319"/>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989969803614283"/>
                      <c:h val="0.1234238035235838"/>
                    </c:manualLayout>
                  </c15:layout>
                </c:ext>
                <c:ext xmlns:c16="http://schemas.microsoft.com/office/drawing/2014/chart" uri="{C3380CC4-5D6E-409C-BE32-E72D297353CC}">
                  <c16:uniqueId val="{00000005-814F-468A-A82C-CD7C4BF71493}"/>
                </c:ext>
              </c:extLst>
            </c:dLbl>
            <c:dLbl>
              <c:idx val="2"/>
              <c:layout>
                <c:manualLayout>
                  <c:x val="-0.18408285645249803"/>
                  <c:y val="-3.072644916823225E-2"/>
                </c:manualLayout>
              </c:layout>
              <c:numFmt formatCode="0.0%" sourceLinked="0"/>
              <c:spPr>
                <a:noFill/>
                <a:ln>
                  <a:noFill/>
                </a:ln>
                <a:effectLst/>
              </c:spPr>
              <c:txPr>
                <a:bodyPr/>
                <a:lstStyle/>
                <a:p>
                  <a:pPr>
                    <a:defRPr sz="1000" baseline="0"/>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1013295555998457"/>
                      <c:h val="0.15822948556404179"/>
                    </c:manualLayout>
                  </c15:layout>
                </c:ext>
                <c:ext xmlns:c16="http://schemas.microsoft.com/office/drawing/2014/chart" uri="{C3380CC4-5D6E-409C-BE32-E72D297353CC}">
                  <c16:uniqueId val="{00000007-814F-468A-A82C-CD7C4BF71493}"/>
                </c:ext>
              </c:extLst>
            </c:dLbl>
            <c:dLbl>
              <c:idx val="3"/>
              <c:layout>
                <c:manualLayout>
                  <c:x val="-0.22396602633583515"/>
                  <c:y val="-0.17066932626129835"/>
                </c:manualLayout>
              </c:layout>
              <c:numFmt formatCode="0.0%" sourceLinked="0"/>
              <c:spPr>
                <a:noFill/>
                <a:ln>
                  <a:noFill/>
                </a:ln>
                <a:effectLst/>
              </c:spPr>
              <c:txPr>
                <a:bodyP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7870322085680197"/>
                      <c:h val="0.15777402619260986"/>
                    </c:manualLayout>
                  </c15:layout>
                </c:ext>
                <c:ext xmlns:c16="http://schemas.microsoft.com/office/drawing/2014/chart" uri="{C3380CC4-5D6E-409C-BE32-E72D297353CC}">
                  <c16:uniqueId val="{00000009-814F-468A-A82C-CD7C4BF71493}"/>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14F-468A-A82C-CD7C4BF71493}"/>
                </c:ext>
              </c:extLst>
            </c:dLbl>
            <c:spPr>
              <a:noFill/>
              <a:ln>
                <a:noFill/>
              </a:ln>
              <a:effectLst/>
            </c:spPr>
            <c:txPr>
              <a:bodyPr/>
              <a:lstStyle/>
              <a:p>
                <a:pPr>
                  <a:defRPr sz="1000" baseline="0"/>
                </a:pPr>
                <a:endParaRPr lang="ja-JP"/>
              </a:p>
            </c:txPr>
            <c:showLegendKey val="0"/>
            <c:showVal val="1"/>
            <c:showCatName val="1"/>
            <c:showSerName val="0"/>
            <c:showPercent val="0"/>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'リンク切公表時非表示（グラフの添え物）'!$W$48:$W$51</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'6.N2O'!$AP$13:$AP$16</c:f>
              <c:numCache>
                <c:formatCode>0.0%</c:formatCode>
                <c:ptCount val="4"/>
                <c:pt idx="0">
                  <c:v>0.39719924165327924</c:v>
                </c:pt>
                <c:pt idx="1">
                  <c:v>0.28747474153296743</c:v>
                </c:pt>
                <c:pt idx="2">
                  <c:v>0.19810914277508851</c:v>
                </c:pt>
                <c:pt idx="3">
                  <c:v>0.1172168740386649</c:v>
                </c:pt>
              </c:numCache>
            </c:numRef>
          </c:val>
          <c:extLst>
            <c:ext xmlns:c16="http://schemas.microsoft.com/office/drawing/2014/chart" uri="{C3380CC4-5D6E-409C-BE32-E72D297353CC}">
              <c16:uniqueId val="{0000000B-814F-468A-A82C-CD7C4BF71493}"/>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'リンク切公表時非表示（グラフの添え物）'!$BD$55:$BD$56</c:f>
              <c:strCache>
                <c:ptCount val="2"/>
                <c:pt idx="0">
                  <c:v>2019年度</c:v>
                </c:pt>
                <c:pt idx="1">
                  <c:v>（速報値）</c:v>
                </c:pt>
              </c:strCache>
            </c:strRef>
          </c:tx>
          <c:spPr>
            <a:noFill/>
            <a:ln>
              <a:noFill/>
            </a:ln>
          </c:spPr>
          <c:dLbls>
            <c:dLbl>
              <c:idx val="0"/>
              <c:layout>
                <c:manualLayout>
                  <c:x val="-2.9681428872574151E-3"/>
                  <c:y val="-0.10915054312735381"/>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4626-4C35-AC26-266F5D9B067E}"/>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'リンク切公表時非表示（グラフの添え物）'!$BD$60</c:f>
              <c:numCache>
                <c:formatCode>#,##0"万トン"</c:formatCode>
                <c:ptCount val="1"/>
                <c:pt idx="0">
                  <c:v>5040</c:v>
                </c:pt>
              </c:numCache>
            </c:numRef>
          </c:val>
          <c:extLst>
            <c:ext xmlns:c16="http://schemas.microsoft.com/office/drawing/2014/chart" uri="{C3380CC4-5D6E-409C-BE32-E72D297353CC}">
              <c16:uniqueId val="{00000001-4626-4C35-AC26-266F5D9B067E}"/>
            </c:ext>
          </c:extLst>
        </c:ser>
        <c:ser>
          <c:idx val="0"/>
          <c:order val="1"/>
          <c:tx>
            <c:strRef>
              <c:f>'7.F-gas'!$BD$38</c:f>
              <c:strCache>
                <c:ptCount val="1"/>
                <c:pt idx="0">
                  <c:v>2019</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4626-4C35-AC26-266F5D9B067E}"/>
              </c:ext>
            </c:extLst>
          </c:dPt>
          <c:dPt>
            <c:idx val="1"/>
            <c:bubble3D val="0"/>
            <c:spPr>
              <a:solidFill>
                <a:srgbClr val="993366"/>
              </a:solidFill>
              <a:ln>
                <a:solidFill>
                  <a:schemeClr val="tx1">
                    <a:alpha val="94000"/>
                  </a:schemeClr>
                </a:solidFill>
              </a:ln>
            </c:spPr>
            <c:extLst>
              <c:ext xmlns:c16="http://schemas.microsoft.com/office/drawing/2014/chart" uri="{C3380CC4-5D6E-409C-BE32-E72D297353CC}">
                <c16:uniqueId val="{00000005-4626-4C35-AC26-266F5D9B067E}"/>
              </c:ext>
            </c:extLst>
          </c:dPt>
          <c:dPt>
            <c:idx val="2"/>
            <c:bubble3D val="0"/>
            <c:spPr>
              <a:solidFill>
                <a:srgbClr val="FFFFCC"/>
              </a:solidFill>
              <a:ln>
                <a:solidFill>
                  <a:schemeClr val="tx1"/>
                </a:solidFill>
              </a:ln>
            </c:spPr>
            <c:extLst>
              <c:ext xmlns:c16="http://schemas.microsoft.com/office/drawing/2014/chart" uri="{C3380CC4-5D6E-409C-BE32-E72D297353CC}">
                <c16:uniqueId val="{00000007-4626-4C35-AC26-266F5D9B067E}"/>
              </c:ext>
            </c:extLst>
          </c:dPt>
          <c:dPt>
            <c:idx val="3"/>
            <c:bubble3D val="0"/>
            <c:spPr>
              <a:solidFill>
                <a:srgbClr val="CCFFFF"/>
              </a:solidFill>
              <a:ln>
                <a:solidFill>
                  <a:schemeClr val="tx1"/>
                </a:solidFill>
              </a:ln>
            </c:spPr>
            <c:extLst>
              <c:ext xmlns:c16="http://schemas.microsoft.com/office/drawing/2014/chart" uri="{C3380CC4-5D6E-409C-BE32-E72D297353CC}">
                <c16:uniqueId val="{00000009-4626-4C35-AC26-266F5D9B067E}"/>
              </c:ext>
            </c:extLst>
          </c:dPt>
          <c:dLbls>
            <c:dLbl>
              <c:idx val="0"/>
              <c:layout>
                <c:manualLayout>
                  <c:x val="2.8407109500729343E-2"/>
                  <c:y val="0.11524972504744524"/>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514180682252413"/>
                      <c:h val="4.608173850529193E-2"/>
                    </c:manualLayout>
                  </c15:layout>
                </c:ext>
                <c:ext xmlns:c16="http://schemas.microsoft.com/office/drawing/2014/chart" uri="{C3380CC4-5D6E-409C-BE32-E72D297353CC}">
                  <c16:uniqueId val="{00000003-4626-4C35-AC26-266F5D9B067E}"/>
                </c:ext>
              </c:extLst>
            </c:dLbl>
            <c:dLbl>
              <c:idx val="1"/>
              <c:layout>
                <c:manualLayout>
                  <c:x val="-0.25765535844446408"/>
                  <c:y val="7.6687286817975334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1825108086986907"/>
                      <c:h val="9.329353975241049E-2"/>
                    </c:manualLayout>
                  </c15:layout>
                </c:ext>
                <c:ext xmlns:c16="http://schemas.microsoft.com/office/drawing/2014/chart" uri="{C3380CC4-5D6E-409C-BE32-E72D297353CC}">
                  <c16:uniqueId val="{00000005-4626-4C35-AC26-266F5D9B067E}"/>
                </c:ext>
              </c:extLst>
            </c:dLbl>
            <c:dLbl>
              <c:idx val="2"/>
              <c:layout>
                <c:manualLayout>
                  <c:x val="-0.3069934239125704"/>
                  <c:y val="-3.3632229846757872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22909573597"/>
                      <c:h val="0.12901581397032919"/>
                    </c:manualLayout>
                  </c15:layout>
                </c:ext>
                <c:ext xmlns:c16="http://schemas.microsoft.com/office/drawing/2014/chart" uri="{C3380CC4-5D6E-409C-BE32-E72D297353CC}">
                  <c16:uniqueId val="{00000007-4626-4C35-AC26-266F5D9B067E}"/>
                </c:ext>
              </c:extLst>
            </c:dLbl>
            <c:dLbl>
              <c:idx val="3"/>
              <c:layout>
                <c:manualLayout>
                  <c:x val="-0.24370695418092386"/>
                  <c:y val="-0.1268766985779170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153983873956283"/>
                      <c:h val="5.5328291087392394E-2"/>
                    </c:manualLayout>
                  </c15:layout>
                </c:ext>
                <c:ext xmlns:c16="http://schemas.microsoft.com/office/drawing/2014/chart" uri="{C3380CC4-5D6E-409C-BE32-E72D297353CC}">
                  <c16:uniqueId val="{00000009-4626-4C35-AC26-266F5D9B067E}"/>
                </c:ext>
              </c:extLst>
            </c:dLbl>
            <c:dLbl>
              <c:idx val="4"/>
              <c:layout>
                <c:manualLayout>
                  <c:x val="-0.18250006084528583"/>
                  <c:y val="-0.18256135009148411"/>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501875011880369"/>
                      <c:h val="5.9120814045364969E-2"/>
                    </c:manualLayout>
                  </c15:layout>
                </c:ext>
                <c:ext xmlns:c16="http://schemas.microsoft.com/office/drawing/2014/chart" uri="{C3380CC4-5D6E-409C-BE32-E72D297353CC}">
                  <c16:uniqueId val="{0000000A-4626-4C35-AC26-266F5D9B067E}"/>
                </c:ext>
              </c:extLst>
            </c:dLbl>
            <c:dLbl>
              <c:idx val="5"/>
              <c:layout>
                <c:manualLayout>
                  <c:x val="-0.11961739063082087"/>
                  <c:y val="-0.24159974387785413"/>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059882420260255"/>
                      <c:h val="4.1293264382990268E-2"/>
                    </c:manualLayout>
                  </c15:layout>
                </c:ext>
                <c:ext xmlns:c16="http://schemas.microsoft.com/office/drawing/2014/chart" uri="{C3380CC4-5D6E-409C-BE32-E72D297353CC}">
                  <c16:uniqueId val="{0000000B-4626-4C35-AC26-266F5D9B067E}"/>
                </c:ext>
              </c:extLst>
            </c:dLbl>
            <c:dLbl>
              <c:idx val="6"/>
              <c:layout>
                <c:manualLayout>
                  <c:x val="0.10194383367226081"/>
                  <c:y val="-0.24213237884638794"/>
                </c:manualLayout>
              </c:layout>
              <c:numFmt formatCode="0.000%" sourceLinked="0"/>
              <c:spPr/>
              <c:txPr>
                <a:bodyPr lIns="38100" tIns="19050" rIns="38100" bIns="19050" anchor="ctr" anchorCtr="1">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738381614881854"/>
                      <c:h val="6.3332346354702015E-2"/>
                    </c:manualLayout>
                  </c15:layout>
                </c:ext>
                <c:ext xmlns:c16="http://schemas.microsoft.com/office/drawing/2014/chart" uri="{C3380CC4-5D6E-409C-BE32-E72D297353CC}">
                  <c16:uniqueId val="{0000000C-4626-4C35-AC26-266F5D9B067E}"/>
                </c:ext>
              </c:extLst>
            </c:dLbl>
            <c:dLbl>
              <c:idx val="7"/>
              <c:layout>
                <c:manualLayout>
                  <c:x val="0.21702420896243066"/>
                  <c:y val="-0.19341795623007829"/>
                </c:manualLayout>
              </c:layout>
              <c:numFmt formatCode="0.00%" sourceLinked="0"/>
              <c:spPr/>
              <c:txPr>
                <a:bodyPr lIns="38100" tIns="19050" rIns="38100" bIns="19050" anchor="ctr" anchorCtr="1">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5129669742447683"/>
                      <c:h val="6.4556501588733869E-2"/>
                    </c:manualLayout>
                  </c15:layout>
                </c:ext>
                <c:ext xmlns:c16="http://schemas.microsoft.com/office/drawing/2014/chart" uri="{C3380CC4-5D6E-409C-BE32-E72D297353CC}">
                  <c16:uniqueId val="{0000000D-4626-4C35-AC26-266F5D9B067E}"/>
                </c:ext>
              </c:extLst>
            </c:dLbl>
            <c:dLbl>
              <c:idx val="8"/>
              <c:layout>
                <c:manualLayout>
                  <c:x val="0.13775621416901063"/>
                  <c:y val="-0.13341838977016895"/>
                </c:manualLayout>
              </c:layout>
              <c:numFmt formatCode="0.00%" sourceLinked="0"/>
              <c:spPr/>
              <c:txPr>
                <a:bodyPr lIns="38100" tIns="19050" rIns="38100" bIns="19050" anchor="ctr" anchorCtr="1">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969658010410673"/>
                      <c:h val="4.8256823432698978E-2"/>
                    </c:manualLayout>
                  </c15:layout>
                </c:ext>
                <c:ext xmlns:c16="http://schemas.microsoft.com/office/drawing/2014/chart" uri="{C3380CC4-5D6E-409C-BE32-E72D297353CC}">
                  <c16:uniqueId val="{0000000E-4626-4C35-AC26-266F5D9B067E}"/>
                </c:ext>
              </c:extLst>
            </c:dLbl>
            <c:dLbl>
              <c:idx val="9"/>
              <c:layout>
                <c:manualLayout>
                  <c:x val="0.21285555187029526"/>
                  <c:y val="-8.1090100826656172E-2"/>
                </c:manualLayout>
              </c:layout>
              <c:numFmt formatCode="0.000%" sourceLinked="0"/>
              <c:spPr>
                <a:noFill/>
                <a:ln>
                  <a:noFill/>
                </a:ln>
                <a:effectLst/>
              </c:spPr>
              <c:txPr>
                <a:bodyPr wrap="square" lIns="38100" tIns="19050" rIns="38100" bIns="19050" anchor="ctr" anchorCtr="1">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916616554430057"/>
                      <c:h val="6.0573173349099584E-2"/>
                    </c:manualLayout>
                  </c15:layout>
                </c:ext>
                <c:ext xmlns:c16="http://schemas.microsoft.com/office/drawing/2014/chart" uri="{C3380CC4-5D6E-409C-BE32-E72D297353CC}">
                  <c16:uniqueId val="{0000000F-4626-4C35-AC26-266F5D9B067E}"/>
                </c:ext>
              </c:extLst>
            </c:dLbl>
            <c:numFmt formatCode="0%" sourceLinked="0"/>
            <c:spPr>
              <a:noFill/>
              <a:ln>
                <a:noFill/>
              </a:ln>
              <a:effectLst/>
            </c:spPr>
            <c:showLegendKey val="0"/>
            <c:showVal val="0"/>
            <c:showCatName val="1"/>
            <c:showSerName val="0"/>
            <c:showPercent val="1"/>
            <c:showBubbleSize val="0"/>
            <c:showLeaderLines val="1"/>
            <c:leaderLines>
              <c:spPr>
                <a:ln>
                  <a:solidFill>
                    <a:schemeClr val="bg1">
                      <a:lumMod val="50000"/>
                    </a:schemeClr>
                  </a:solidFill>
                </a:ln>
              </c:spPr>
            </c:leaderLines>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'7.F-gas'!$BD$40:$BD$49</c:f>
              <c:numCache>
                <c:formatCode>#0.0%;[Red]\-#0.0%</c:formatCode>
                <c:ptCount val="10"/>
                <c:pt idx="0">
                  <c:v>0.92229442831457864</c:v>
                </c:pt>
                <c:pt idx="1">
                  <c:v>5.9075714141603751E-2</c:v>
                </c:pt>
                <c:pt idx="2">
                  <c:v>1.1347070300140009E-2</c:v>
                </c:pt>
                <c:pt idx="3">
                  <c:v>2.424432556528681E-3</c:v>
                </c:pt>
                <c:pt idx="4">
                  <c:v>2.36189526360018E-3</c:v>
                </c:pt>
                <c:pt idx="5">
                  <c:v>1.9715877873289454E-3</c:v>
                </c:pt>
                <c:pt idx="6">
                  <c:v>3.4997800458473211E-5</c:v>
                </c:pt>
                <c:pt idx="7">
                  <c:v>2.6417023035939376E-4</c:v>
                </c:pt>
                <c:pt idx="8">
                  <c:v>1.9734298757812831E-4</c:v>
                </c:pt>
                <c:pt idx="9">
                  <c:v>2.836061782386885E-5</c:v>
                </c:pt>
              </c:numCache>
            </c:numRef>
          </c:val>
          <c:extLst>
            <c:ext xmlns:c16="http://schemas.microsoft.com/office/drawing/2014/chart" uri="{C3380CC4-5D6E-409C-BE32-E72D297353CC}">
              <c16:uniqueId val="{00000010-4626-4C35-AC26-266F5D9B067E}"/>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'リンク切公表時非表示（グラフの添え物）'!$AX$55</c:f>
              <c:strCache>
                <c:ptCount val="1"/>
                <c:pt idx="0">
                  <c:v>2013年度</c:v>
                </c:pt>
              </c:strCache>
            </c:strRef>
          </c:tx>
          <c:spPr>
            <a:noFill/>
            <a:ln>
              <a:noFill/>
            </a:ln>
          </c:spPr>
          <c:dLbls>
            <c:dLbl>
              <c:idx val="0"/>
              <c:layout>
                <c:manualLayout>
                  <c:x val="-2.9682125399222168E-3"/>
                  <c:y val="-0.10314718247092455"/>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A631-4856-9355-3035C8779AC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'リンク切公表時非表示（グラフの添え物）'!$AX$60</c:f>
              <c:numCache>
                <c:formatCode>#,##0"万トン"</c:formatCode>
                <c:ptCount val="1"/>
                <c:pt idx="0">
                  <c:v>3210</c:v>
                </c:pt>
              </c:numCache>
            </c:numRef>
          </c:val>
          <c:extLst>
            <c:ext xmlns:c16="http://schemas.microsoft.com/office/drawing/2014/chart" uri="{C3380CC4-5D6E-409C-BE32-E72D297353CC}">
              <c16:uniqueId val="{00000001-A631-4856-9355-3035C8779AC4}"/>
            </c:ext>
          </c:extLst>
        </c:ser>
        <c:ser>
          <c:idx val="0"/>
          <c:order val="1"/>
          <c:tx>
            <c:strRef>
              <c:f>'7.F-gas'!$AX$38</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A631-4856-9355-3035C8779AC4}"/>
              </c:ext>
            </c:extLst>
          </c:dPt>
          <c:dPt>
            <c:idx val="1"/>
            <c:bubble3D val="0"/>
            <c:spPr>
              <a:solidFill>
                <a:srgbClr val="993366"/>
              </a:solidFill>
              <a:ln>
                <a:solidFill>
                  <a:schemeClr val="tx1">
                    <a:alpha val="94000"/>
                  </a:schemeClr>
                </a:solidFill>
              </a:ln>
            </c:spPr>
            <c:extLst>
              <c:ext xmlns:c16="http://schemas.microsoft.com/office/drawing/2014/chart" uri="{C3380CC4-5D6E-409C-BE32-E72D297353CC}">
                <c16:uniqueId val="{00000005-A631-4856-9355-3035C8779AC4}"/>
              </c:ext>
            </c:extLst>
          </c:dPt>
          <c:dPt>
            <c:idx val="2"/>
            <c:bubble3D val="0"/>
            <c:spPr>
              <a:solidFill>
                <a:srgbClr val="FFFFCC"/>
              </a:solidFill>
              <a:ln>
                <a:solidFill>
                  <a:schemeClr val="tx1"/>
                </a:solidFill>
              </a:ln>
            </c:spPr>
            <c:extLst>
              <c:ext xmlns:c16="http://schemas.microsoft.com/office/drawing/2014/chart" uri="{C3380CC4-5D6E-409C-BE32-E72D297353CC}">
                <c16:uniqueId val="{00000007-A631-4856-9355-3035C8779AC4}"/>
              </c:ext>
            </c:extLst>
          </c:dPt>
          <c:dPt>
            <c:idx val="3"/>
            <c:bubble3D val="0"/>
            <c:spPr>
              <a:solidFill>
                <a:srgbClr val="CCFFFF"/>
              </a:solidFill>
              <a:ln>
                <a:solidFill>
                  <a:schemeClr val="tx1"/>
                </a:solidFill>
              </a:ln>
            </c:spPr>
            <c:extLst>
              <c:ext xmlns:c16="http://schemas.microsoft.com/office/drawing/2014/chart" uri="{C3380CC4-5D6E-409C-BE32-E72D297353CC}">
                <c16:uniqueId val="{00000009-A631-4856-9355-3035C8779AC4}"/>
              </c:ext>
            </c:extLst>
          </c:dPt>
          <c:dLbls>
            <c:dLbl>
              <c:idx val="0"/>
              <c:layout>
                <c:manualLayout>
                  <c:x val="4.6514851051534453E-2"/>
                  <c:y val="0.1159634972627222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614899172647976"/>
                      <c:h val="6.5999953909485362E-2"/>
                    </c:manualLayout>
                  </c15:layout>
                </c:ext>
                <c:ext xmlns:c16="http://schemas.microsoft.com/office/drawing/2014/chart" uri="{C3380CC4-5D6E-409C-BE32-E72D297353CC}">
                  <c16:uniqueId val="{00000003-A631-4856-9355-3035C8779AC4}"/>
                </c:ext>
              </c:extLst>
            </c:dLbl>
            <c:dLbl>
              <c:idx val="1"/>
              <c:layout>
                <c:manualLayout>
                  <c:x val="-0.24844095959517734"/>
                  <c:y val="2.8431076505740289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0915445880481967"/>
                      <c:h val="9.9368061031443938E-2"/>
                    </c:manualLayout>
                  </c15:layout>
                </c:ext>
                <c:ext xmlns:c16="http://schemas.microsoft.com/office/drawing/2014/chart" uri="{C3380CC4-5D6E-409C-BE32-E72D297353CC}">
                  <c16:uniqueId val="{00000005-A631-4856-9355-3035C8779AC4}"/>
                </c:ext>
              </c:extLst>
            </c:dLbl>
            <c:dLbl>
              <c:idx val="2"/>
              <c:layout>
                <c:manualLayout>
                  <c:x val="-0.22769636236070825"/>
                  <c:y val="-5.6325697433827475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267935440443492"/>
                      <c:h val="0.12604662887086079"/>
                    </c:manualLayout>
                  </c15:layout>
                </c:ext>
                <c:ext xmlns:c16="http://schemas.microsoft.com/office/drawing/2014/chart" uri="{C3380CC4-5D6E-409C-BE32-E72D297353CC}">
                  <c16:uniqueId val="{00000007-A631-4856-9355-3035C8779AC4}"/>
                </c:ext>
              </c:extLst>
            </c:dLbl>
            <c:dLbl>
              <c:idx val="3"/>
              <c:layout>
                <c:manualLayout>
                  <c:x val="-0.20163182737213683"/>
                  <c:y val="-0.14505231392202009"/>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465622422480586"/>
                      <c:h val="4.324311867428475E-2"/>
                    </c:manualLayout>
                  </c15:layout>
                </c:ext>
                <c:ext xmlns:c16="http://schemas.microsoft.com/office/drawing/2014/chart" uri="{C3380CC4-5D6E-409C-BE32-E72D297353CC}">
                  <c16:uniqueId val="{00000009-A631-4856-9355-3035C8779AC4}"/>
                </c:ext>
              </c:extLst>
            </c:dLbl>
            <c:dLbl>
              <c:idx val="4"/>
              <c:layout>
                <c:manualLayout>
                  <c:x val="-0.17652116928430933"/>
                  <c:y val="-0.19324564890099069"/>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034972637904015"/>
                      <c:h val="5.0012959987493791E-2"/>
                    </c:manualLayout>
                  </c15:layout>
                </c:ext>
                <c:ext xmlns:c16="http://schemas.microsoft.com/office/drawing/2014/chart" uri="{C3380CC4-5D6E-409C-BE32-E72D297353CC}">
                  <c16:uniqueId val="{0000000A-A631-4856-9355-3035C8779AC4}"/>
                </c:ext>
              </c:extLst>
            </c:dLbl>
            <c:dLbl>
              <c:idx val="5"/>
              <c:layout>
                <c:manualLayout>
                  <c:x val="-0.12083678041087918"/>
                  <c:y val="-0.25679389628541338"/>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816018188819554"/>
                      <c:h val="4.1285222121831479E-2"/>
                    </c:manualLayout>
                  </c15:layout>
                </c:ext>
                <c:ext xmlns:c16="http://schemas.microsoft.com/office/drawing/2014/chart" uri="{C3380CC4-5D6E-409C-BE32-E72D297353CC}">
                  <c16:uniqueId val="{0000000B-A631-4856-9355-3035C8779AC4}"/>
                </c:ext>
              </c:extLst>
            </c:dLbl>
            <c:dLbl>
              <c:idx val="6"/>
              <c:layout>
                <c:manualLayout>
                  <c:x val="0.10263523181184805"/>
                  <c:y val="-0.25880703018144696"/>
                </c:manualLayout>
              </c:layout>
              <c:numFmt formatCode="0.000%" sourceLinked="0"/>
              <c:spPr/>
              <c:txPr>
                <a:bodyPr lIns="38100" tIns="19050" rIns="38100" bIns="19050" anchor="ctr" anchorCtr="1">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8399872389144745"/>
                      <c:h val="4.2275455446746567E-2"/>
                    </c:manualLayout>
                  </c15:layout>
                </c:ext>
                <c:ext xmlns:c16="http://schemas.microsoft.com/office/drawing/2014/chart" uri="{C3380CC4-5D6E-409C-BE32-E72D297353CC}">
                  <c16:uniqueId val="{0000000C-A631-4856-9355-3035C8779AC4}"/>
                </c:ext>
              </c:extLst>
            </c:dLbl>
            <c:dLbl>
              <c:idx val="7"/>
              <c:layout>
                <c:manualLayout>
                  <c:x val="0.20111331925839721"/>
                  <c:y val="-0.20388661828429724"/>
                </c:manualLayout>
              </c:layout>
              <c:numFmt formatCode="0.00%" sourceLinked="0"/>
              <c:spPr/>
              <c:txPr>
                <a:bodyPr lIns="38100" tIns="19050" rIns="38100" bIns="19050" anchor="ctr" anchorCtr="1">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5605351324185158"/>
                      <c:h val="6.1690965950275928E-2"/>
                    </c:manualLayout>
                  </c15:layout>
                </c:ext>
                <c:ext xmlns:c16="http://schemas.microsoft.com/office/drawing/2014/chart" uri="{C3380CC4-5D6E-409C-BE32-E72D297353CC}">
                  <c16:uniqueId val="{0000000D-A631-4856-9355-3035C8779AC4}"/>
                </c:ext>
              </c:extLst>
            </c:dLbl>
            <c:dLbl>
              <c:idx val="8"/>
              <c:layout>
                <c:manualLayout>
                  <c:x val="0.12041271643596839"/>
                  <c:y val="-0.14536746375539336"/>
                </c:manualLayout>
              </c:layout>
              <c:numFmt formatCode="0.00%" sourceLinked="0"/>
              <c:spPr/>
              <c:txPr>
                <a:bodyPr lIns="38100" tIns="19050" rIns="38100" bIns="19050" anchor="ctr" anchorCtr="1">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27073600735756"/>
                      <c:h val="4.8288842127870768E-2"/>
                    </c:manualLayout>
                  </c15:layout>
                </c:ext>
                <c:ext xmlns:c16="http://schemas.microsoft.com/office/drawing/2014/chart" uri="{C3380CC4-5D6E-409C-BE32-E72D297353CC}">
                  <c16:uniqueId val="{0000000E-A631-4856-9355-3035C8779AC4}"/>
                </c:ext>
              </c:extLst>
            </c:dLbl>
            <c:dLbl>
              <c:idx val="9"/>
              <c:layout>
                <c:manualLayout>
                  <c:x val="0.19454691470314533"/>
                  <c:y val="-8.3935578765007068E-2"/>
                </c:manualLayout>
              </c:layout>
              <c:numFmt formatCode="0.000%" sourceLinked="0"/>
              <c:spPr>
                <a:noFill/>
                <a:ln>
                  <a:noFill/>
                </a:ln>
                <a:effectLst/>
              </c:spPr>
              <c:txPr>
                <a:bodyPr wrap="square" lIns="38100" tIns="19050" rIns="38100" bIns="19050" anchor="ctr" anchorCtr="1">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11676945144247"/>
                      <c:h val="6.6679670210488734E-2"/>
                    </c:manualLayout>
                  </c15:layout>
                </c:ext>
                <c:ext xmlns:c16="http://schemas.microsoft.com/office/drawing/2014/chart" uri="{C3380CC4-5D6E-409C-BE32-E72D297353CC}">
                  <c16:uniqueId val="{0000000F-A631-4856-9355-3035C8779AC4}"/>
                </c:ext>
              </c:extLst>
            </c:dLbl>
            <c:numFmt formatCode="0%" sourceLinked="0"/>
            <c:spPr>
              <a:noFill/>
              <a:ln>
                <a:noFill/>
              </a:ln>
              <a:effectLst/>
            </c:spPr>
            <c:showLegendKey val="0"/>
            <c:showVal val="0"/>
            <c:showCatName val="1"/>
            <c:showSerName val="0"/>
            <c:showPercent val="1"/>
            <c:showBubbleSize val="0"/>
            <c:showLeaderLines val="1"/>
            <c:leaderLines>
              <c:spPr>
                <a:ln>
                  <a:solidFill>
                    <a:schemeClr val="bg1">
                      <a:lumMod val="50000"/>
                    </a:schemeClr>
                  </a:solidFill>
                </a:ln>
              </c:spPr>
            </c:leaderLines>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'7.F-gas'!$AX$40:$AX$49</c:f>
              <c:numCache>
                <c:formatCode>#0.0%;[Red]\-#0.0%</c:formatCode>
                <c:ptCount val="10"/>
                <c:pt idx="0">
                  <c:v>0.90355055769202008</c:v>
                </c:pt>
                <c:pt idx="1">
                  <c:v>6.9440399857381485E-2</c:v>
                </c:pt>
                <c:pt idx="2">
                  <c:v>1.5243075041581816E-2</c:v>
                </c:pt>
                <c:pt idx="3">
                  <c:v>3.3826631776442801E-3</c:v>
                </c:pt>
                <c:pt idx="4">
                  <c:v>4.0854230398510109E-3</c:v>
                </c:pt>
                <c:pt idx="5">
                  <c:v>3.4027294563718116E-3</c:v>
                </c:pt>
                <c:pt idx="6">
                  <c:v>7.3754878139994327E-5</c:v>
                </c:pt>
                <c:pt idx="7">
                  <c:v>5.0710408777926398E-4</c:v>
                </c:pt>
                <c:pt idx="8">
                  <c:v>2.7420413526408401E-4</c:v>
                </c:pt>
                <c:pt idx="9">
                  <c:v>4.00886339663337E-5</c:v>
                </c:pt>
              </c:numCache>
            </c:numRef>
          </c:val>
          <c:extLst>
            <c:ext xmlns:c16="http://schemas.microsoft.com/office/drawing/2014/chart" uri="{C3380CC4-5D6E-409C-BE32-E72D297353CC}">
              <c16:uniqueId val="{00000010-A631-4856-9355-3035C8779AC4}"/>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'リンク切公表時非表示（グラフの添え物）'!$AP$55</c:f>
              <c:strCache>
                <c:ptCount val="1"/>
                <c:pt idx="0">
                  <c:v>2005年度</c:v>
                </c:pt>
              </c:strCache>
            </c:strRef>
          </c:tx>
          <c:spPr>
            <a:noFill/>
            <a:ln>
              <a:noFill/>
            </a:ln>
          </c:spPr>
          <c:dLbls>
            <c:dLbl>
              <c:idx val="0"/>
              <c:layout>
                <c:manualLayout>
                  <c:x val="-2.9682125399222168E-3"/>
                  <c:y val="-0.10314718247092455"/>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639A-460E-901E-4CB60EF939D8}"/>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'リンク切公表時非表示（グラフの添え物）'!$AP$60</c:f>
              <c:numCache>
                <c:formatCode>#,##0"万トン"</c:formatCode>
                <c:ptCount val="1"/>
                <c:pt idx="0">
                  <c:v>1280</c:v>
                </c:pt>
              </c:numCache>
            </c:numRef>
          </c:val>
          <c:extLst>
            <c:ext xmlns:c16="http://schemas.microsoft.com/office/drawing/2014/chart" uri="{C3380CC4-5D6E-409C-BE32-E72D297353CC}">
              <c16:uniqueId val="{00000001-639A-460E-901E-4CB60EF939D8}"/>
            </c:ext>
          </c:extLst>
        </c:ser>
        <c:ser>
          <c:idx val="0"/>
          <c:order val="1"/>
          <c:tx>
            <c:strRef>
              <c:f>'7.F-gas'!$AP$38</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639A-460E-901E-4CB60EF939D8}"/>
              </c:ext>
            </c:extLst>
          </c:dPt>
          <c:dPt>
            <c:idx val="1"/>
            <c:bubble3D val="0"/>
            <c:spPr>
              <a:solidFill>
                <a:srgbClr val="993366"/>
              </a:solidFill>
              <a:ln>
                <a:solidFill>
                  <a:schemeClr val="tx1">
                    <a:alpha val="94000"/>
                  </a:schemeClr>
                </a:solidFill>
              </a:ln>
            </c:spPr>
            <c:extLst>
              <c:ext xmlns:c16="http://schemas.microsoft.com/office/drawing/2014/chart" uri="{C3380CC4-5D6E-409C-BE32-E72D297353CC}">
                <c16:uniqueId val="{00000005-639A-460E-901E-4CB60EF939D8}"/>
              </c:ext>
            </c:extLst>
          </c:dPt>
          <c:dPt>
            <c:idx val="2"/>
            <c:bubble3D val="0"/>
            <c:spPr>
              <a:solidFill>
                <a:srgbClr val="FFFFCC"/>
              </a:solidFill>
              <a:ln>
                <a:solidFill>
                  <a:schemeClr val="tx1"/>
                </a:solidFill>
              </a:ln>
            </c:spPr>
            <c:extLst>
              <c:ext xmlns:c16="http://schemas.microsoft.com/office/drawing/2014/chart" uri="{C3380CC4-5D6E-409C-BE32-E72D297353CC}">
                <c16:uniqueId val="{00000007-639A-460E-901E-4CB60EF939D8}"/>
              </c:ext>
            </c:extLst>
          </c:dPt>
          <c:dPt>
            <c:idx val="3"/>
            <c:bubble3D val="0"/>
            <c:spPr>
              <a:solidFill>
                <a:srgbClr val="CCFFFF"/>
              </a:solidFill>
              <a:ln>
                <a:solidFill>
                  <a:schemeClr val="tx1"/>
                </a:solidFill>
              </a:ln>
            </c:spPr>
            <c:extLst>
              <c:ext xmlns:c16="http://schemas.microsoft.com/office/drawing/2014/chart" uri="{C3380CC4-5D6E-409C-BE32-E72D297353CC}">
                <c16:uniqueId val="{00000009-639A-460E-901E-4CB60EF939D8}"/>
              </c:ext>
            </c:extLst>
          </c:dPt>
          <c:dLbls>
            <c:dLbl>
              <c:idx val="0"/>
              <c:layout>
                <c:manualLayout>
                  <c:x val="0.1095992897331948"/>
                  <c:y val="0.173552393600983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27129539388308"/>
                      <c:h val="5.9688434675792282E-2"/>
                    </c:manualLayout>
                  </c15:layout>
                </c:ext>
                <c:ext xmlns:c16="http://schemas.microsoft.com/office/drawing/2014/chart" uri="{C3380CC4-5D6E-409C-BE32-E72D297353CC}">
                  <c16:uniqueId val="{00000003-639A-460E-901E-4CB60EF939D8}"/>
                </c:ext>
              </c:extLst>
            </c:dLbl>
            <c:dLbl>
              <c:idx val="1"/>
              <c:layout>
                <c:manualLayout>
                  <c:x val="-0.15343523136405018"/>
                  <c:y val="2.0931752018389267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067022434991857"/>
                      <c:h val="0.10841989904136304"/>
                    </c:manualLayout>
                  </c15:layout>
                </c:ext>
                <c:ext xmlns:c16="http://schemas.microsoft.com/office/drawing/2014/chart" uri="{C3380CC4-5D6E-409C-BE32-E72D297353CC}">
                  <c16:uniqueId val="{00000005-639A-460E-901E-4CB60EF939D8}"/>
                </c:ext>
              </c:extLst>
            </c:dLbl>
            <c:dLbl>
              <c:idx val="2"/>
              <c:layout>
                <c:manualLayout>
                  <c:x val="-0.17850956140601504"/>
                  <c:y val="-5.9341926514154007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836009356"/>
                      <c:h val="0.1320914278225517"/>
                    </c:manualLayout>
                  </c15:layout>
                </c:ext>
                <c:ext xmlns:c16="http://schemas.microsoft.com/office/drawing/2014/chart" uri="{C3380CC4-5D6E-409C-BE32-E72D297353CC}">
                  <c16:uniqueId val="{00000007-639A-460E-901E-4CB60EF939D8}"/>
                </c:ext>
              </c:extLst>
            </c:dLbl>
            <c:dLbl>
              <c:idx val="3"/>
              <c:layout>
                <c:manualLayout>
                  <c:x val="-0.18291530731490857"/>
                  <c:y val="-0.1103839201219747"/>
                </c:manualLayout>
              </c:layout>
              <c:numFmt formatCode="0.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084158644595341"/>
                      <c:h val="5.2292936741545976E-2"/>
                    </c:manualLayout>
                  </c15:layout>
                </c:ext>
                <c:ext xmlns:c16="http://schemas.microsoft.com/office/drawing/2014/chart" uri="{C3380CC4-5D6E-409C-BE32-E72D297353CC}">
                  <c16:uniqueId val="{00000009-639A-460E-901E-4CB60EF939D8}"/>
                </c:ext>
              </c:extLst>
            </c:dLbl>
            <c:dLbl>
              <c:idx val="4"/>
              <c:layout>
                <c:manualLayout>
                  <c:x val="-0.18371760263083728"/>
                  <c:y val="-0.15558085878943653"/>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209443345675518"/>
                      <c:h val="5.3019903504777519E-2"/>
                    </c:manualLayout>
                  </c15:layout>
                </c:ext>
                <c:ext xmlns:c16="http://schemas.microsoft.com/office/drawing/2014/chart" uri="{C3380CC4-5D6E-409C-BE32-E72D297353CC}">
                  <c16:uniqueId val="{0000000A-639A-460E-901E-4CB60EF939D8}"/>
                </c:ext>
              </c:extLst>
            </c:dLbl>
            <c:dLbl>
              <c:idx val="5"/>
              <c:layout>
                <c:manualLayout>
                  <c:x val="-0.14171455923493237"/>
                  <c:y val="-0.1995231743803807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880303676449061"/>
                      <c:h val="5.3343975886165844E-2"/>
                    </c:manualLayout>
                  </c15:layout>
                </c:ext>
                <c:ext xmlns:c16="http://schemas.microsoft.com/office/drawing/2014/chart" uri="{C3380CC4-5D6E-409C-BE32-E72D297353CC}">
                  <c16:uniqueId val="{0000000B-639A-460E-901E-4CB60EF939D8}"/>
                </c:ext>
              </c:extLst>
            </c:dLbl>
            <c:dLbl>
              <c:idx val="6"/>
              <c:layout>
                <c:manualLayout>
                  <c:x val="-0.13511074638332185"/>
                  <c:y val="-0.24977077517638796"/>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123458240255435"/>
                      <c:h val="7.2458548412140292E-2"/>
                    </c:manualLayout>
                  </c15:layout>
                </c:ext>
                <c:ext xmlns:c16="http://schemas.microsoft.com/office/drawing/2014/chart" uri="{C3380CC4-5D6E-409C-BE32-E72D297353CC}">
                  <c16:uniqueId val="{0000000C-639A-460E-901E-4CB60EF939D8}"/>
                </c:ext>
              </c:extLst>
            </c:dLbl>
            <c:dLbl>
              <c:idx val="7"/>
              <c:layout>
                <c:manualLayout>
                  <c:x val="0.17742913469566571"/>
                  <c:y val="-0.22646937741540762"/>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345396863693749"/>
                      <c:h val="9.4899551806709462E-2"/>
                    </c:manualLayout>
                  </c15:layout>
                </c:ext>
                <c:ext xmlns:c16="http://schemas.microsoft.com/office/drawing/2014/chart" uri="{C3380CC4-5D6E-409C-BE32-E72D297353CC}">
                  <c16:uniqueId val="{0000000D-639A-460E-901E-4CB60EF939D8}"/>
                </c:ext>
              </c:extLst>
            </c:dLbl>
            <c:dLbl>
              <c:idx val="8"/>
              <c:layout>
                <c:manualLayout>
                  <c:x val="0.14242796537978419"/>
                  <c:y val="-0.13929758676474152"/>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639A-460E-901E-4CB60EF939D8}"/>
                </c:ext>
              </c:extLst>
            </c:dLbl>
            <c:dLbl>
              <c:idx val="9"/>
              <c:delete val="1"/>
              <c:extLst>
                <c:ext xmlns:c15="http://schemas.microsoft.com/office/drawing/2012/chart" uri="{CE6537A1-D6FC-4f65-9D91-7224C49458BB}"/>
                <c:ext xmlns:c16="http://schemas.microsoft.com/office/drawing/2014/chart" uri="{C3380CC4-5D6E-409C-BE32-E72D297353CC}">
                  <c16:uniqueId val="{0000000F-639A-460E-901E-4CB60EF939D8}"/>
                </c:ext>
              </c:extLst>
            </c:dLbl>
            <c:numFmt formatCode="0.00%" sourceLinked="0"/>
            <c:spPr>
              <a:noFill/>
              <a:ln>
                <a:noFill/>
              </a:ln>
              <a:effectLst/>
            </c:spPr>
            <c:showLegendKey val="0"/>
            <c:showVal val="0"/>
            <c:showCatName val="1"/>
            <c:showSerName val="0"/>
            <c:showPercent val="1"/>
            <c:showBubbleSize val="0"/>
            <c:showLeaderLines val="1"/>
            <c:leaderLines>
              <c:spPr>
                <a:ln>
                  <a:solidFill>
                    <a:schemeClr val="bg1">
                      <a:lumMod val="50000"/>
                    </a:schemeClr>
                  </a:solidFill>
                </a:ln>
              </c:spPr>
            </c:leaderLines>
            <c:extLst>
              <c:ext xmlns:c15="http://schemas.microsoft.com/office/drawing/2012/chart" uri="{CE6537A1-D6FC-4f65-9D91-7224C49458BB}"/>
            </c:extLst>
          </c:dLbls>
          <c:cat>
            <c:strRef>
              <c:f>'7.F-gas'!$Y$6:$Y$15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'7.F-gas'!$AP$40:$AP$49</c:f>
              <c:numCache>
                <c:formatCode>#0.0%;[Red]\-#0.0%</c:formatCode>
                <c:ptCount val="10"/>
                <c:pt idx="0">
                  <c:v>0.69429377496117484</c:v>
                </c:pt>
                <c:pt idx="1">
                  <c:v>7.3332423477774994E-2</c:v>
                </c:pt>
                <c:pt idx="2">
                  <c:v>0.13259991657465378</c:v>
                </c:pt>
                <c:pt idx="3">
                  <c:v>4.5118567422682682E-4</c:v>
                </c:pt>
                <c:pt idx="4">
                  <c:v>3.5150959003276874E-2</c:v>
                </c:pt>
                <c:pt idx="5">
                  <c:v>1.7519977605444551E-2</c:v>
                </c:pt>
                <c:pt idx="6">
                  <c:v>2.3296414793601056E-4</c:v>
                </c:pt>
                <c:pt idx="7">
                  <c:v>4.5844726996665627E-2</c:v>
                </c:pt>
                <c:pt idx="8">
                  <c:v>5.7407155884646509E-4</c:v>
                </c:pt>
                <c:pt idx="9">
                  <c:v>0</c:v>
                </c:pt>
              </c:numCache>
            </c:numRef>
          </c:val>
          <c:extLst>
            <c:ext xmlns:c16="http://schemas.microsoft.com/office/drawing/2014/chart" uri="{C3380CC4-5D6E-409C-BE32-E72D297353CC}">
              <c16:uniqueId val="{00000010-639A-460E-901E-4CB60EF939D8}"/>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'リンク切公表時非表示（グラフの添え物）'!$BD$55:$BD$56</c:f>
              <c:strCache>
                <c:ptCount val="2"/>
                <c:pt idx="0">
                  <c:v>2019年度</c:v>
                </c:pt>
                <c:pt idx="1">
                  <c:v>（速報値）</c:v>
                </c:pt>
              </c:strCache>
            </c:strRef>
          </c:tx>
          <c:spPr>
            <a:noFill/>
            <a:ln>
              <a:noFill/>
            </a:ln>
          </c:spPr>
          <c:dLbls>
            <c:dLbl>
              <c:idx val="0"/>
              <c:layout>
                <c:manualLayout>
                  <c:x val="6.7270760889323392E-3"/>
                  <c:y val="-0.11432227817262033"/>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52920013966791"/>
                      <c:h val="0.13330082671239254"/>
                    </c:manualLayout>
                  </c15:layout>
                  <c15:dlblFieldTable/>
                  <c15:showDataLabelsRange val="0"/>
                </c:ext>
                <c:ext xmlns:c16="http://schemas.microsoft.com/office/drawing/2014/chart" uri="{C3380CC4-5D6E-409C-BE32-E72D297353CC}">
                  <c16:uniqueId val="{00000000-F4E1-4F7F-B433-C76C98FA1290}"/>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'リンク切公表時非表示（グラフの添え物）'!$BD$63</c:f>
              <c:numCache>
                <c:formatCode>#,##0"万トン"</c:formatCode>
                <c:ptCount val="1"/>
                <c:pt idx="0">
                  <c:v>340</c:v>
                </c:pt>
              </c:numCache>
            </c:numRef>
          </c:val>
          <c:extLst>
            <c:ext xmlns:c16="http://schemas.microsoft.com/office/drawing/2014/chart" uri="{C3380CC4-5D6E-409C-BE32-E72D297353CC}">
              <c16:uniqueId val="{00000001-F4E1-4F7F-B433-C76C98FA1290}"/>
            </c:ext>
          </c:extLst>
        </c:ser>
        <c:ser>
          <c:idx val="0"/>
          <c:order val="1"/>
          <c:tx>
            <c:strRef>
              <c:f>'7.F-gas'!$BD$38</c:f>
              <c:strCache>
                <c:ptCount val="1"/>
                <c:pt idx="0">
                  <c:v>2019</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F4E1-4F7F-B433-C76C98FA1290}"/>
              </c:ext>
            </c:extLst>
          </c:dPt>
          <c:dPt>
            <c:idx val="1"/>
            <c:bubble3D val="0"/>
            <c:spPr>
              <a:solidFill>
                <a:srgbClr val="9999FF"/>
              </a:solidFill>
              <a:ln>
                <a:solidFill>
                  <a:schemeClr val="tx1"/>
                </a:solidFill>
              </a:ln>
            </c:spPr>
            <c:extLst>
              <c:ext xmlns:c16="http://schemas.microsoft.com/office/drawing/2014/chart" uri="{C3380CC4-5D6E-409C-BE32-E72D297353CC}">
                <c16:uniqueId val="{00000005-F4E1-4F7F-B433-C76C98FA1290}"/>
              </c:ext>
            </c:extLst>
          </c:dPt>
          <c:dPt>
            <c:idx val="2"/>
            <c:bubble3D val="0"/>
            <c:spPr>
              <a:solidFill>
                <a:srgbClr val="993366"/>
              </a:solidFill>
              <a:ln>
                <a:solidFill>
                  <a:schemeClr val="tx1"/>
                </a:solidFill>
              </a:ln>
            </c:spPr>
            <c:extLst>
              <c:ext xmlns:c16="http://schemas.microsoft.com/office/drawing/2014/chart" uri="{C3380CC4-5D6E-409C-BE32-E72D297353CC}">
                <c16:uniqueId val="{00000007-F4E1-4F7F-B433-C76C98FA1290}"/>
              </c:ext>
            </c:extLst>
          </c:dPt>
          <c:dPt>
            <c:idx val="3"/>
            <c:bubble3D val="0"/>
            <c:spPr>
              <a:solidFill>
                <a:srgbClr val="FFFFCC"/>
              </a:solidFill>
              <a:ln>
                <a:solidFill>
                  <a:schemeClr val="tx1"/>
                </a:solidFill>
              </a:ln>
            </c:spPr>
            <c:extLst>
              <c:ext xmlns:c16="http://schemas.microsoft.com/office/drawing/2014/chart" uri="{C3380CC4-5D6E-409C-BE32-E72D297353CC}">
                <c16:uniqueId val="{00000009-F4E1-4F7F-B433-C76C98FA1290}"/>
              </c:ext>
            </c:extLst>
          </c:dPt>
          <c:dPt>
            <c:idx val="4"/>
            <c:bubble3D val="0"/>
            <c:spPr>
              <a:solidFill>
                <a:srgbClr val="CCFFFF"/>
              </a:solidFill>
              <a:ln>
                <a:solidFill>
                  <a:schemeClr val="tx1"/>
                </a:solidFill>
              </a:ln>
            </c:spPr>
            <c:extLst>
              <c:ext xmlns:c16="http://schemas.microsoft.com/office/drawing/2014/chart" uri="{C3380CC4-5D6E-409C-BE32-E72D297353CC}">
                <c16:uniqueId val="{0000000B-F4E1-4F7F-B433-C76C98FA1290}"/>
              </c:ext>
            </c:extLst>
          </c:dPt>
          <c:dLbls>
            <c:dLbl>
              <c:idx val="0"/>
              <c:layout>
                <c:manualLayout>
                  <c:x val="0.19268123153617689"/>
                  <c:y val="5.0107800425188427E-2"/>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9918388166284112"/>
                      <c:h val="0.12133253188589765"/>
                    </c:manualLayout>
                  </c15:layout>
                </c:ext>
                <c:ext xmlns:c16="http://schemas.microsoft.com/office/drawing/2014/chart" uri="{C3380CC4-5D6E-409C-BE32-E72D297353CC}">
                  <c16:uniqueId val="{00000003-F4E1-4F7F-B433-C76C98FA1290}"/>
                </c:ext>
              </c:extLst>
            </c:dLbl>
            <c:dLbl>
              <c:idx val="1"/>
              <c:layout>
                <c:manualLayout>
                  <c:x val="-1.5161204404683023E-2"/>
                  <c:y val="0.15447029887340544"/>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9693218826571601"/>
                      <c:h val="7.1421054979671647E-2"/>
                    </c:manualLayout>
                  </c15:layout>
                </c:ext>
                <c:ext xmlns:c16="http://schemas.microsoft.com/office/drawing/2014/chart" uri="{C3380CC4-5D6E-409C-BE32-E72D297353CC}">
                  <c16:uniqueId val="{00000005-F4E1-4F7F-B433-C76C98FA1290}"/>
                </c:ext>
              </c:extLst>
            </c:dLbl>
            <c:dLbl>
              <c:idx val="2"/>
              <c:layout>
                <c:manualLayout>
                  <c:x val="-0.18298109034255691"/>
                  <c:y val="5.3862024184537921E-2"/>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7713129786099732"/>
                      <c:h val="0.13941194213401195"/>
                    </c:manualLayout>
                  </c15:layout>
                </c:ext>
                <c:ext xmlns:c16="http://schemas.microsoft.com/office/drawing/2014/chart" uri="{C3380CC4-5D6E-409C-BE32-E72D297353CC}">
                  <c16:uniqueId val="{00000007-F4E1-4F7F-B433-C76C98FA1290}"/>
                </c:ext>
              </c:extLst>
            </c:dLbl>
            <c:dLbl>
              <c:idx val="3"/>
              <c:layout>
                <c:manualLayout>
                  <c:x val="-0.17609185301042321"/>
                  <c:y val="-0.13374053897303001"/>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8800926818047567"/>
                      <c:h val="0.10796383727202201"/>
                    </c:manualLayout>
                  </c15:layout>
                </c:ext>
                <c:ext xmlns:c16="http://schemas.microsoft.com/office/drawing/2014/chart" uri="{C3380CC4-5D6E-409C-BE32-E72D297353CC}">
                  <c16:uniqueId val="{00000009-F4E1-4F7F-B433-C76C98FA1290}"/>
                </c:ext>
              </c:extLst>
            </c:dLbl>
            <c:dLbl>
              <c:idx val="4"/>
              <c:layout>
                <c:manualLayout>
                  <c:x val="-9.9892415605316975E-2"/>
                  <c:y val="-0.20829474081344465"/>
                </c:manualLayout>
              </c:layout>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6172815934347365"/>
                      <c:h val="5.5015314158468075E-2"/>
                    </c:manualLayout>
                  </c15:layout>
                </c:ext>
                <c:ext xmlns:c16="http://schemas.microsoft.com/office/drawing/2014/chart" uri="{C3380CC4-5D6E-409C-BE32-E72D297353CC}">
                  <c16:uniqueId val="{0000000B-F4E1-4F7F-B433-C76C98FA1290}"/>
                </c:ext>
              </c:extLst>
            </c:dLbl>
            <c:dLbl>
              <c:idx val="5"/>
              <c:delete val="1"/>
              <c:extLst>
                <c:ext xmlns:c15="http://schemas.microsoft.com/office/drawing/2012/chart" uri="{CE6537A1-D6FC-4f65-9D91-7224C49458BB}"/>
                <c:ext xmlns:c16="http://schemas.microsoft.com/office/drawing/2014/chart" uri="{C3380CC4-5D6E-409C-BE32-E72D297353CC}">
                  <c16:uniqueId val="{0000000C-F4E1-4F7F-B433-C76C98FA1290}"/>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D-F4E1-4F7F-B433-C76C98FA1290}"/>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E-F4E1-4F7F-B433-C76C98FA1290}"/>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F-F4E1-4F7F-B433-C76C98FA1290}"/>
                </c:ext>
              </c:extLst>
            </c:dLbl>
            <c:numFmt formatCode="0.00%" sourceLinked="0"/>
            <c:spPr>
              <a:solidFill>
                <a:sysClr val="window" lastClr="FFFFFF"/>
              </a:solidFill>
              <a:ln>
                <a:solidFill>
                  <a:sysClr val="windowText" lastClr="000000">
                    <a:lumMod val="65000"/>
                    <a:lumOff val="35000"/>
                  </a:sysClr>
                </a:solid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showLeaderLines val="1"/>
            <c:leaderLines>
              <c:spPr>
                <a:ln>
                  <a:solidFill>
                    <a:srgbClr val="7F7F7F"/>
                  </a:solidFill>
                </a:ln>
              </c:spPr>
            </c:leaderLines>
            <c:extLst>
              <c:ext xmlns:c15="http://schemas.microsoft.com/office/drawing/2012/chart" uri="{CE6537A1-D6FC-4f65-9D91-7224C49458BB}">
                <c15:spPr xmlns:c15="http://schemas.microsoft.com/office/drawing/2012/chart">
                  <a:prstGeom prst="rect">
                    <a:avLst/>
                  </a:prstGeom>
                </c15:spPr>
              </c:ext>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'7.F-gas'!$BD$51:$BD$56</c:f>
              <c:numCache>
                <c:formatCode>0.0%</c:formatCode>
                <c:ptCount val="6"/>
                <c:pt idx="0">
                  <c:v>0.48981964559910723</c:v>
                </c:pt>
                <c:pt idx="1">
                  <c:v>2.1968208976585819E-2</c:v>
                </c:pt>
                <c:pt idx="2">
                  <c:v>0.45529899174486499</c:v>
                </c:pt>
                <c:pt idx="3">
                  <c:v>1.8737966772387208E-2</c:v>
                </c:pt>
                <c:pt idx="4">
                  <c:v>1.4175186907054849E-2</c:v>
                </c:pt>
                <c:pt idx="5">
                  <c:v>0</c:v>
                </c:pt>
              </c:numCache>
            </c:numRef>
          </c:val>
          <c:extLst>
            <c:ext xmlns:c16="http://schemas.microsoft.com/office/drawing/2014/chart" uri="{C3380CC4-5D6E-409C-BE32-E72D297353CC}">
              <c16:uniqueId val="{00000010-F4E1-4F7F-B433-C76C98FA1290}"/>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'リンク切公表時非表示（グラフの添え物）'!$AX$55</c:f>
              <c:strCache>
                <c:ptCount val="1"/>
                <c:pt idx="0">
                  <c:v>2013年度</c:v>
                </c:pt>
              </c:strCache>
            </c:strRef>
          </c:tx>
          <c:spPr>
            <a:noFill/>
            <a:ln>
              <a:noFill/>
            </a:ln>
          </c:spPr>
          <c:dLbls>
            <c:dLbl>
              <c:idx val="0"/>
              <c:layout>
                <c:manualLayout>
                  <c:x val="5.3374934657605851E-3"/>
                  <c:y val="-0.11122419919651523"/>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8325034849276867"/>
                      <c:h val="0.1333009390688692"/>
                    </c:manualLayout>
                  </c15:layout>
                  <c15:dlblFieldTable/>
                  <c15:showDataLabelsRange val="0"/>
                </c:ext>
                <c:ext xmlns:c16="http://schemas.microsoft.com/office/drawing/2014/chart" uri="{C3380CC4-5D6E-409C-BE32-E72D297353CC}">
                  <c16:uniqueId val="{00000000-9454-46CF-B7D4-EEBA0F681D01}"/>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'リンク切公表時非表示（グラフの添え物）'!$AX$63</c:f>
              <c:numCache>
                <c:formatCode>#,##0"万トン"</c:formatCode>
                <c:ptCount val="1"/>
                <c:pt idx="0">
                  <c:v>330</c:v>
                </c:pt>
              </c:numCache>
            </c:numRef>
          </c:val>
          <c:extLst>
            <c:ext xmlns:c16="http://schemas.microsoft.com/office/drawing/2014/chart" uri="{C3380CC4-5D6E-409C-BE32-E72D297353CC}">
              <c16:uniqueId val="{00000001-9454-46CF-B7D4-EEBA0F681D01}"/>
            </c:ext>
          </c:extLst>
        </c:ser>
        <c:ser>
          <c:idx val="0"/>
          <c:order val="1"/>
          <c:tx>
            <c:strRef>
              <c:f>'7.F-gas'!$AX$38</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9454-46CF-B7D4-EEBA0F681D01}"/>
              </c:ext>
            </c:extLst>
          </c:dPt>
          <c:dPt>
            <c:idx val="1"/>
            <c:bubble3D val="0"/>
            <c:spPr>
              <a:solidFill>
                <a:srgbClr val="9999FF"/>
              </a:solidFill>
              <a:ln>
                <a:solidFill>
                  <a:schemeClr val="tx1"/>
                </a:solidFill>
              </a:ln>
            </c:spPr>
            <c:extLst>
              <c:ext xmlns:c16="http://schemas.microsoft.com/office/drawing/2014/chart" uri="{C3380CC4-5D6E-409C-BE32-E72D297353CC}">
                <c16:uniqueId val="{00000005-9454-46CF-B7D4-EEBA0F681D01}"/>
              </c:ext>
            </c:extLst>
          </c:dPt>
          <c:dPt>
            <c:idx val="2"/>
            <c:bubble3D val="0"/>
            <c:spPr>
              <a:solidFill>
                <a:srgbClr val="993366"/>
              </a:solidFill>
              <a:ln>
                <a:solidFill>
                  <a:schemeClr val="tx1"/>
                </a:solidFill>
              </a:ln>
            </c:spPr>
            <c:extLst>
              <c:ext xmlns:c16="http://schemas.microsoft.com/office/drawing/2014/chart" uri="{C3380CC4-5D6E-409C-BE32-E72D297353CC}">
                <c16:uniqueId val="{00000007-9454-46CF-B7D4-EEBA0F681D01}"/>
              </c:ext>
            </c:extLst>
          </c:dPt>
          <c:dPt>
            <c:idx val="3"/>
            <c:bubble3D val="0"/>
            <c:spPr>
              <a:solidFill>
                <a:srgbClr val="FFFFCC"/>
              </a:solidFill>
              <a:ln>
                <a:solidFill>
                  <a:schemeClr val="tx1"/>
                </a:solidFill>
              </a:ln>
            </c:spPr>
            <c:extLst>
              <c:ext xmlns:c16="http://schemas.microsoft.com/office/drawing/2014/chart" uri="{C3380CC4-5D6E-409C-BE32-E72D297353CC}">
                <c16:uniqueId val="{00000009-9454-46CF-B7D4-EEBA0F681D01}"/>
              </c:ext>
            </c:extLst>
          </c:dPt>
          <c:dPt>
            <c:idx val="4"/>
            <c:bubble3D val="0"/>
            <c:spPr>
              <a:solidFill>
                <a:srgbClr val="CCFFFF"/>
              </a:solidFill>
              <a:ln>
                <a:solidFill>
                  <a:schemeClr val="tx1"/>
                </a:solidFill>
              </a:ln>
            </c:spPr>
            <c:extLst>
              <c:ext xmlns:c16="http://schemas.microsoft.com/office/drawing/2014/chart" uri="{C3380CC4-5D6E-409C-BE32-E72D297353CC}">
                <c16:uniqueId val="{0000000B-9454-46CF-B7D4-EEBA0F681D01}"/>
              </c:ext>
            </c:extLst>
          </c:dPt>
          <c:dLbls>
            <c:dLbl>
              <c:idx val="0"/>
              <c:layout>
                <c:manualLayout>
                  <c:x val="0.1940258538072834"/>
                  <c:y val="6.2887919492956804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875609862345353"/>
                      <c:h val="0.12133257163035809"/>
                    </c:manualLayout>
                  </c15:layout>
                </c:ext>
                <c:ext xmlns:c16="http://schemas.microsoft.com/office/drawing/2014/chart" uri="{C3380CC4-5D6E-409C-BE32-E72D297353CC}">
                  <c16:uniqueId val="{00000003-9454-46CF-B7D4-EEBA0F681D01}"/>
                </c:ext>
              </c:extLst>
            </c:dLbl>
            <c:dLbl>
              <c:idx val="1"/>
              <c:layout>
                <c:manualLayout>
                  <c:x val="3.1946985537549587E-3"/>
                  <c:y val="0.142195012985673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113957135389438"/>
                      <c:h val="6.5122685980652448E-2"/>
                    </c:manualLayout>
                  </c15:layout>
                </c:ext>
                <c:ext xmlns:c16="http://schemas.microsoft.com/office/drawing/2014/chart" uri="{C3380CC4-5D6E-409C-BE32-E72D297353CC}">
                  <c16:uniqueId val="{00000005-9454-46CF-B7D4-EEBA0F681D01}"/>
                </c:ext>
              </c:extLst>
            </c:dLbl>
            <c:dLbl>
              <c:idx val="2"/>
              <c:layout>
                <c:manualLayout>
                  <c:x val="-0.18706471075100192"/>
                  <c:y val="2.530011510664692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441671022826274"/>
                      <c:h val="0.13941207328399774"/>
                    </c:manualLayout>
                  </c15:layout>
                </c:ext>
                <c:ext xmlns:c16="http://schemas.microsoft.com/office/drawing/2014/chart" uri="{C3380CC4-5D6E-409C-BE32-E72D297353CC}">
                  <c16:uniqueId val="{00000007-9454-46CF-B7D4-EEBA0F681D01}"/>
                </c:ext>
              </c:extLst>
            </c:dLbl>
            <c:dLbl>
              <c:idx val="3"/>
              <c:layout>
                <c:manualLayout>
                  <c:x val="-0.18439035546262414"/>
                  <c:y val="-0.111980186967437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800926818047567"/>
                      <c:h val="0.10796383727202201"/>
                    </c:manualLayout>
                  </c15:layout>
                </c:ext>
                <c:ext xmlns:c16="http://schemas.microsoft.com/office/drawing/2014/chart" uri="{C3380CC4-5D6E-409C-BE32-E72D297353CC}">
                  <c16:uniqueId val="{00000009-9454-46CF-B7D4-EEBA0F681D01}"/>
                </c:ext>
              </c:extLst>
            </c:dLbl>
            <c:dLbl>
              <c:idx val="4"/>
              <c:layout>
                <c:manualLayout>
                  <c:x val="-0.13648621275483538"/>
                  <c:y val="-0.1867975618695187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32174594877156"/>
                      <c:h val="4.8838001682458866E-2"/>
                    </c:manualLayout>
                  </c15:layout>
                </c:ext>
                <c:ext xmlns:c16="http://schemas.microsoft.com/office/drawing/2014/chart" uri="{C3380CC4-5D6E-409C-BE32-E72D297353CC}">
                  <c16:uniqueId val="{0000000B-9454-46CF-B7D4-EEBA0F681D01}"/>
                </c:ext>
              </c:extLst>
            </c:dLbl>
            <c:dLbl>
              <c:idx val="5"/>
              <c:layout>
                <c:manualLayout>
                  <c:x val="0.13548582070047047"/>
                  <c:y val="-0.1787995590294269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2667298309810069"/>
                      <c:h val="8.9570627643737993E-2"/>
                    </c:manualLayout>
                  </c15:layout>
                </c:ext>
                <c:ext xmlns:c16="http://schemas.microsoft.com/office/drawing/2014/chart" uri="{C3380CC4-5D6E-409C-BE32-E72D297353CC}">
                  <c16:uniqueId val="{0000000C-9454-46CF-B7D4-EEBA0F681D01}"/>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D-9454-46CF-B7D4-EEBA0F681D01}"/>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E-9454-46CF-B7D4-EEBA0F681D01}"/>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F-9454-46CF-B7D4-EEBA0F681D01}"/>
                </c:ext>
              </c:extLst>
            </c:dLbl>
            <c:numFmt formatCode="0.0%" sourceLinked="0"/>
            <c:spPr>
              <a:noFill/>
              <a:ln>
                <a:noFill/>
              </a:ln>
              <a:effectLst/>
            </c:spPr>
            <c:txPr>
              <a:bodyPr lIns="38100" tIns="19050" rIns="38100" bIns="19050">
                <a:noAutofit/>
              </a:bodyPr>
              <a:lstStyle/>
              <a:p>
                <a:pPr>
                  <a:defRPr/>
                </a:pPr>
                <a:endParaRPr lang="ja-JP"/>
              </a:p>
            </c:txPr>
            <c:showLegendKey val="0"/>
            <c:showVal val="0"/>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15:spPr xmlns:c15="http://schemas.microsoft.com/office/drawing/2012/chart">
                  <a:prstGeom prst="rect">
                    <a:avLst/>
                  </a:prstGeom>
                </c15:spPr>
              </c:ext>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'7.F-gas'!$AX$51:$AX$56</c:f>
              <c:numCache>
                <c:formatCode>0.0%</c:formatCode>
                <c:ptCount val="6"/>
                <c:pt idx="0">
                  <c:v>0.4743000673428639</c:v>
                </c:pt>
                <c:pt idx="1">
                  <c:v>2.3057312535299739E-2</c:v>
                </c:pt>
                <c:pt idx="2">
                  <c:v>0.46277979518128126</c:v>
                </c:pt>
                <c:pt idx="3">
                  <c:v>3.3779572142029785E-2</c:v>
                </c:pt>
                <c:pt idx="4">
                  <c:v>3.1587921977964668E-3</c:v>
                </c:pt>
                <c:pt idx="5">
                  <c:v>2.9244606007289699E-3</c:v>
                </c:pt>
              </c:numCache>
            </c:numRef>
          </c:val>
          <c:extLst>
            <c:ext xmlns:c16="http://schemas.microsoft.com/office/drawing/2014/chart" uri="{C3380CC4-5D6E-409C-BE32-E72D297353CC}">
              <c16:uniqueId val="{00000010-9454-46CF-B7D4-EEBA0F681D01}"/>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44595769485096"/>
          <c:y val="0.26277854125135902"/>
          <c:w val="0.58830605124616842"/>
          <c:h val="0.59795094053034081"/>
        </c:manualLayout>
      </c:layout>
      <c:doughnutChart>
        <c:varyColors val="1"/>
        <c:ser>
          <c:idx val="1"/>
          <c:order val="0"/>
          <c:tx>
            <c:strRef>
              <c:f>'リンク切公表時非表示（グラフの添え物）'!$AP$55</c:f>
              <c:strCache>
                <c:ptCount val="1"/>
                <c:pt idx="0">
                  <c:v>2005年度</c:v>
                </c:pt>
              </c:strCache>
            </c:strRef>
          </c:tx>
          <c:spPr>
            <a:noFill/>
            <a:ln>
              <a:noFill/>
            </a:ln>
          </c:spPr>
          <c:dLbls>
            <c:dLbl>
              <c:idx val="0"/>
              <c:layout>
                <c:manualLayout>
                  <c:x val="4.0624749713585031E-3"/>
                  <c:y val="-0.11841528361074295"/>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9341132983483711"/>
                      <c:h val="0.12905784470205262"/>
                    </c:manualLayout>
                  </c15:layout>
                  <c15:dlblFieldTable/>
                  <c15:showDataLabelsRange val="0"/>
                </c:ext>
                <c:ext xmlns:c16="http://schemas.microsoft.com/office/drawing/2014/chart" uri="{C3380CC4-5D6E-409C-BE32-E72D297353CC}">
                  <c16:uniqueId val="{00000000-F40A-41C6-9694-E70A760B8B55}"/>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'リンク切公表時非表示（グラフの添え物）'!$AP$63</c:f>
              <c:numCache>
                <c:formatCode>#,##0"万トン"</c:formatCode>
                <c:ptCount val="1"/>
                <c:pt idx="0">
                  <c:v>860</c:v>
                </c:pt>
              </c:numCache>
            </c:numRef>
          </c:val>
          <c:extLst>
            <c:ext xmlns:c16="http://schemas.microsoft.com/office/drawing/2014/chart" uri="{C3380CC4-5D6E-409C-BE32-E72D297353CC}">
              <c16:uniqueId val="{00000001-F40A-41C6-9694-E70A760B8B55}"/>
            </c:ext>
          </c:extLst>
        </c:ser>
        <c:ser>
          <c:idx val="0"/>
          <c:order val="1"/>
          <c:tx>
            <c:strRef>
              <c:f>'7.F-gas'!$AP$38</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F40A-41C6-9694-E70A760B8B55}"/>
              </c:ext>
            </c:extLst>
          </c:dPt>
          <c:dPt>
            <c:idx val="1"/>
            <c:bubble3D val="0"/>
            <c:spPr>
              <a:solidFill>
                <a:srgbClr val="9999FF"/>
              </a:solidFill>
              <a:ln>
                <a:solidFill>
                  <a:schemeClr val="tx1"/>
                </a:solidFill>
              </a:ln>
            </c:spPr>
            <c:extLst>
              <c:ext xmlns:c16="http://schemas.microsoft.com/office/drawing/2014/chart" uri="{C3380CC4-5D6E-409C-BE32-E72D297353CC}">
                <c16:uniqueId val="{00000005-F40A-41C6-9694-E70A760B8B55}"/>
              </c:ext>
            </c:extLst>
          </c:dPt>
          <c:dPt>
            <c:idx val="2"/>
            <c:bubble3D val="0"/>
            <c:spPr>
              <a:solidFill>
                <a:srgbClr val="993366"/>
              </a:solidFill>
              <a:ln>
                <a:solidFill>
                  <a:schemeClr val="tx1"/>
                </a:solidFill>
              </a:ln>
            </c:spPr>
            <c:extLst>
              <c:ext xmlns:c16="http://schemas.microsoft.com/office/drawing/2014/chart" uri="{C3380CC4-5D6E-409C-BE32-E72D297353CC}">
                <c16:uniqueId val="{00000007-F40A-41C6-9694-E70A760B8B55}"/>
              </c:ext>
            </c:extLst>
          </c:dPt>
          <c:dPt>
            <c:idx val="3"/>
            <c:bubble3D val="0"/>
            <c:spPr>
              <a:solidFill>
                <a:srgbClr val="FFFFCC"/>
              </a:solidFill>
              <a:ln>
                <a:solidFill>
                  <a:schemeClr val="tx1"/>
                </a:solidFill>
              </a:ln>
            </c:spPr>
            <c:extLst>
              <c:ext xmlns:c16="http://schemas.microsoft.com/office/drawing/2014/chart" uri="{C3380CC4-5D6E-409C-BE32-E72D297353CC}">
                <c16:uniqueId val="{00000009-F40A-41C6-9694-E70A760B8B55}"/>
              </c:ext>
            </c:extLst>
          </c:dPt>
          <c:dLbls>
            <c:dLbl>
              <c:idx val="0"/>
              <c:layout>
                <c:manualLayout>
                  <c:x val="0.17565329107047706"/>
                  <c:y val="2.9610015813918856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448627298717486"/>
                      <c:h val="0.10302167021446366"/>
                    </c:manualLayout>
                  </c15:layout>
                </c:ext>
                <c:ext xmlns:c16="http://schemas.microsoft.com/office/drawing/2014/chart" uri="{C3380CC4-5D6E-409C-BE32-E72D297353CC}">
                  <c16:uniqueId val="{00000003-F40A-41C6-9694-E70A760B8B55}"/>
                </c:ext>
              </c:extLst>
            </c:dLbl>
            <c:dLbl>
              <c:idx val="1"/>
              <c:layout>
                <c:manualLayout>
                  <c:x val="-3.9991742724718025E-2"/>
                  <c:y val="0.15331095182054499"/>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402729558346764"/>
                      <c:h val="6.6259110669214014E-2"/>
                    </c:manualLayout>
                  </c15:layout>
                </c:ext>
                <c:ext xmlns:c16="http://schemas.microsoft.com/office/drawing/2014/chart" uri="{C3380CC4-5D6E-409C-BE32-E72D297353CC}">
                  <c16:uniqueId val="{00000005-F40A-41C6-9694-E70A760B8B55}"/>
                </c:ext>
              </c:extLst>
            </c:dLbl>
            <c:dLbl>
              <c:idx val="2"/>
              <c:layout>
                <c:manualLayout>
                  <c:x val="-0.18135993014614984"/>
                  <c:y val="3.1012259166156648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399245764062251"/>
                      <c:h val="0.1030229676649423"/>
                    </c:manualLayout>
                  </c15:layout>
                </c:ext>
                <c:ext xmlns:c16="http://schemas.microsoft.com/office/drawing/2014/chart" uri="{C3380CC4-5D6E-409C-BE32-E72D297353CC}">
                  <c16:uniqueId val="{00000007-F40A-41C6-9694-E70A760B8B55}"/>
                </c:ext>
              </c:extLst>
            </c:dLbl>
            <c:dLbl>
              <c:idx val="3"/>
              <c:layout>
                <c:manualLayout>
                  <c:x val="-0.1964889821743839"/>
                  <c:y val="-0.13616675728823896"/>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515168662573868"/>
                      <c:h val="0.10764609734819858"/>
                    </c:manualLayout>
                  </c15:layout>
                </c:ext>
                <c:ext xmlns:c16="http://schemas.microsoft.com/office/drawing/2014/chart" uri="{C3380CC4-5D6E-409C-BE32-E72D297353CC}">
                  <c16:uniqueId val="{00000009-F40A-41C6-9694-E70A760B8B55}"/>
                </c:ext>
              </c:extLst>
            </c:dLbl>
            <c:dLbl>
              <c:idx val="4"/>
              <c:layout>
                <c:manualLayout>
                  <c:x val="-0.14026768893794986"/>
                  <c:y val="-0.1950482918525239"/>
                </c:manualLayout>
              </c:layout>
              <c:numFmt formatCode="0.0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209507622032187"/>
                      <c:h val="6.1197460178227983E-2"/>
                    </c:manualLayout>
                  </c15:layout>
                </c:ext>
                <c:ext xmlns:c16="http://schemas.microsoft.com/office/drawing/2014/chart" uri="{C3380CC4-5D6E-409C-BE32-E72D297353CC}">
                  <c16:uniqueId val="{0000000A-F40A-41C6-9694-E70A760B8B55}"/>
                </c:ext>
              </c:extLst>
            </c:dLbl>
            <c:dLbl>
              <c:idx val="5"/>
              <c:layout>
                <c:manualLayout>
                  <c:x val="0.16719001918717419"/>
                  <c:y val="-0.19353187243296513"/>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735921814415468"/>
                      <c:h val="7.0308386089426467E-2"/>
                    </c:manualLayout>
                  </c15:layout>
                </c:ext>
                <c:ext xmlns:c16="http://schemas.microsoft.com/office/drawing/2014/chart" uri="{C3380CC4-5D6E-409C-BE32-E72D297353CC}">
                  <c16:uniqueId val="{0000000B-F40A-41C6-9694-E70A760B8B55}"/>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C-F40A-41C6-9694-E70A760B8B55}"/>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D-F40A-41C6-9694-E70A760B8B55}"/>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E-F40A-41C6-9694-E70A760B8B55}"/>
                </c:ext>
              </c:extLst>
            </c:dLbl>
            <c:dLbl>
              <c:idx val="9"/>
              <c:delete val="1"/>
              <c:extLst>
                <c:ext xmlns:c15="http://schemas.microsoft.com/office/drawing/2012/chart" uri="{CE6537A1-D6FC-4f65-9D91-7224C49458BB}"/>
                <c:ext xmlns:c16="http://schemas.microsoft.com/office/drawing/2014/chart" uri="{C3380CC4-5D6E-409C-BE32-E72D297353CC}">
                  <c16:uniqueId val="{0000000F-F40A-41C6-9694-E70A760B8B55}"/>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'7.F-gas'!$Y$17:$Y$22</c:f>
              <c:strCache>
                <c:ptCount val="6"/>
                <c:pt idx="0">
                  <c:v>半導体製造</c:v>
                </c:pt>
                <c:pt idx="1">
                  <c:v>液晶製造</c:v>
                </c:pt>
                <c:pt idx="2">
                  <c:v>洗浄剤・溶剤</c:v>
                </c:pt>
                <c:pt idx="3">
                  <c:v>PFCsの製造時の漏出</c:v>
                </c:pt>
                <c:pt idx="4">
                  <c:v>その他</c:v>
                </c:pt>
                <c:pt idx="5">
                  <c:v>アルミニウム精錬</c:v>
                </c:pt>
              </c:strCache>
            </c:strRef>
          </c:cat>
          <c:val>
            <c:numRef>
              <c:f>'7.F-gas'!$AP$51:$AP$56</c:f>
              <c:numCache>
                <c:formatCode>0.0%</c:formatCode>
                <c:ptCount val="6"/>
                <c:pt idx="0">
                  <c:v>0.53275267881879163</c:v>
                </c:pt>
                <c:pt idx="1">
                  <c:v>1.7629480452024365E-2</c:v>
                </c:pt>
                <c:pt idx="2">
                  <c:v>0.32638921700953483</c:v>
                </c:pt>
                <c:pt idx="3">
                  <c:v>0.12067198940367099</c:v>
                </c:pt>
                <c:pt idx="4">
                  <c:v>3.3497729586869497E-5</c:v>
                </c:pt>
                <c:pt idx="5">
                  <c:v>2.5231365863913903E-3</c:v>
                </c:pt>
              </c:numCache>
            </c:numRef>
          </c:val>
          <c:extLst>
            <c:ext xmlns:c16="http://schemas.microsoft.com/office/drawing/2014/chart" uri="{C3380CC4-5D6E-409C-BE32-E72D297353CC}">
              <c16:uniqueId val="{00000010-F40A-41C6-9694-E70A760B8B55}"/>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'リンク切公表時非表示（グラフの添え物）'!$BD$55:$BD$56</c:f>
              <c:strCache>
                <c:ptCount val="2"/>
                <c:pt idx="0">
                  <c:v>2019年度</c:v>
                </c:pt>
                <c:pt idx="1">
                  <c:v>（速報値）</c:v>
                </c:pt>
              </c:strCache>
            </c:strRef>
          </c:tx>
          <c:spPr>
            <a:noFill/>
            <a:ln>
              <a:noFill/>
            </a:ln>
          </c:spPr>
          <c:dLbls>
            <c:dLbl>
              <c:idx val="0"/>
              <c:layout>
                <c:manualLayout>
                  <c:x val="5.4921868628826313E-3"/>
                  <c:y val="-0.11635849397145574"/>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EF11-4970-887B-EDDB2F762188}"/>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'リンク切公表時非表示（グラフの添え物）'!$BD$66</c:f>
              <c:numCache>
                <c:formatCode>#,##0"万トン"</c:formatCode>
                <c:ptCount val="1"/>
                <c:pt idx="0">
                  <c:v>200</c:v>
                </c:pt>
              </c:numCache>
            </c:numRef>
          </c:val>
          <c:extLst>
            <c:ext xmlns:c16="http://schemas.microsoft.com/office/drawing/2014/chart" uri="{C3380CC4-5D6E-409C-BE32-E72D297353CC}">
              <c16:uniqueId val="{00000001-EF11-4970-887B-EDDB2F762188}"/>
            </c:ext>
          </c:extLst>
        </c:ser>
        <c:ser>
          <c:idx val="0"/>
          <c:order val="1"/>
          <c:tx>
            <c:strRef>
              <c:f>'7.F-gas'!$BD$38</c:f>
              <c:strCache>
                <c:ptCount val="1"/>
                <c:pt idx="0">
                  <c:v>2019</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EF11-4970-887B-EDDB2F762188}"/>
              </c:ext>
            </c:extLst>
          </c:dPt>
          <c:dPt>
            <c:idx val="1"/>
            <c:bubble3D val="0"/>
            <c:spPr>
              <a:solidFill>
                <a:srgbClr val="993366"/>
              </a:solidFill>
              <a:ln>
                <a:solidFill>
                  <a:schemeClr val="tx1"/>
                </a:solidFill>
              </a:ln>
            </c:spPr>
            <c:extLst>
              <c:ext xmlns:c16="http://schemas.microsoft.com/office/drawing/2014/chart" uri="{C3380CC4-5D6E-409C-BE32-E72D297353CC}">
                <c16:uniqueId val="{00000005-EF11-4970-887B-EDDB2F762188}"/>
              </c:ext>
            </c:extLst>
          </c:dPt>
          <c:dPt>
            <c:idx val="2"/>
            <c:bubble3D val="0"/>
            <c:spPr>
              <a:solidFill>
                <a:srgbClr val="CCFFFF"/>
              </a:solidFill>
              <a:ln>
                <a:solidFill>
                  <a:schemeClr val="tx1"/>
                </a:solidFill>
              </a:ln>
            </c:spPr>
            <c:extLst>
              <c:ext xmlns:c16="http://schemas.microsoft.com/office/drawing/2014/chart" uri="{C3380CC4-5D6E-409C-BE32-E72D297353CC}">
                <c16:uniqueId val="{00000007-EF11-4970-887B-EDDB2F762188}"/>
              </c:ext>
            </c:extLst>
          </c:dPt>
          <c:dPt>
            <c:idx val="3"/>
            <c:bubble3D val="0"/>
            <c:spPr>
              <a:solidFill>
                <a:srgbClr val="FFFFCC"/>
              </a:solidFill>
              <a:ln>
                <a:solidFill>
                  <a:schemeClr val="tx1"/>
                </a:solidFill>
              </a:ln>
            </c:spPr>
            <c:extLst>
              <c:ext xmlns:c16="http://schemas.microsoft.com/office/drawing/2014/chart" uri="{C3380CC4-5D6E-409C-BE32-E72D297353CC}">
                <c16:uniqueId val="{00000009-EF11-4970-887B-EDDB2F762188}"/>
              </c:ext>
            </c:extLst>
          </c:dPt>
          <c:dPt>
            <c:idx val="4"/>
            <c:bubble3D val="0"/>
            <c:spPr>
              <a:solidFill>
                <a:srgbClr val="FFFFCC"/>
              </a:solidFill>
              <a:ln>
                <a:solidFill>
                  <a:schemeClr val="tx1"/>
                </a:solidFill>
              </a:ln>
            </c:spPr>
            <c:extLst>
              <c:ext xmlns:c16="http://schemas.microsoft.com/office/drawing/2014/chart" uri="{C3380CC4-5D6E-409C-BE32-E72D297353CC}">
                <c16:uniqueId val="{0000000B-EF11-4970-887B-EDDB2F762188}"/>
              </c:ext>
            </c:extLst>
          </c:dPt>
          <c:dPt>
            <c:idx val="5"/>
            <c:bubble3D val="0"/>
            <c:spPr>
              <a:solidFill>
                <a:srgbClr val="FCD5B5"/>
              </a:solidFill>
              <a:ln>
                <a:solidFill>
                  <a:schemeClr val="tx1"/>
                </a:solidFill>
              </a:ln>
            </c:spPr>
            <c:extLst>
              <c:ext xmlns:c16="http://schemas.microsoft.com/office/drawing/2014/chart" uri="{C3380CC4-5D6E-409C-BE32-E72D297353CC}">
                <c16:uniqueId val="{0000000D-EF11-4970-887B-EDDB2F762188}"/>
              </c:ext>
            </c:extLst>
          </c:dPt>
          <c:dLbls>
            <c:dLbl>
              <c:idx val="0"/>
              <c:layout>
                <c:manualLayout>
                  <c:x val="0.19252954572150671"/>
                  <c:y val="-4.511055076703456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EF11-4970-887B-EDDB2F762188}"/>
                </c:ext>
              </c:extLst>
            </c:dLbl>
            <c:dLbl>
              <c:idx val="1"/>
              <c:layout>
                <c:manualLayout>
                  <c:x val="-0.21956070750588261"/>
                  <c:y val="0.1023787484960220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899069011378747"/>
                      <c:h val="8.6020371298109369E-2"/>
                    </c:manualLayout>
                  </c15:layout>
                </c:ext>
                <c:ext xmlns:c16="http://schemas.microsoft.com/office/drawing/2014/chart" uri="{C3380CC4-5D6E-409C-BE32-E72D297353CC}">
                  <c16:uniqueId val="{00000005-EF11-4970-887B-EDDB2F762188}"/>
                </c:ext>
              </c:extLst>
            </c:dLbl>
            <c:dLbl>
              <c:idx val="2"/>
              <c:layout>
                <c:manualLayout>
                  <c:x val="-0.19971733109016987"/>
                  <c:y val="4.8571608318565322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16425109789968"/>
                      <c:h val="0.12695054554908092"/>
                    </c:manualLayout>
                  </c15:layout>
                </c:ext>
                <c:ext xmlns:c16="http://schemas.microsoft.com/office/drawing/2014/chart" uri="{C3380CC4-5D6E-409C-BE32-E72D297353CC}">
                  <c16:uniqueId val="{00000007-EF11-4970-887B-EDDB2F762188}"/>
                </c:ext>
              </c:extLst>
            </c:dLbl>
            <c:dLbl>
              <c:idx val="3"/>
              <c:layout>
                <c:manualLayout>
                  <c:x val="-0.21706623015918125"/>
                  <c:y val="-6.9764919161038164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3592282305153591"/>
                      <c:h val="0.10796376297723112"/>
                    </c:manualLayout>
                  </c15:layout>
                </c:ext>
                <c:ext xmlns:c16="http://schemas.microsoft.com/office/drawing/2014/chart" uri="{C3380CC4-5D6E-409C-BE32-E72D297353CC}">
                  <c16:uniqueId val="{00000009-EF11-4970-887B-EDDB2F762188}"/>
                </c:ext>
              </c:extLst>
            </c:dLbl>
            <c:dLbl>
              <c:idx val="4"/>
              <c:layout>
                <c:manualLayout>
                  <c:x val="-0.14606716986279569"/>
                  <c:y val="-0.12526789427352719"/>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EF11-4970-887B-EDDB2F762188}"/>
                </c:ext>
              </c:extLst>
            </c:dLbl>
            <c:dLbl>
              <c:idx val="5"/>
              <c:layout>
                <c:manualLayout>
                  <c:x val="-1.2749277223933644E-2"/>
                  <c:y val="-0.17502857616015047"/>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880449238953747"/>
                      <c:h val="0.10457856929077"/>
                    </c:manualLayout>
                  </c15:layout>
                </c:ext>
                <c:ext xmlns:c16="http://schemas.microsoft.com/office/drawing/2014/chart" uri="{C3380CC4-5D6E-409C-BE32-E72D297353CC}">
                  <c16:uniqueId val="{0000000D-EF11-4970-887B-EDDB2F762188}"/>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EF11-4970-887B-EDDB2F762188}"/>
                </c:ext>
              </c:extLst>
            </c:dLbl>
            <c:dLbl>
              <c:idx val="7"/>
              <c:layout>
                <c:manualLayout>
                  <c:x val="0.1393174047597264"/>
                  <c:y val="-0.1976494462993116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EF11-4970-887B-EDDB2F762188}"/>
                </c:ext>
              </c:extLst>
            </c:dLbl>
            <c:dLbl>
              <c:idx val="8"/>
              <c:layout>
                <c:manualLayout>
                  <c:x val="0.16894859471325335"/>
                  <c:y val="-0.15292684411204183"/>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EF11-4970-887B-EDDB2F762188}"/>
                </c:ext>
              </c:extLst>
            </c:dLbl>
            <c:dLbl>
              <c:idx val="9"/>
              <c:delete val="1"/>
              <c:extLst>
                <c:ext xmlns:c15="http://schemas.microsoft.com/office/drawing/2012/chart" uri="{CE6537A1-D6FC-4f65-9D91-7224C49458BB}"/>
                <c:ext xmlns:c16="http://schemas.microsoft.com/office/drawing/2014/chart" uri="{C3380CC4-5D6E-409C-BE32-E72D297353CC}">
                  <c16:uniqueId val="{00000011-EF11-4970-887B-EDDB2F762188}"/>
                </c:ext>
              </c:extLst>
            </c:dLbl>
            <c:numFmt formatCode="0%" sourceLinked="0"/>
            <c:spPr>
              <a:noFill/>
              <a:ln>
                <a:noFill/>
              </a:ln>
              <a:effectLst/>
            </c:spPr>
            <c:showLegendKey val="0"/>
            <c:showVal val="0"/>
            <c:showCatName val="1"/>
            <c:showSerName val="0"/>
            <c:showPercent val="1"/>
            <c:showBubbleSize val="0"/>
            <c:showLeaderLines val="1"/>
            <c:leaderLines>
              <c:spPr>
                <a:ln>
                  <a:solidFill>
                    <a:srgbClr val="7F7F7F"/>
                  </a:solidFill>
                </a:ln>
              </c:spPr>
            </c:leaderLines>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'7.F-gas'!$BD$58:$BD$63</c:f>
              <c:numCache>
                <c:formatCode>0.0%</c:formatCode>
                <c:ptCount val="6"/>
                <c:pt idx="0">
                  <c:v>0.40808069969383215</c:v>
                </c:pt>
                <c:pt idx="1">
                  <c:v>0.28618179199193977</c:v>
                </c:pt>
                <c:pt idx="2">
                  <c:v>0.1253155376321759</c:v>
                </c:pt>
                <c:pt idx="3">
                  <c:v>8.683369706277759E-2</c:v>
                </c:pt>
                <c:pt idx="4">
                  <c:v>7.3526395192323138E-2</c:v>
                </c:pt>
                <c:pt idx="5">
                  <c:v>2.0061878426951445E-2</c:v>
                </c:pt>
              </c:numCache>
            </c:numRef>
          </c:val>
          <c:extLst>
            <c:ext xmlns:c16="http://schemas.microsoft.com/office/drawing/2014/chart" uri="{C3380CC4-5D6E-409C-BE32-E72D297353CC}">
              <c16:uniqueId val="{00000012-EF11-4970-887B-EDDB2F762188}"/>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'リンク切公表時非表示（グラフの添え物）'!$AX$55</c:f>
              <c:strCache>
                <c:ptCount val="1"/>
                <c:pt idx="0">
                  <c:v>2013年度</c:v>
                </c:pt>
              </c:strCache>
            </c:strRef>
          </c:tx>
          <c:spPr>
            <a:noFill/>
            <a:ln>
              <a:noFill/>
            </a:ln>
          </c:spPr>
          <c:dLbls>
            <c:dLbl>
              <c:idx val="0"/>
              <c:layout>
                <c:manualLayout>
                  <c:x val="7.5449610665082739E-4"/>
                  <c:y val="-0.11635858167773618"/>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5226820741797444"/>
                      <c:h val="0.12646475045497108"/>
                    </c:manualLayout>
                  </c15:layout>
                  <c15:dlblFieldTable/>
                  <c15:showDataLabelsRange val="0"/>
                </c:ext>
                <c:ext xmlns:c16="http://schemas.microsoft.com/office/drawing/2014/chart" uri="{C3380CC4-5D6E-409C-BE32-E72D297353CC}">
                  <c16:uniqueId val="{00000000-273C-4DB9-BC3A-C0EF8312982C}"/>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'リンク切公表時非表示（グラフの添え物）'!$AX$66</c:f>
              <c:numCache>
                <c:formatCode>#,##0"万トン"</c:formatCode>
                <c:ptCount val="1"/>
                <c:pt idx="0">
                  <c:v>210</c:v>
                </c:pt>
              </c:numCache>
            </c:numRef>
          </c:val>
          <c:extLst>
            <c:ext xmlns:c16="http://schemas.microsoft.com/office/drawing/2014/chart" uri="{C3380CC4-5D6E-409C-BE32-E72D297353CC}">
              <c16:uniqueId val="{00000001-273C-4DB9-BC3A-C0EF8312982C}"/>
            </c:ext>
          </c:extLst>
        </c:ser>
        <c:ser>
          <c:idx val="0"/>
          <c:order val="1"/>
          <c:tx>
            <c:strRef>
              <c:f>'7.F-gas'!$AX$38</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273C-4DB9-BC3A-C0EF8312982C}"/>
              </c:ext>
            </c:extLst>
          </c:dPt>
          <c:dPt>
            <c:idx val="1"/>
            <c:bubble3D val="0"/>
            <c:spPr>
              <a:solidFill>
                <a:srgbClr val="993366"/>
              </a:solidFill>
              <a:ln>
                <a:solidFill>
                  <a:schemeClr val="tx1"/>
                </a:solidFill>
              </a:ln>
            </c:spPr>
            <c:extLst>
              <c:ext xmlns:c16="http://schemas.microsoft.com/office/drawing/2014/chart" uri="{C3380CC4-5D6E-409C-BE32-E72D297353CC}">
                <c16:uniqueId val="{00000005-273C-4DB9-BC3A-C0EF8312982C}"/>
              </c:ext>
            </c:extLst>
          </c:dPt>
          <c:dPt>
            <c:idx val="2"/>
            <c:bubble3D val="0"/>
            <c:spPr>
              <a:solidFill>
                <a:srgbClr val="CCFFFF"/>
              </a:solidFill>
              <a:ln>
                <a:solidFill>
                  <a:schemeClr val="tx1"/>
                </a:solidFill>
              </a:ln>
            </c:spPr>
            <c:extLst>
              <c:ext xmlns:c16="http://schemas.microsoft.com/office/drawing/2014/chart" uri="{C3380CC4-5D6E-409C-BE32-E72D297353CC}">
                <c16:uniqueId val="{00000007-273C-4DB9-BC3A-C0EF8312982C}"/>
              </c:ext>
            </c:extLst>
          </c:dPt>
          <c:dPt>
            <c:idx val="3"/>
            <c:bubble3D val="0"/>
            <c:spPr>
              <a:solidFill>
                <a:srgbClr val="FFFFCC"/>
              </a:solidFill>
              <a:ln>
                <a:solidFill>
                  <a:schemeClr val="tx1"/>
                </a:solidFill>
              </a:ln>
            </c:spPr>
            <c:extLst>
              <c:ext xmlns:c16="http://schemas.microsoft.com/office/drawing/2014/chart" uri="{C3380CC4-5D6E-409C-BE32-E72D297353CC}">
                <c16:uniqueId val="{00000009-273C-4DB9-BC3A-C0EF8312982C}"/>
              </c:ext>
            </c:extLst>
          </c:dPt>
          <c:dPt>
            <c:idx val="4"/>
            <c:bubble3D val="0"/>
            <c:spPr>
              <a:solidFill>
                <a:srgbClr val="FFFFCC"/>
              </a:solidFill>
              <a:ln>
                <a:solidFill>
                  <a:schemeClr val="tx1"/>
                </a:solidFill>
              </a:ln>
            </c:spPr>
            <c:extLst>
              <c:ext xmlns:c16="http://schemas.microsoft.com/office/drawing/2014/chart" uri="{C3380CC4-5D6E-409C-BE32-E72D297353CC}">
                <c16:uniqueId val="{0000000B-273C-4DB9-BC3A-C0EF8312982C}"/>
              </c:ext>
            </c:extLst>
          </c:dPt>
          <c:dPt>
            <c:idx val="5"/>
            <c:bubble3D val="0"/>
            <c:spPr>
              <a:solidFill>
                <a:srgbClr val="FCD5B5"/>
              </a:solidFill>
              <a:ln>
                <a:solidFill>
                  <a:schemeClr val="tx1"/>
                </a:solidFill>
              </a:ln>
            </c:spPr>
            <c:extLst>
              <c:ext xmlns:c16="http://schemas.microsoft.com/office/drawing/2014/chart" uri="{C3380CC4-5D6E-409C-BE32-E72D297353CC}">
                <c16:uniqueId val="{0000000D-273C-4DB9-BC3A-C0EF8312982C}"/>
              </c:ext>
            </c:extLst>
          </c:dPt>
          <c:dLbls>
            <c:dLbl>
              <c:idx val="0"/>
              <c:layout>
                <c:manualLayout>
                  <c:x val="0.16934856302532608"/>
                  <c:y val="-9.521134986808899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273C-4DB9-BC3A-C0EF8312982C}"/>
                </c:ext>
              </c:extLst>
            </c:dLbl>
            <c:dLbl>
              <c:idx val="1"/>
              <c:layout>
                <c:manualLayout>
                  <c:x val="-4.1189891654732178E-2"/>
                  <c:y val="0.17190525511534896"/>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422657713934621"/>
                      <c:h val="0.12953547318957087"/>
                    </c:manualLayout>
                  </c15:layout>
                </c:ext>
                <c:ext xmlns:c16="http://schemas.microsoft.com/office/drawing/2014/chart" uri="{C3380CC4-5D6E-409C-BE32-E72D297353CC}">
                  <c16:uniqueId val="{00000005-273C-4DB9-BC3A-C0EF8312982C}"/>
                </c:ext>
              </c:extLst>
            </c:dLbl>
            <c:dLbl>
              <c:idx val="2"/>
              <c:layout>
                <c:manualLayout>
                  <c:x val="-0.19945687471857948"/>
                  <c:y val="2.0724201689486649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16422162674958"/>
                      <c:h val="0.11820930957371915"/>
                    </c:manualLayout>
                  </c15:layout>
                </c:ext>
                <c:ext xmlns:c16="http://schemas.microsoft.com/office/drawing/2014/chart" uri="{C3380CC4-5D6E-409C-BE32-E72D297353CC}">
                  <c16:uniqueId val="{00000007-273C-4DB9-BC3A-C0EF8312982C}"/>
                </c:ext>
              </c:extLst>
            </c:dLbl>
            <c:dLbl>
              <c:idx val="3"/>
              <c:layout>
                <c:manualLayout>
                  <c:x val="-0.18214067612550489"/>
                  <c:y val="-7.5698017026095951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238989637305701"/>
                      <c:h val="0.10796384401274067"/>
                    </c:manualLayout>
                  </c15:layout>
                </c:ext>
                <c:ext xmlns:c16="http://schemas.microsoft.com/office/drawing/2014/chart" uri="{C3380CC4-5D6E-409C-BE32-E72D297353CC}">
                  <c16:uniqueId val="{00000009-273C-4DB9-BC3A-C0EF8312982C}"/>
                </c:ext>
              </c:extLst>
            </c:dLbl>
            <c:dLbl>
              <c:idx val="4"/>
              <c:layout>
                <c:manualLayout>
                  <c:x val="-0.1386999798925389"/>
                  <c:y val="-0.1370338033642331"/>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273C-4DB9-BC3A-C0EF8312982C}"/>
                </c:ext>
              </c:extLst>
            </c:dLbl>
            <c:dLbl>
              <c:idx val="5"/>
              <c:layout>
                <c:manualLayout>
                  <c:x val="-1.2724031251247389E-2"/>
                  <c:y val="-0.17209447503255901"/>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359607579953271"/>
                      <c:h val="0.1045785444021055"/>
                    </c:manualLayout>
                  </c15:layout>
                </c:ext>
                <c:ext xmlns:c16="http://schemas.microsoft.com/office/drawing/2014/chart" uri="{C3380CC4-5D6E-409C-BE32-E72D297353CC}">
                  <c16:uniqueId val="{0000000D-273C-4DB9-BC3A-C0EF8312982C}"/>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273C-4DB9-BC3A-C0EF8312982C}"/>
                </c:ext>
              </c:extLst>
            </c:dLbl>
            <c:dLbl>
              <c:idx val="7"/>
              <c:layout>
                <c:manualLayout>
                  <c:x val="0.1393174047597264"/>
                  <c:y val="-0.1976494462993116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273C-4DB9-BC3A-C0EF8312982C}"/>
                </c:ext>
              </c:extLst>
            </c:dLbl>
            <c:dLbl>
              <c:idx val="8"/>
              <c:layout>
                <c:manualLayout>
                  <c:x val="0.16894859471325335"/>
                  <c:y val="-0.15292684411204183"/>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273C-4DB9-BC3A-C0EF8312982C}"/>
                </c:ext>
              </c:extLst>
            </c:dLbl>
            <c:dLbl>
              <c:idx val="9"/>
              <c:delete val="1"/>
              <c:extLst>
                <c:ext xmlns:c15="http://schemas.microsoft.com/office/drawing/2012/chart" uri="{CE6537A1-D6FC-4f65-9D91-7224C49458BB}"/>
                <c:ext xmlns:c16="http://schemas.microsoft.com/office/drawing/2014/chart" uri="{C3380CC4-5D6E-409C-BE32-E72D297353CC}">
                  <c16:uniqueId val="{00000011-273C-4DB9-BC3A-C0EF8312982C}"/>
                </c:ext>
              </c:extLst>
            </c:dLbl>
            <c:numFmt formatCode="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'7.F-gas'!$AX$58:$AX$63</c:f>
              <c:numCache>
                <c:formatCode>0.0%</c:formatCode>
                <c:ptCount val="6"/>
                <c:pt idx="0">
                  <c:v>0.39937388513670086</c:v>
                </c:pt>
                <c:pt idx="1">
                  <c:v>0.30971936370645381</c:v>
                </c:pt>
                <c:pt idx="2">
                  <c:v>7.6906367371061754E-2</c:v>
                </c:pt>
                <c:pt idx="3">
                  <c:v>8.744210764980434E-2</c:v>
                </c:pt>
                <c:pt idx="4">
                  <c:v>8.1842716821661998E-2</c:v>
                </c:pt>
                <c:pt idx="5">
                  <c:v>4.4715559314317338E-2</c:v>
                </c:pt>
              </c:numCache>
            </c:numRef>
          </c:val>
          <c:extLst>
            <c:ext xmlns:c16="http://schemas.microsoft.com/office/drawing/2014/chart" uri="{C3380CC4-5D6E-409C-BE32-E72D297353CC}">
              <c16:uniqueId val="{00000012-273C-4DB9-BC3A-C0EF8312982C}"/>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'リンク切公表時非表示（グラフの添え物）'!$AP$55</c:f>
              <c:strCache>
                <c:ptCount val="1"/>
                <c:pt idx="0">
                  <c:v>2005年度</c:v>
                </c:pt>
              </c:strCache>
            </c:strRef>
          </c:tx>
          <c:spPr>
            <a:noFill/>
            <a:ln>
              <a:noFill/>
            </a:ln>
          </c:spPr>
          <c:dLbls>
            <c:dLbl>
              <c:idx val="0"/>
              <c:layout>
                <c:manualLayout>
                  <c:x val="-1.7239015099574158E-3"/>
                  <c:y val="-0.10457620180237015"/>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9651310521215994"/>
                      <c:h val="0.12646464318475165"/>
                    </c:manualLayout>
                  </c15:layout>
                  <c15:dlblFieldTable/>
                  <c15:showDataLabelsRange val="0"/>
                </c:ext>
                <c:ext xmlns:c16="http://schemas.microsoft.com/office/drawing/2014/chart" uri="{C3380CC4-5D6E-409C-BE32-E72D297353CC}">
                  <c16:uniqueId val="{00000000-11F2-4F80-BB55-A95126D0B7BE}"/>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'リンク切公表時非表示（グラフの添え物）'!$AP$66</c:f>
              <c:numCache>
                <c:formatCode>#,##0"万トン"</c:formatCode>
                <c:ptCount val="1"/>
                <c:pt idx="0">
                  <c:v>500</c:v>
                </c:pt>
              </c:numCache>
            </c:numRef>
          </c:val>
          <c:extLst>
            <c:ext xmlns:c16="http://schemas.microsoft.com/office/drawing/2014/chart" uri="{C3380CC4-5D6E-409C-BE32-E72D297353CC}">
              <c16:uniqueId val="{00000001-11F2-4F80-BB55-A95126D0B7BE}"/>
            </c:ext>
          </c:extLst>
        </c:ser>
        <c:ser>
          <c:idx val="0"/>
          <c:order val="1"/>
          <c:tx>
            <c:strRef>
              <c:f>'7.F-gas'!$AP$38</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11F2-4F80-BB55-A95126D0B7BE}"/>
              </c:ext>
            </c:extLst>
          </c:dPt>
          <c:dPt>
            <c:idx val="1"/>
            <c:bubble3D val="0"/>
            <c:spPr>
              <a:solidFill>
                <a:srgbClr val="993366"/>
              </a:solidFill>
              <a:ln>
                <a:solidFill>
                  <a:schemeClr val="tx1"/>
                </a:solidFill>
              </a:ln>
            </c:spPr>
            <c:extLst>
              <c:ext xmlns:c16="http://schemas.microsoft.com/office/drawing/2014/chart" uri="{C3380CC4-5D6E-409C-BE32-E72D297353CC}">
                <c16:uniqueId val="{00000005-11F2-4F80-BB55-A95126D0B7BE}"/>
              </c:ext>
            </c:extLst>
          </c:dPt>
          <c:dPt>
            <c:idx val="2"/>
            <c:bubble3D val="0"/>
            <c:spPr>
              <a:solidFill>
                <a:srgbClr val="CCFFFF"/>
              </a:solidFill>
              <a:ln>
                <a:solidFill>
                  <a:schemeClr val="tx1"/>
                </a:solidFill>
              </a:ln>
            </c:spPr>
            <c:extLst>
              <c:ext xmlns:c16="http://schemas.microsoft.com/office/drawing/2014/chart" uri="{C3380CC4-5D6E-409C-BE32-E72D297353CC}">
                <c16:uniqueId val="{00000007-11F2-4F80-BB55-A95126D0B7BE}"/>
              </c:ext>
            </c:extLst>
          </c:dPt>
          <c:dPt>
            <c:idx val="3"/>
            <c:bubble3D val="0"/>
            <c:spPr>
              <a:solidFill>
                <a:srgbClr val="FFFFCC"/>
              </a:solidFill>
              <a:ln>
                <a:solidFill>
                  <a:schemeClr val="tx1"/>
                </a:solidFill>
              </a:ln>
            </c:spPr>
            <c:extLst>
              <c:ext xmlns:c16="http://schemas.microsoft.com/office/drawing/2014/chart" uri="{C3380CC4-5D6E-409C-BE32-E72D297353CC}">
                <c16:uniqueId val="{00000009-11F2-4F80-BB55-A95126D0B7BE}"/>
              </c:ext>
            </c:extLst>
          </c:dPt>
          <c:dPt>
            <c:idx val="4"/>
            <c:bubble3D val="0"/>
            <c:spPr>
              <a:solidFill>
                <a:srgbClr val="FFFFCC"/>
              </a:solidFill>
              <a:ln>
                <a:solidFill>
                  <a:schemeClr val="tx1"/>
                </a:solidFill>
              </a:ln>
            </c:spPr>
            <c:extLst>
              <c:ext xmlns:c16="http://schemas.microsoft.com/office/drawing/2014/chart" uri="{C3380CC4-5D6E-409C-BE32-E72D297353CC}">
                <c16:uniqueId val="{0000000B-11F2-4F80-BB55-A95126D0B7BE}"/>
              </c:ext>
            </c:extLst>
          </c:dPt>
          <c:dPt>
            <c:idx val="5"/>
            <c:bubble3D val="0"/>
            <c:spPr>
              <a:solidFill>
                <a:srgbClr val="FCD5B5"/>
              </a:solidFill>
              <a:ln>
                <a:solidFill>
                  <a:schemeClr val="tx1"/>
                </a:solidFill>
              </a:ln>
            </c:spPr>
            <c:extLst>
              <c:ext xmlns:c16="http://schemas.microsoft.com/office/drawing/2014/chart" uri="{C3380CC4-5D6E-409C-BE32-E72D297353CC}">
                <c16:uniqueId val="{0000000D-11F2-4F80-BB55-A95126D0B7BE}"/>
              </c:ext>
            </c:extLst>
          </c:dPt>
          <c:dLbls>
            <c:dLbl>
              <c:idx val="0"/>
              <c:layout>
                <c:manualLayout>
                  <c:x val="7.7035404565706372E-2"/>
                  <c:y val="-0.15059590007758239"/>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11F2-4F80-BB55-A95126D0B7BE}"/>
                </c:ext>
              </c:extLst>
            </c:dLbl>
            <c:dLbl>
              <c:idx val="1"/>
              <c:layout>
                <c:manualLayout>
                  <c:x val="0.171281888011176"/>
                  <c:y val="-2.1069245479288748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32301012673763"/>
                      <c:h val="0.1530089561862395"/>
                    </c:manualLayout>
                  </c15:layout>
                </c:ext>
                <c:ext xmlns:c16="http://schemas.microsoft.com/office/drawing/2014/chart" uri="{C3380CC4-5D6E-409C-BE32-E72D297353CC}">
                  <c16:uniqueId val="{00000005-11F2-4F80-BB55-A95126D0B7BE}"/>
                </c:ext>
              </c:extLst>
            </c:dLbl>
            <c:dLbl>
              <c:idx val="2"/>
              <c:layout>
                <c:manualLayout>
                  <c:x val="3.7370139192451871E-2"/>
                  <c:y val="0.17326144108434438"/>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597803637341078"/>
                      <c:h val="9.5884138537339708E-2"/>
                    </c:manualLayout>
                  </c15:layout>
                </c:ext>
                <c:ext xmlns:c16="http://schemas.microsoft.com/office/drawing/2014/chart" uri="{C3380CC4-5D6E-409C-BE32-E72D297353CC}">
                  <c16:uniqueId val="{00000007-11F2-4F80-BB55-A95126D0B7BE}"/>
                </c:ext>
              </c:extLst>
            </c:dLbl>
            <c:dLbl>
              <c:idx val="3"/>
              <c:layout>
                <c:manualLayout>
                  <c:x val="-0.1746305863417138"/>
                  <c:y val="0.13479855629955098"/>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238989637305701"/>
                      <c:h val="0.10796384401274067"/>
                    </c:manualLayout>
                  </c15:layout>
                </c:ext>
                <c:ext xmlns:c16="http://schemas.microsoft.com/office/drawing/2014/chart" uri="{C3380CC4-5D6E-409C-BE32-E72D297353CC}">
                  <c16:uniqueId val="{00000009-11F2-4F80-BB55-A95126D0B7BE}"/>
                </c:ext>
              </c:extLst>
            </c:dLbl>
            <c:dLbl>
              <c:idx val="4"/>
              <c:layout>
                <c:manualLayout>
                  <c:x val="-0.17575528174482621"/>
                  <c:y val="-1.0596897399887921E-2"/>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11F2-4F80-BB55-A95126D0B7BE}"/>
                </c:ext>
              </c:extLst>
            </c:dLbl>
            <c:dLbl>
              <c:idx val="5"/>
              <c:layout>
                <c:manualLayout>
                  <c:x val="-0.18461949164034666"/>
                  <c:y val="-0.12200835199447066"/>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08688978773018"/>
                      <c:h val="0.10457852115656915"/>
                    </c:manualLayout>
                  </c15:layout>
                </c:ext>
                <c:ext xmlns:c16="http://schemas.microsoft.com/office/drawing/2014/chart" uri="{C3380CC4-5D6E-409C-BE32-E72D297353CC}">
                  <c16:uniqueId val="{0000000D-11F2-4F80-BB55-A95126D0B7BE}"/>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11F2-4F80-BB55-A95126D0B7BE}"/>
                </c:ext>
              </c:extLst>
            </c:dLbl>
            <c:dLbl>
              <c:idx val="7"/>
              <c:layout>
                <c:manualLayout>
                  <c:x val="0.1393174047597264"/>
                  <c:y val="-0.19764944629931169"/>
                </c:manualLayout>
              </c:layout>
              <c:numFmt formatCode="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11F2-4F80-BB55-A95126D0B7BE}"/>
                </c:ext>
              </c:extLst>
            </c:dLbl>
            <c:dLbl>
              <c:idx val="8"/>
              <c:layout>
                <c:manualLayout>
                  <c:x val="0.16894859471325335"/>
                  <c:y val="-0.15292684411204183"/>
                </c:manualLayout>
              </c:layout>
              <c:numFmt formatCode="0.0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11F2-4F80-BB55-A95126D0B7BE}"/>
                </c:ext>
              </c:extLst>
            </c:dLbl>
            <c:dLbl>
              <c:idx val="9"/>
              <c:delete val="1"/>
              <c:extLst>
                <c:ext xmlns:c15="http://schemas.microsoft.com/office/drawing/2012/chart" uri="{CE6537A1-D6FC-4f65-9D91-7224C49458BB}"/>
                <c:ext xmlns:c16="http://schemas.microsoft.com/office/drawing/2014/chart" uri="{C3380CC4-5D6E-409C-BE32-E72D297353CC}">
                  <c16:uniqueId val="{00000011-11F2-4F80-BB55-A95126D0B7BE}"/>
                </c:ext>
              </c:extLst>
            </c:dLbl>
            <c:numFmt formatCode="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'7.F-gas'!$Y$58:$Y$63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'7.F-gas'!$AP$58:$AP$63</c:f>
              <c:numCache>
                <c:formatCode>0.0%</c:formatCode>
                <c:ptCount val="6"/>
                <c:pt idx="0">
                  <c:v>0.16741994640757032</c:v>
                </c:pt>
                <c:pt idx="1">
                  <c:v>0.17890494362386625</c:v>
                </c:pt>
                <c:pt idx="2">
                  <c:v>0.21960781027192114</c:v>
                </c:pt>
                <c:pt idx="3">
                  <c:v>0.10745364120444681</c:v>
                </c:pt>
                <c:pt idx="4">
                  <c:v>0.1415778574392757</c:v>
                </c:pt>
                <c:pt idx="5">
                  <c:v>0.18503580105291986</c:v>
                </c:pt>
              </c:numCache>
            </c:numRef>
          </c:val>
          <c:extLst>
            <c:ext xmlns:c16="http://schemas.microsoft.com/office/drawing/2014/chart" uri="{C3380CC4-5D6E-409C-BE32-E72D297353CC}">
              <c16:uniqueId val="{00000012-11F2-4F80-BB55-A95126D0B7BE}"/>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'リンク切公表時非表示（グラフの添え物）'!$BD$55:$BD$56</c:f>
              <c:strCache>
                <c:ptCount val="2"/>
                <c:pt idx="0">
                  <c:v>2019年度</c:v>
                </c:pt>
                <c:pt idx="1">
                  <c:v>（速報値）</c:v>
                </c:pt>
              </c:strCache>
            </c:strRef>
          </c:tx>
          <c:spPr>
            <a:noFill/>
            <a:ln>
              <a:noFill/>
            </a:ln>
          </c:spPr>
          <c:dLbls>
            <c:dLbl>
              <c:idx val="0"/>
              <c:layout>
                <c:manualLayout>
                  <c:x val="2.9605709515905529E-3"/>
                  <c:y val="-0.12149769478769994"/>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1F52-48A8-B8D1-64A4B42A1650}"/>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'リンク切公表時非表示（グラフの添え物）'!$BD$69</c:f>
              <c:numCache>
                <c:formatCode>#,##0"万トン"</c:formatCode>
                <c:ptCount val="1"/>
                <c:pt idx="0">
                  <c:v>26.1</c:v>
                </c:pt>
              </c:numCache>
            </c:numRef>
          </c:val>
          <c:extLst>
            <c:ext xmlns:c16="http://schemas.microsoft.com/office/drawing/2014/chart" uri="{C3380CC4-5D6E-409C-BE32-E72D297353CC}">
              <c16:uniqueId val="{00000001-1F52-48A8-B8D1-64A4B42A1650}"/>
            </c:ext>
          </c:extLst>
        </c:ser>
        <c:ser>
          <c:idx val="0"/>
          <c:order val="1"/>
          <c:tx>
            <c:strRef>
              <c:f>'7.F-gas'!$BD$38</c:f>
              <c:strCache>
                <c:ptCount val="1"/>
                <c:pt idx="0">
                  <c:v>2019</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1F52-48A8-B8D1-64A4B42A1650}"/>
              </c:ext>
            </c:extLst>
          </c:dPt>
          <c:dPt>
            <c:idx val="1"/>
            <c:bubble3D val="0"/>
            <c:spPr>
              <a:solidFill>
                <a:srgbClr val="993366"/>
              </a:solidFill>
              <a:ln>
                <a:solidFill>
                  <a:schemeClr val="tx1"/>
                </a:solidFill>
              </a:ln>
            </c:spPr>
            <c:extLst>
              <c:ext xmlns:c16="http://schemas.microsoft.com/office/drawing/2014/chart" uri="{C3380CC4-5D6E-409C-BE32-E72D297353CC}">
                <c16:uniqueId val="{00000005-1F52-48A8-B8D1-64A4B42A1650}"/>
              </c:ext>
            </c:extLst>
          </c:dPt>
          <c:dPt>
            <c:idx val="2"/>
            <c:bubble3D val="0"/>
            <c:spPr>
              <a:solidFill>
                <a:srgbClr val="9999FF"/>
              </a:solidFill>
              <a:ln>
                <a:solidFill>
                  <a:schemeClr val="tx1"/>
                </a:solidFill>
              </a:ln>
            </c:spPr>
            <c:extLst>
              <c:ext xmlns:c16="http://schemas.microsoft.com/office/drawing/2014/chart" uri="{C3380CC4-5D6E-409C-BE32-E72D297353CC}">
                <c16:uniqueId val="{00000007-1F52-48A8-B8D1-64A4B42A1650}"/>
              </c:ext>
            </c:extLst>
          </c:dPt>
          <c:dLbls>
            <c:dLbl>
              <c:idx val="0"/>
              <c:layout>
                <c:manualLayout>
                  <c:x val="0.17520500289497629"/>
                  <c:y val="9.0319323239026847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21005545723126"/>
                      <c:h val="0.11911994316175498"/>
                    </c:manualLayout>
                  </c15:layout>
                </c:ext>
                <c:ext xmlns:c16="http://schemas.microsoft.com/office/drawing/2014/chart" uri="{C3380CC4-5D6E-409C-BE32-E72D297353CC}">
                  <c16:uniqueId val="{00000003-1F52-48A8-B8D1-64A4B42A1650}"/>
                </c:ext>
              </c:extLst>
            </c:dLbl>
            <c:dLbl>
              <c:idx val="1"/>
              <c:layout>
                <c:manualLayout>
                  <c:x val="-0.23608458225893522"/>
                  <c:y val="-0.1365832927969798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11524511941459"/>
                      <c:h val="9.9430950589797992E-2"/>
                    </c:manualLayout>
                  </c15:layout>
                </c:ext>
                <c:ext xmlns:c16="http://schemas.microsoft.com/office/drawing/2014/chart" uri="{C3380CC4-5D6E-409C-BE32-E72D297353CC}">
                  <c16:uniqueId val="{00000005-1F52-48A8-B8D1-64A4B42A1650}"/>
                </c:ext>
              </c:extLst>
            </c:dLbl>
            <c:dLbl>
              <c:idx val="2"/>
              <c:layout>
                <c:manualLayout>
                  <c:x val="-0.10919885814381212"/>
                  <c:y val="-0.14047835596937311"/>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781579766142306"/>
                      <c:h val="0.11104515186005882"/>
                    </c:manualLayout>
                  </c15:layout>
                </c:ext>
                <c:ext xmlns:c16="http://schemas.microsoft.com/office/drawing/2014/chart" uri="{C3380CC4-5D6E-409C-BE32-E72D297353CC}">
                  <c16:uniqueId val="{00000007-1F52-48A8-B8D1-64A4B42A1650}"/>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1F52-48A8-B8D1-64A4B42A1650}"/>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1F52-48A8-B8D1-64A4B42A1650}"/>
                </c:ext>
              </c:extLst>
            </c:dLbl>
            <c:dLbl>
              <c:idx val="5"/>
              <c:delete val="1"/>
              <c:extLst>
                <c:ext xmlns:c15="http://schemas.microsoft.com/office/drawing/2012/chart" uri="{CE6537A1-D6FC-4f65-9D91-7224C49458BB}"/>
                <c:ext xmlns:c16="http://schemas.microsoft.com/office/drawing/2014/chart" uri="{C3380CC4-5D6E-409C-BE32-E72D297353CC}">
                  <c16:uniqueId val="{0000000A-1F52-48A8-B8D1-64A4B42A1650}"/>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1F52-48A8-B8D1-64A4B42A1650}"/>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1F52-48A8-B8D1-64A4B42A1650}"/>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1F52-48A8-B8D1-64A4B42A1650}"/>
                </c:ext>
              </c:extLst>
            </c:dLbl>
            <c:dLbl>
              <c:idx val="9"/>
              <c:delete val="1"/>
              <c:extLst>
                <c:ext xmlns:c15="http://schemas.microsoft.com/office/drawing/2012/chart" uri="{CE6537A1-D6FC-4f65-9D91-7224C49458BB}"/>
                <c:ext xmlns:c16="http://schemas.microsoft.com/office/drawing/2014/chart" uri="{C3380CC4-5D6E-409C-BE32-E72D297353CC}">
                  <c16:uniqueId val="{0000000E-1F52-48A8-B8D1-64A4B42A1650}"/>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'7.F-gas'!$BD$65:$BD$67</c:f>
              <c:numCache>
                <c:formatCode>0.0%</c:formatCode>
                <c:ptCount val="3"/>
                <c:pt idx="0">
                  <c:v>0.85487231130628161</c:v>
                </c:pt>
                <c:pt idx="1">
                  <c:v>7.3674999522339607E-2</c:v>
                </c:pt>
                <c:pt idx="2">
                  <c:v>7.1452689171378855E-2</c:v>
                </c:pt>
              </c:numCache>
            </c:numRef>
          </c:val>
          <c:extLst>
            <c:ext xmlns:c16="http://schemas.microsoft.com/office/drawing/2014/chart" uri="{C3380CC4-5D6E-409C-BE32-E72D297353CC}">
              <c16:uniqueId val="{0000000F-1F52-48A8-B8D1-64A4B42A1650}"/>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'リンク切公表時非表示（グラフの添え物）'!$AX$55</c:f>
              <c:strCache>
                <c:ptCount val="1"/>
                <c:pt idx="0">
                  <c:v>2013年度</c:v>
                </c:pt>
              </c:strCache>
            </c:strRef>
          </c:tx>
          <c:spPr>
            <a:noFill/>
            <a:ln>
              <a:noFill/>
            </a:ln>
          </c:spPr>
          <c:dLbls>
            <c:dLbl>
              <c:idx val="0"/>
              <c:layout>
                <c:manualLayout>
                  <c:x val="2.8536120362743431E-3"/>
                  <c:y val="-0.11544687547620303"/>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31FC-4CB2-894A-DC5C192DE76F}"/>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'リンク切公表時非表示（グラフの添え物）'!$AX$69</c:f>
              <c:numCache>
                <c:formatCode>#,##0"万トン"</c:formatCode>
                <c:ptCount val="1"/>
                <c:pt idx="0">
                  <c:v>160</c:v>
                </c:pt>
              </c:numCache>
            </c:numRef>
          </c:val>
          <c:extLst>
            <c:ext xmlns:c16="http://schemas.microsoft.com/office/drawing/2014/chart" uri="{C3380CC4-5D6E-409C-BE32-E72D297353CC}">
              <c16:uniqueId val="{00000001-31FC-4CB2-894A-DC5C192DE76F}"/>
            </c:ext>
          </c:extLst>
        </c:ser>
        <c:ser>
          <c:idx val="0"/>
          <c:order val="1"/>
          <c:tx>
            <c:strRef>
              <c:f>'7.F-gas'!$AX$38</c:f>
              <c:strCache>
                <c:ptCount val="1"/>
                <c:pt idx="0">
                  <c:v>2013</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31FC-4CB2-894A-DC5C192DE76F}"/>
              </c:ext>
            </c:extLst>
          </c:dPt>
          <c:dPt>
            <c:idx val="1"/>
            <c:bubble3D val="0"/>
            <c:spPr>
              <a:solidFill>
                <a:srgbClr val="993366"/>
              </a:solidFill>
              <a:ln>
                <a:solidFill>
                  <a:schemeClr val="tx1"/>
                </a:solidFill>
              </a:ln>
            </c:spPr>
            <c:extLst>
              <c:ext xmlns:c16="http://schemas.microsoft.com/office/drawing/2014/chart" uri="{C3380CC4-5D6E-409C-BE32-E72D297353CC}">
                <c16:uniqueId val="{00000005-31FC-4CB2-894A-DC5C192DE76F}"/>
              </c:ext>
            </c:extLst>
          </c:dPt>
          <c:dPt>
            <c:idx val="2"/>
            <c:bubble3D val="0"/>
            <c:spPr>
              <a:solidFill>
                <a:srgbClr val="9999FF"/>
              </a:solidFill>
              <a:ln>
                <a:solidFill>
                  <a:schemeClr val="tx1"/>
                </a:solidFill>
              </a:ln>
            </c:spPr>
            <c:extLst>
              <c:ext xmlns:c16="http://schemas.microsoft.com/office/drawing/2014/chart" uri="{C3380CC4-5D6E-409C-BE32-E72D297353CC}">
                <c16:uniqueId val="{00000007-31FC-4CB2-894A-DC5C192DE76F}"/>
              </c:ext>
            </c:extLst>
          </c:dPt>
          <c:dLbls>
            <c:dLbl>
              <c:idx val="0"/>
              <c:layout>
                <c:manualLayout>
                  <c:x val="0.10608741337237514"/>
                  <c:y val="-0.13863107669621907"/>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903065177551573"/>
                      <c:h val="0.11911997323366388"/>
                    </c:manualLayout>
                  </c15:layout>
                </c:ext>
                <c:ext xmlns:c16="http://schemas.microsoft.com/office/drawing/2014/chart" uri="{C3380CC4-5D6E-409C-BE32-E72D297353CC}">
                  <c16:uniqueId val="{00000003-31FC-4CB2-894A-DC5C192DE76F}"/>
                </c:ext>
              </c:extLst>
            </c:dLbl>
            <c:dLbl>
              <c:idx val="1"/>
              <c:layout>
                <c:manualLayout>
                  <c:x val="-3.0778518469257048E-2"/>
                  <c:y val="0.1821159498632959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088517486231453"/>
                      <c:h val="0.11455772468972727"/>
                    </c:manualLayout>
                  </c15:layout>
                </c:ext>
                <c:ext xmlns:c16="http://schemas.microsoft.com/office/drawing/2014/chart" uri="{C3380CC4-5D6E-409C-BE32-E72D297353CC}">
                  <c16:uniqueId val="{00000005-31FC-4CB2-894A-DC5C192DE76F}"/>
                </c:ext>
              </c:extLst>
            </c:dLbl>
            <c:dLbl>
              <c:idx val="2"/>
              <c:layout>
                <c:manualLayout>
                  <c:x val="-9.5137647678271056E-2"/>
                  <c:y val="-0.14620944181076267"/>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1843634970437"/>
                      <c:h val="0.11103212318047222"/>
                    </c:manualLayout>
                  </c15:layout>
                </c:ext>
                <c:ext xmlns:c16="http://schemas.microsoft.com/office/drawing/2014/chart" uri="{C3380CC4-5D6E-409C-BE32-E72D297353CC}">
                  <c16:uniqueId val="{00000007-31FC-4CB2-894A-DC5C192DE76F}"/>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31FC-4CB2-894A-DC5C192DE76F}"/>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31FC-4CB2-894A-DC5C192DE76F}"/>
                </c:ext>
              </c:extLst>
            </c:dLbl>
            <c:dLbl>
              <c:idx val="5"/>
              <c:delete val="1"/>
              <c:extLst>
                <c:ext xmlns:c15="http://schemas.microsoft.com/office/drawing/2012/chart" uri="{CE6537A1-D6FC-4f65-9D91-7224C49458BB}"/>
                <c:ext xmlns:c16="http://schemas.microsoft.com/office/drawing/2014/chart" uri="{C3380CC4-5D6E-409C-BE32-E72D297353CC}">
                  <c16:uniqueId val="{0000000A-31FC-4CB2-894A-DC5C192DE76F}"/>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31FC-4CB2-894A-DC5C192DE76F}"/>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31FC-4CB2-894A-DC5C192DE76F}"/>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31FC-4CB2-894A-DC5C192DE76F}"/>
                </c:ext>
              </c:extLst>
            </c:dLbl>
            <c:dLbl>
              <c:idx val="9"/>
              <c:delete val="1"/>
              <c:extLst>
                <c:ext xmlns:c15="http://schemas.microsoft.com/office/drawing/2012/chart" uri="{CE6537A1-D6FC-4f65-9D91-7224C49458BB}"/>
                <c:ext xmlns:c16="http://schemas.microsoft.com/office/drawing/2014/chart" uri="{C3380CC4-5D6E-409C-BE32-E72D297353CC}">
                  <c16:uniqueId val="{0000000E-31FC-4CB2-894A-DC5C192DE76F}"/>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'7.F-gas'!$AX$65:$AX$67</c:f>
              <c:numCache>
                <c:formatCode>0.0%</c:formatCode>
                <c:ptCount val="3"/>
                <c:pt idx="0">
                  <c:v>6.7878846090226527E-2</c:v>
                </c:pt>
                <c:pt idx="1">
                  <c:v>0.91890036153147592</c:v>
                </c:pt>
                <c:pt idx="2">
                  <c:v>1.322079237829751E-2</c:v>
                </c:pt>
              </c:numCache>
            </c:numRef>
          </c:val>
          <c:extLst>
            <c:ext xmlns:c16="http://schemas.microsoft.com/office/drawing/2014/chart" uri="{C3380CC4-5D6E-409C-BE32-E72D297353CC}">
              <c16:uniqueId val="{0000000F-31FC-4CB2-894A-DC5C192DE76F}"/>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'リンク切公表時非表示（グラフの添え物）'!$AP$55</c:f>
              <c:strCache>
                <c:ptCount val="1"/>
                <c:pt idx="0">
                  <c:v>2005年度</c:v>
                </c:pt>
              </c:strCache>
            </c:strRef>
          </c:tx>
          <c:spPr>
            <a:noFill/>
            <a:ln>
              <a:noFill/>
            </a:ln>
          </c:spPr>
          <c:dLbls>
            <c:dLbl>
              <c:idx val="0"/>
              <c:layout>
                <c:manualLayout>
                  <c:x val="2.900962085976874E-3"/>
                  <c:y val="-0.1154469259949058"/>
                </c:manualLayout>
              </c:layout>
              <c:tx>
                <c:rich>
                  <a:bodyPr wrap="square" lIns="38100" tIns="19050" rIns="38100" bIns="19050" anchor="ctr">
                    <a:noAutofit/>
                  </a:bodyPr>
                  <a:lstStyle/>
                  <a:p>
                    <a:pPr>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60999625981551708"/>
                      <c:h val="0.14226274810766504"/>
                    </c:manualLayout>
                  </c15:layout>
                  <c15:dlblFieldTable/>
                  <c15:showDataLabelsRange val="0"/>
                </c:ext>
                <c:ext xmlns:c16="http://schemas.microsoft.com/office/drawing/2014/chart" uri="{C3380CC4-5D6E-409C-BE32-E72D297353CC}">
                  <c16:uniqueId val="{00000000-2A14-4C45-9018-BE4BF80F4168}"/>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'リンク切公表時非表示（グラフの添え物）'!$AP$69</c:f>
              <c:numCache>
                <c:formatCode>#,##0"万トン"</c:formatCode>
                <c:ptCount val="1"/>
                <c:pt idx="0">
                  <c:v>150</c:v>
                </c:pt>
              </c:numCache>
            </c:numRef>
          </c:val>
          <c:extLst>
            <c:ext xmlns:c16="http://schemas.microsoft.com/office/drawing/2014/chart" uri="{C3380CC4-5D6E-409C-BE32-E72D297353CC}">
              <c16:uniqueId val="{00000001-2A14-4C45-9018-BE4BF80F4168}"/>
            </c:ext>
          </c:extLst>
        </c:ser>
        <c:ser>
          <c:idx val="0"/>
          <c:order val="1"/>
          <c:tx>
            <c:strRef>
              <c:f>'7.F-gas'!$AP$38</c:f>
              <c:strCache>
                <c:ptCount val="1"/>
                <c:pt idx="0">
                  <c:v>2005</c:v>
                </c:pt>
              </c:strCache>
            </c:strRef>
          </c:tx>
          <c:spPr>
            <a:ln>
              <a:solidFill>
                <a:schemeClr val="tx1"/>
              </a:solidFill>
            </a:ln>
          </c:spPr>
          <c:dPt>
            <c:idx val="0"/>
            <c:bubble3D val="0"/>
            <c:spPr>
              <a:solidFill>
                <a:srgbClr val="9999FF"/>
              </a:solidFill>
              <a:ln>
                <a:solidFill>
                  <a:schemeClr val="tx1"/>
                </a:solidFill>
              </a:ln>
            </c:spPr>
            <c:extLst>
              <c:ext xmlns:c16="http://schemas.microsoft.com/office/drawing/2014/chart" uri="{C3380CC4-5D6E-409C-BE32-E72D297353CC}">
                <c16:uniqueId val="{00000003-2A14-4C45-9018-BE4BF80F4168}"/>
              </c:ext>
            </c:extLst>
          </c:dPt>
          <c:dPt>
            <c:idx val="1"/>
            <c:bubble3D val="0"/>
            <c:spPr>
              <a:solidFill>
                <a:srgbClr val="993366"/>
              </a:solidFill>
              <a:ln>
                <a:solidFill>
                  <a:schemeClr val="tx1"/>
                </a:solidFill>
              </a:ln>
            </c:spPr>
            <c:extLst>
              <c:ext xmlns:c16="http://schemas.microsoft.com/office/drawing/2014/chart" uri="{C3380CC4-5D6E-409C-BE32-E72D297353CC}">
                <c16:uniqueId val="{00000005-2A14-4C45-9018-BE4BF80F4168}"/>
              </c:ext>
            </c:extLst>
          </c:dPt>
          <c:dPt>
            <c:idx val="2"/>
            <c:bubble3D val="0"/>
            <c:spPr>
              <a:solidFill>
                <a:srgbClr val="9999FF"/>
              </a:solidFill>
              <a:ln>
                <a:solidFill>
                  <a:schemeClr val="tx1"/>
                </a:solidFill>
              </a:ln>
            </c:spPr>
            <c:extLst>
              <c:ext xmlns:c16="http://schemas.microsoft.com/office/drawing/2014/chart" uri="{C3380CC4-5D6E-409C-BE32-E72D297353CC}">
                <c16:uniqueId val="{00000007-2A14-4C45-9018-BE4BF80F4168}"/>
              </c:ext>
            </c:extLst>
          </c:dPt>
          <c:dLbls>
            <c:dLbl>
              <c:idx val="0"/>
              <c:layout>
                <c:manualLayout>
                  <c:x val="0.16256430600827579"/>
                  <c:y val="-0.1396263972885975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915718544703097"/>
                      <c:h val="0.12202098440781349"/>
                    </c:manualLayout>
                  </c15:layout>
                </c:ext>
                <c:ext xmlns:c16="http://schemas.microsoft.com/office/drawing/2014/chart" uri="{C3380CC4-5D6E-409C-BE32-E72D297353CC}">
                  <c16:uniqueId val="{00000003-2A14-4C45-9018-BE4BF80F4168}"/>
                </c:ext>
              </c:extLst>
            </c:dLbl>
            <c:dLbl>
              <c:idx val="1"/>
              <c:layout>
                <c:manualLayout>
                  <c:x val="-2.5075223103484687E-2"/>
                  <c:y val="0.17891234246843643"/>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74851644282"/>
                      <c:h val="0.11455761513833522"/>
                    </c:manualLayout>
                  </c15:layout>
                </c:ext>
                <c:ext xmlns:c16="http://schemas.microsoft.com/office/drawing/2014/chart" uri="{C3380CC4-5D6E-409C-BE32-E72D297353CC}">
                  <c16:uniqueId val="{00000005-2A14-4C45-9018-BE4BF80F4168}"/>
                </c:ext>
              </c:extLst>
            </c:dLbl>
            <c:dLbl>
              <c:idx val="2"/>
              <c:layout>
                <c:manualLayout>
                  <c:x val="-3.4793386880143322E-2"/>
                  <c:y val="-0.155319734174917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727840887223077"/>
                      <c:h val="9.2849122055337366E-2"/>
                    </c:manualLayout>
                  </c15:layout>
                </c:ext>
                <c:ext xmlns:c16="http://schemas.microsoft.com/office/drawing/2014/chart" uri="{C3380CC4-5D6E-409C-BE32-E72D297353CC}">
                  <c16:uniqueId val="{00000007-2A14-4C45-9018-BE4BF80F4168}"/>
                </c:ext>
              </c:extLst>
            </c:dLbl>
            <c:dLbl>
              <c:idx val="3"/>
              <c:layout>
                <c:manualLayout>
                  <c:x val="-8.3790184604984122E-2"/>
                  <c:y val="-0.16045108222047941"/>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2A14-4C45-9018-BE4BF80F4168}"/>
                </c:ext>
              </c:extLst>
            </c:dLbl>
            <c:dLbl>
              <c:idx val="4"/>
              <c:layout>
                <c:manualLayout>
                  <c:x val="8.5569536729545675E-2"/>
                  <c:y val="-0.19029821764594415"/>
                </c:manualLayout>
              </c:layout>
              <c:numFmt formatCode="0.0%" sourceLinked="0"/>
              <c:spPr/>
              <c:txPr>
                <a:bodyPr lIns="38100" tIns="19050" rIns="38100" bIns="19050">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2A14-4C45-9018-BE4BF80F4168}"/>
                </c:ext>
              </c:extLst>
            </c:dLbl>
            <c:dLbl>
              <c:idx val="5"/>
              <c:delete val="1"/>
              <c:extLst>
                <c:ext xmlns:c15="http://schemas.microsoft.com/office/drawing/2012/chart" uri="{CE6537A1-D6FC-4f65-9D91-7224C49458BB}"/>
                <c:ext xmlns:c16="http://schemas.microsoft.com/office/drawing/2014/chart" uri="{C3380CC4-5D6E-409C-BE32-E72D297353CC}">
                  <c16:uniqueId val="{0000000A-2A14-4C45-9018-BE4BF80F4168}"/>
                </c:ext>
              </c:extLst>
            </c:dLbl>
            <c:dLbl>
              <c:idx val="6"/>
              <c:layout>
                <c:manualLayout>
                  <c:x val="-0.24430262135023451"/>
                  <c:y val="-0.25934131556700335"/>
                </c:manualLayout>
              </c:layout>
              <c:numFmt formatCode="0.0%" sourceLinked="0"/>
              <c:spPr/>
              <c:txPr>
                <a:bodyPr lIns="38100" tIns="19050" rIns="38100" bIns="19050" anchorCtr="0">
                  <a:noAutofit/>
                </a:bodyPr>
                <a:lstStyle/>
                <a:p>
                  <a:pPr algn="ct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2A14-4C45-9018-BE4BF80F4168}"/>
                </c:ext>
              </c:extLst>
            </c:dLbl>
            <c:dLbl>
              <c:idx val="7"/>
              <c:layout>
                <c:manualLayout>
                  <c:x val="0.1393174047597264"/>
                  <c:y val="-0.19764944629931169"/>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2A14-4C45-9018-BE4BF80F4168}"/>
                </c:ext>
              </c:extLst>
            </c:dLbl>
            <c:dLbl>
              <c:idx val="8"/>
              <c:layout>
                <c:manualLayout>
                  <c:x val="0.16894859471325335"/>
                  <c:y val="-0.15292684411204183"/>
                </c:manualLayout>
              </c:layout>
              <c:numFmt formatCode="0.0%" sourceLinked="0"/>
              <c:spPr/>
              <c:txPr>
                <a:bodyPr lIns="38100" tIns="19050" rIns="38100" bIns="19050" anchorCtr="0">
                  <a:noAutofit/>
                </a:bodyPr>
                <a:lstStyle/>
                <a:p>
                  <a:pPr algn="l">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2A14-4C45-9018-BE4BF80F4168}"/>
                </c:ext>
              </c:extLst>
            </c:dLbl>
            <c:dLbl>
              <c:idx val="9"/>
              <c:delete val="1"/>
              <c:extLst>
                <c:ext xmlns:c15="http://schemas.microsoft.com/office/drawing/2012/chart" uri="{CE6537A1-D6FC-4f65-9D91-7224C49458BB}"/>
                <c:ext xmlns:c16="http://schemas.microsoft.com/office/drawing/2014/chart" uri="{C3380CC4-5D6E-409C-BE32-E72D297353CC}">
                  <c16:uniqueId val="{0000000E-2A14-4C45-9018-BE4BF80F4168}"/>
                </c:ext>
              </c:extLst>
            </c:dLbl>
            <c:numFmt formatCode="0.0%" sourceLinked="0"/>
            <c:spPr>
              <a:noFill/>
              <a:ln>
                <a:noFill/>
              </a:ln>
              <a:effectLst/>
            </c:spPr>
            <c:showLegendKey val="0"/>
            <c:showVal val="0"/>
            <c:showCatName val="1"/>
            <c:showSerName val="0"/>
            <c:showPercent val="1"/>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'7.F-gas'!$Y$31:$Y$33</c:f>
              <c:strCache>
                <c:ptCount val="3"/>
                <c:pt idx="0">
                  <c:v>半導体製造</c:v>
                </c:pt>
                <c:pt idx="1">
                  <c:v>NF3の製造時の漏出</c:v>
                </c:pt>
                <c:pt idx="2">
                  <c:v>液晶製造</c:v>
                </c:pt>
              </c:strCache>
            </c:strRef>
          </c:cat>
          <c:val>
            <c:numRef>
              <c:f>'7.F-gas'!$AP$65:$AP$67</c:f>
              <c:numCache>
                <c:formatCode>0.0%</c:formatCode>
                <c:ptCount val="3"/>
                <c:pt idx="0">
                  <c:v>0.10942005833983967</c:v>
                </c:pt>
                <c:pt idx="1">
                  <c:v>0.84261438097494479</c:v>
                </c:pt>
                <c:pt idx="2">
                  <c:v>4.7965560685215569E-2</c:v>
                </c:pt>
              </c:numCache>
            </c:numRef>
          </c:val>
          <c:extLst>
            <c:ext xmlns:c16="http://schemas.microsoft.com/office/drawing/2014/chart" uri="{C3380CC4-5D6E-409C-BE32-E72D297353CC}">
              <c16:uniqueId val="{0000000F-2A14-4C45-9018-BE4BF80F4168}"/>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58</xdr:col>
      <xdr:colOff>139981</xdr:colOff>
      <xdr:row>20</xdr:row>
      <xdr:rowOff>200398</xdr:rowOff>
    </xdr:from>
    <xdr:to>
      <xdr:col>68</xdr:col>
      <xdr:colOff>733786</xdr:colOff>
      <xdr:row>40</xdr:row>
      <xdr:rowOff>0</xdr:rowOff>
    </xdr:to>
    <xdr:graphicFrame macro="">
      <xdr:nvGraphicFramePr>
        <xdr:cNvPr id="21" name="グラフ 20">
          <a:extLst>
            <a:ext uri="{FF2B5EF4-FFF2-40B4-BE49-F238E27FC236}">
              <a16:creationId xmlns:a16="http://schemas.microsoft.com/office/drawing/2014/main" id="{0018258E-6212-488B-81F5-0744A5742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214313</xdr:colOff>
      <xdr:row>4</xdr:row>
      <xdr:rowOff>32543</xdr:rowOff>
    </xdr:from>
    <xdr:to>
      <xdr:col>68</xdr:col>
      <xdr:colOff>335743</xdr:colOff>
      <xdr:row>17</xdr:row>
      <xdr:rowOff>150535</xdr:rowOff>
    </xdr:to>
    <xdr:graphicFrame macro="">
      <xdr:nvGraphicFramePr>
        <xdr:cNvPr id="22" name="Chart 2">
          <a:extLst>
            <a:ext uri="{FF2B5EF4-FFF2-40B4-BE49-F238E27FC236}">
              <a16:creationId xmlns:a16="http://schemas.microsoft.com/office/drawing/2014/main" id="{9428E53D-E53B-44F9-AAC8-C9C123D55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368394</xdr:colOff>
      <xdr:row>40</xdr:row>
      <xdr:rowOff>238125</xdr:rowOff>
    </xdr:from>
    <xdr:to>
      <xdr:col>68</xdr:col>
      <xdr:colOff>612707</xdr:colOff>
      <xdr:row>58</xdr:row>
      <xdr:rowOff>131650</xdr:rowOff>
    </xdr:to>
    <xdr:graphicFrame macro="">
      <xdr:nvGraphicFramePr>
        <xdr:cNvPr id="26" name="グラフ 25">
          <a:extLst>
            <a:ext uri="{FF2B5EF4-FFF2-40B4-BE49-F238E27FC236}">
              <a16:creationId xmlns:a16="http://schemas.microsoft.com/office/drawing/2014/main" id="{E915D10C-4E5A-4562-8912-CF0147088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0.15933</cdr:x>
      <cdr:y>0</cdr:y>
    </cdr:from>
    <cdr:to>
      <cdr:x>0.79453</cdr:x>
      <cdr:y>0.09912</cdr:y>
    </cdr:to>
    <cdr:sp macro="" textlink="">
      <cdr:nvSpPr>
        <cdr:cNvPr id="3" name="テキスト ボックス 2">
          <a:extLst xmlns:a="http://schemas.openxmlformats.org/drawingml/2006/main">
            <a:ext uri="{FF2B5EF4-FFF2-40B4-BE49-F238E27FC236}">
              <a16:creationId xmlns:a16="http://schemas.microsoft.com/office/drawing/2014/main" id="{07AF5BF1-1B27-4975-8F65-86552D21B742}"/>
            </a:ext>
          </a:extLst>
        </cdr:cNvPr>
        <cdr:cNvSpPr txBox="1"/>
      </cdr:nvSpPr>
      <cdr:spPr>
        <a:xfrm xmlns:a="http://schemas.openxmlformats.org/drawingml/2006/main">
          <a:off x="1267403" y="0"/>
          <a:ext cx="5052714" cy="423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600" b="1">
              <a:latin typeface="Century" panose="02040604050505020304" pitchFamily="18" charset="0"/>
              <a:ea typeface="+mj-ea"/>
            </a:rPr>
            <a:t>各種温室効果ガス（エネルギー起源</a:t>
          </a:r>
          <a:r>
            <a:rPr lang="en-US" altLang="ja-JP" sz="1600" b="1">
              <a:latin typeface="Century" panose="02040604050505020304" pitchFamily="18" charset="0"/>
              <a:ea typeface="+mj-ea"/>
            </a:rPr>
            <a:t>CO</a:t>
          </a:r>
          <a:r>
            <a:rPr lang="en-US" altLang="ja-JP" sz="1600" b="1" baseline="-10000">
              <a:latin typeface="Century" panose="02040604050505020304" pitchFamily="18" charset="0"/>
              <a:ea typeface="+mj-ea"/>
            </a:rPr>
            <a:t>2</a:t>
          </a:r>
          <a:r>
            <a:rPr lang="ja-JP" altLang="en-US" sz="1600" b="1">
              <a:latin typeface="Century" panose="02040604050505020304" pitchFamily="18" charset="0"/>
              <a:ea typeface="+mj-ea"/>
            </a:rPr>
            <a:t>以外）の排出量</a:t>
          </a:r>
        </a:p>
      </cdr:txBody>
    </cdr:sp>
  </cdr:relSizeAnchor>
  <cdr:relSizeAnchor xmlns:cdr="http://schemas.openxmlformats.org/drawingml/2006/chartDrawing">
    <cdr:from>
      <cdr:x>0.01201</cdr:x>
      <cdr:y>0.31739</cdr:y>
    </cdr:from>
    <cdr:to>
      <cdr:x>0.04925</cdr:x>
      <cdr:y>0.67737</cdr:y>
    </cdr:to>
    <cdr:sp macro="" textlink="">
      <cdr:nvSpPr>
        <cdr:cNvPr id="4" name="テキスト ボックス 1">
          <a:extLst xmlns:a="http://schemas.openxmlformats.org/drawingml/2006/main">
            <a:ext uri="{FF2B5EF4-FFF2-40B4-BE49-F238E27FC236}">
              <a16:creationId xmlns:a16="http://schemas.microsoft.com/office/drawing/2014/main" id="{60D66AAD-157D-4CFD-94E0-66639263930D}"/>
            </a:ext>
          </a:extLst>
        </cdr:cNvPr>
        <cdr:cNvSpPr txBox="1"/>
      </cdr:nvSpPr>
      <cdr:spPr>
        <a:xfrm xmlns:a="http://schemas.openxmlformats.org/drawingml/2006/main" rot="16200000">
          <a:off x="-511593" y="1967391"/>
          <a:ext cx="1536914" cy="3123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latin typeface="Century" panose="02040604050505020304" pitchFamily="18" charset="0"/>
            </a:rPr>
            <a:t>（百万トン</a:t>
          </a:r>
          <a:r>
            <a:rPr lang="en-US" altLang="ja-JP" sz="1200">
              <a:latin typeface="Century" panose="02040604050505020304" pitchFamily="18" charset="0"/>
            </a:rPr>
            <a:t>CO</a:t>
          </a:r>
          <a:r>
            <a:rPr lang="en-US" altLang="ja-JP" sz="1200" baseline="-25000">
              <a:latin typeface="Century" panose="02040604050505020304" pitchFamily="18" charset="0"/>
            </a:rPr>
            <a:t>2</a:t>
          </a:r>
          <a:r>
            <a:rPr lang="ja-JP" altLang="en-US" sz="1200">
              <a:latin typeface="Century" panose="02040604050505020304" pitchFamily="18" charset="0"/>
            </a:rPr>
            <a:t>換算）</a:t>
          </a:r>
        </a:p>
      </cdr:txBody>
    </cdr:sp>
  </cdr:relSizeAnchor>
  <cdr:relSizeAnchor xmlns:cdr="http://schemas.openxmlformats.org/drawingml/2006/chartDrawing">
    <cdr:from>
      <cdr:x>0.40837</cdr:x>
      <cdr:y>0.91519</cdr:y>
    </cdr:from>
    <cdr:to>
      <cdr:x>0.48567</cdr:x>
      <cdr:y>0.98212</cdr:y>
    </cdr:to>
    <cdr:sp macro="" textlink="">
      <cdr:nvSpPr>
        <cdr:cNvPr id="5" name="テキスト ボックス 1">
          <a:extLst xmlns:a="http://schemas.openxmlformats.org/drawingml/2006/main">
            <a:ext uri="{FF2B5EF4-FFF2-40B4-BE49-F238E27FC236}">
              <a16:creationId xmlns:a16="http://schemas.microsoft.com/office/drawing/2014/main" id="{F1112C6A-52BE-4E3F-8AF8-D8D28B582DAC}"/>
            </a:ext>
          </a:extLst>
        </cdr:cNvPr>
        <cdr:cNvSpPr txBox="1"/>
      </cdr:nvSpPr>
      <cdr:spPr>
        <a:xfrm xmlns:a="http://schemas.openxmlformats.org/drawingml/2006/main">
          <a:off x="3011321" y="4265254"/>
          <a:ext cx="570012" cy="3119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（年度）</a:t>
          </a:r>
        </a:p>
      </cdr:txBody>
    </cdr:sp>
  </cdr:relSizeAnchor>
</c:userShapes>
</file>

<file path=xl/drawings/drawing3.xml><?xml version="1.0" encoding="utf-8"?>
<c:userShapes xmlns:c="http://schemas.openxmlformats.org/drawingml/2006/chart">
  <cdr:relSizeAnchor xmlns:cdr="http://schemas.openxmlformats.org/drawingml/2006/chartDrawing">
    <cdr:from>
      <cdr:x>0.05125</cdr:x>
      <cdr:y>0.70357</cdr:y>
    </cdr:from>
    <cdr:to>
      <cdr:x>0.12595</cdr:x>
      <cdr:y>0.76539</cdr:y>
    </cdr:to>
    <cdr:sp macro="" textlink="">
      <cdr:nvSpPr>
        <cdr:cNvPr id="373770" name="Rectangle 10">
          <a:extLst xmlns:a="http://schemas.openxmlformats.org/drawingml/2006/main">
            <a:ext uri="{FF2B5EF4-FFF2-40B4-BE49-F238E27FC236}">
              <a16:creationId xmlns:a16="http://schemas.microsoft.com/office/drawing/2014/main" id="{12E96877-2478-4484-BA21-22E65814F55A}"/>
            </a:ext>
          </a:extLst>
        </cdr:cNvPr>
        <cdr:cNvSpPr>
          <a:spLocks xmlns:a="http://schemas.openxmlformats.org/drawingml/2006/main" noChangeArrowheads="1"/>
        </cdr:cNvSpPr>
      </cdr:nvSpPr>
      <cdr:spPr bwMode="auto">
        <a:xfrm xmlns:a="http://schemas.openxmlformats.org/drawingml/2006/main">
          <a:off x="424940" y="3811286"/>
          <a:ext cx="619369" cy="334883"/>
        </a:xfrm>
        <a:prstGeom xmlns:a="http://schemas.openxmlformats.org/drawingml/2006/main" prst="rect">
          <a:avLst/>
        </a:prstGeom>
        <a:solidFill xmlns:a="http://schemas.openxmlformats.org/drawingml/2006/main">
          <a:srgbClr val="FFFFFF"/>
        </a:solidFill>
        <a:ln xmlns:a="http://schemas.openxmlformats.org/drawingml/2006/main" w="38100" cmpd="dbl"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1">
            <a:defRPr sz="1000"/>
          </a:pPr>
          <a:r>
            <a:rPr lang="ja-JP" altLang="en-US" sz="1050" b="0" i="0" strike="noStrike">
              <a:solidFill>
                <a:srgbClr val="000000"/>
              </a:solidFill>
              <a:latin typeface="ＭＳ Ｐゴシック"/>
              <a:ea typeface="ＭＳ Ｐゴシック"/>
            </a:rPr>
            <a:t>　</a:t>
          </a:r>
          <a:r>
            <a:rPr lang="en-US" altLang="ja-JP" sz="1050" b="0" i="0" strike="noStrike">
              <a:solidFill>
                <a:srgbClr val="000000"/>
              </a:solidFill>
              <a:latin typeface="Arial"/>
              <a:cs typeface="Arial"/>
            </a:rPr>
            <a:t>0</a:t>
          </a:r>
        </a:p>
      </cdr:txBody>
    </cdr:sp>
  </cdr:relSizeAnchor>
  <cdr:relSizeAnchor xmlns:cdr="http://schemas.openxmlformats.org/drawingml/2006/chartDrawing">
    <cdr:from>
      <cdr:x>0.02026</cdr:x>
      <cdr:y>0.12811</cdr:y>
    </cdr:from>
    <cdr:to>
      <cdr:x>0.07031</cdr:x>
      <cdr:y>0.71354</cdr:y>
    </cdr:to>
    <cdr:sp macro="" textlink="">
      <cdr:nvSpPr>
        <cdr:cNvPr id="4" name="テキスト ボックス 1">
          <a:extLst xmlns:a="http://schemas.openxmlformats.org/drawingml/2006/main">
            <a:ext uri="{FF2B5EF4-FFF2-40B4-BE49-F238E27FC236}">
              <a16:creationId xmlns:a16="http://schemas.microsoft.com/office/drawing/2014/main" id="{1B1FD0C8-110D-42D3-8A96-0A503D4737DF}"/>
            </a:ext>
          </a:extLst>
        </cdr:cNvPr>
        <cdr:cNvSpPr txBox="1"/>
      </cdr:nvSpPr>
      <cdr:spPr>
        <a:xfrm xmlns:a="http://schemas.openxmlformats.org/drawingml/2006/main" rot="16200000">
          <a:off x="-1194126" y="2004782"/>
          <a:ext cx="3036883" cy="356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 </a:t>
          </a:r>
          <a:r>
            <a:rPr lang="ja-JP" altLang="en-US" sz="1200" baseline="0"/>
            <a:t>換算</a:t>
          </a:r>
          <a:r>
            <a:rPr lang="ja-JP" altLang="en-US" sz="1200"/>
            <a:t>）</a:t>
          </a:r>
        </a:p>
      </cdr:txBody>
    </cdr:sp>
  </cdr:relSizeAnchor>
  <cdr:relSizeAnchor xmlns:cdr="http://schemas.openxmlformats.org/drawingml/2006/chartDrawing">
    <cdr:from>
      <cdr:x>0.13817</cdr:x>
      <cdr:y>0.65824</cdr:y>
    </cdr:from>
    <cdr:to>
      <cdr:x>0.8457</cdr:x>
      <cdr:y>0.71007</cdr:y>
    </cdr:to>
    <cdr:grpSp>
      <cdr:nvGrpSpPr>
        <cdr:cNvPr id="6" name="Group 14">
          <a:extLst xmlns:a="http://schemas.openxmlformats.org/drawingml/2006/main">
            <a:ext uri="{FF2B5EF4-FFF2-40B4-BE49-F238E27FC236}">
              <a16:creationId xmlns:a16="http://schemas.microsoft.com/office/drawing/2014/main" id="{5B5DBAAD-0FFF-43FB-8EF3-BFEEE3C93AC7}"/>
            </a:ext>
          </a:extLst>
        </cdr:cNvPr>
        <cdr:cNvGrpSpPr>
          <a:grpSpLocks xmlns:a="http://schemas.openxmlformats.org/drawingml/2006/main"/>
        </cdr:cNvGrpSpPr>
      </cdr:nvGrpSpPr>
      <cdr:grpSpPr bwMode="auto">
        <a:xfrm xmlns:a="http://schemas.openxmlformats.org/drawingml/2006/main">
          <a:off x="1134663" y="3448572"/>
          <a:ext cx="5810291" cy="271542"/>
          <a:chOff x="0" y="0"/>
          <a:chExt cx="2253299" cy="12986"/>
        </a:xfrm>
      </cdr:grpSpPr>
      <cdr:pic>
        <cdr:nvPicPr>
          <cdr:cNvPr id="7" name="Picture 10">
            <a:extLst xmlns:a="http://schemas.openxmlformats.org/drawingml/2006/main">
              <a:ext uri="{FF2B5EF4-FFF2-40B4-BE49-F238E27FC236}">
                <a16:creationId xmlns:a16="http://schemas.microsoft.com/office/drawing/2014/main" id="{7D5F9F36-CDEF-44DD-8C07-415840B448F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8" name="Picture 12">
            <a:extLst xmlns:a="http://schemas.openxmlformats.org/drawingml/2006/main">
              <a:ext uri="{FF2B5EF4-FFF2-40B4-BE49-F238E27FC236}">
                <a16:creationId xmlns:a16="http://schemas.microsoft.com/office/drawing/2014/main" id="{613F73AC-B8C6-4A42-9885-318054B5A76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01127"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3">
            <a:extLst xmlns:a="http://schemas.openxmlformats.org/drawingml/2006/main">
              <a:ext uri="{FF2B5EF4-FFF2-40B4-BE49-F238E27FC236}">
                <a16:creationId xmlns:a16="http://schemas.microsoft.com/office/drawing/2014/main" id="{677DAA05-2C9C-433D-9783-8C7BE8C64E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252935" y="0"/>
            <a:ext cx="1000364"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dr:relSizeAnchor xmlns:cdr="http://schemas.openxmlformats.org/drawingml/2006/chartDrawing">
    <cdr:from>
      <cdr:x>0.84679</cdr:x>
      <cdr:y>0.44168</cdr:y>
    </cdr:from>
    <cdr:to>
      <cdr:x>0.99683</cdr:x>
      <cdr:y>0.54503</cdr:y>
    </cdr:to>
    <cdr:sp macro="" textlink="">
      <cdr:nvSpPr>
        <cdr:cNvPr id="10"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398226" y="2408829"/>
          <a:ext cx="1133713" cy="5636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2030</a:t>
          </a:r>
          <a:r>
            <a:rPr lang="ja-JP" altLang="ja-JP" sz="1100">
              <a:solidFill>
                <a:schemeClr val="dk1"/>
              </a:solidFill>
              <a:effectLst/>
              <a:latin typeface="+mn-lt"/>
              <a:ea typeface="+mn-ea"/>
              <a:cs typeface="+mn-cs"/>
            </a:rPr>
            <a:t>年度目標</a:t>
          </a:r>
          <a:endParaRPr lang="en-US" altLang="ja-JP" sz="1100">
            <a:solidFill>
              <a:schemeClr val="dk1"/>
            </a:solidFill>
            <a:effectLst/>
            <a:latin typeface="+mn-lt"/>
            <a:ea typeface="+mn-ea"/>
            <a:cs typeface="+mn-cs"/>
          </a:endParaRPr>
        </a:p>
        <a:p xmlns:a="http://schemas.openxmlformats.org/drawingml/2006/main">
          <a:pPr algn="ctr"/>
          <a:r>
            <a:rPr kumimoji="1" lang="en-US" altLang="ja-JP" sz="1100" b="0">
              <a:solidFill>
                <a:sysClr val="windowText" lastClr="000000"/>
              </a:solidFill>
            </a:rPr>
            <a:t>2013</a:t>
          </a:r>
          <a:r>
            <a:rPr kumimoji="1" lang="ja-JP" altLang="en-US" sz="1100" b="0">
              <a:solidFill>
                <a:sysClr val="windowText" lastClr="000000"/>
              </a:solidFill>
            </a:rPr>
            <a:t>年度比</a:t>
          </a:r>
          <a:endParaRPr kumimoji="1" lang="en-US" altLang="ja-JP" sz="1100" b="0">
            <a:solidFill>
              <a:sysClr val="windowText" lastClr="000000"/>
            </a:solidFill>
          </a:endParaRPr>
        </a:p>
        <a:p xmlns:a="http://schemas.openxmlformats.org/drawingml/2006/main">
          <a:pPr algn="ctr"/>
          <a:r>
            <a:rPr kumimoji="1" lang="en-US" altLang="ja-JP" sz="1100" b="0">
              <a:solidFill>
                <a:sysClr val="windowText" lastClr="000000"/>
              </a:solidFill>
            </a:rPr>
            <a:t>-26.0</a:t>
          </a:r>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endParaRPr kumimoji="1" lang="ja-JP" altLang="en-US" sz="1100" b="0">
            <a:solidFill>
              <a:sysClr val="windowText" lastClr="000000"/>
            </a:solidFill>
          </a:endParaRPr>
        </a:p>
      </cdr:txBody>
    </cdr:sp>
  </cdr:relSizeAnchor>
  <cdr:relSizeAnchor xmlns:cdr="http://schemas.openxmlformats.org/drawingml/2006/chartDrawing">
    <cdr:from>
      <cdr:x>0.68633</cdr:x>
      <cdr:y>0.90679</cdr:y>
    </cdr:from>
    <cdr:to>
      <cdr:x>0.9466</cdr:x>
      <cdr:y>0.95588</cdr:y>
    </cdr:to>
    <cdr:sp macro="" textlink="">
      <cdr:nvSpPr>
        <cdr:cNvPr id="11" name="テキスト ボックス 7">
          <a:extLst xmlns:a="http://schemas.openxmlformats.org/drawingml/2006/main">
            <a:ext uri="{FF2B5EF4-FFF2-40B4-BE49-F238E27FC236}">
              <a16:creationId xmlns:a16="http://schemas.microsoft.com/office/drawing/2014/main" id="{576184EC-AE81-405A-8DBC-2C7865EA9EAC}"/>
            </a:ext>
          </a:extLst>
        </cdr:cNvPr>
        <cdr:cNvSpPr txBox="1"/>
      </cdr:nvSpPr>
      <cdr:spPr>
        <a:xfrm xmlns:a="http://schemas.openxmlformats.org/drawingml/2006/main">
          <a:off x="5185781" y="4945479"/>
          <a:ext cx="1966595" cy="2677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b="0">
              <a:solidFill>
                <a:sysClr val="windowText" lastClr="000000"/>
              </a:solidFill>
            </a:rPr>
            <a:t>※</a:t>
          </a:r>
          <a:r>
            <a:rPr kumimoji="1" lang="ja-JP" altLang="en-US" sz="1100" b="0">
              <a:solidFill>
                <a:sysClr val="windowText" lastClr="000000"/>
              </a:solidFill>
            </a:rPr>
            <a:t>出典：</a:t>
          </a:r>
          <a:r>
            <a:rPr lang="ja-JP" altLang="ja-JP" sz="1100">
              <a:solidFill>
                <a:schemeClr val="dk1"/>
              </a:solidFill>
              <a:effectLst/>
              <a:latin typeface="+mn-lt"/>
              <a:ea typeface="+mn-ea"/>
              <a:cs typeface="+mn-cs"/>
            </a:rPr>
            <a:t>地球温暖化対策計画</a:t>
          </a:r>
          <a:endParaRPr kumimoji="1" lang="ja-JP" altLang="en-US" sz="1100" b="0">
            <a:solidFill>
              <a:sysClr val="windowText" lastClr="000000"/>
            </a:solidFill>
            <a:latin typeface="+mn-lt"/>
          </a:endParaRPr>
        </a:p>
      </cdr:txBody>
    </cdr:sp>
  </cdr:relSizeAnchor>
  <cdr:relSizeAnchor xmlns:cdr="http://schemas.openxmlformats.org/drawingml/2006/chartDrawing">
    <cdr:from>
      <cdr:x>0.8449</cdr:x>
      <cdr:y>0.21664</cdr:y>
    </cdr:from>
    <cdr:to>
      <cdr:x>1</cdr:x>
      <cdr:y>0.33505</cdr:y>
    </cdr:to>
    <cdr:sp macro="" textlink="">
      <cdr:nvSpPr>
        <cdr:cNvPr id="12"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383945" y="1181518"/>
          <a:ext cx="1171914" cy="6457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2020</a:t>
          </a:r>
          <a:r>
            <a:rPr lang="ja-JP" altLang="ja-JP" sz="1100">
              <a:solidFill>
                <a:schemeClr val="dk1"/>
              </a:solidFill>
              <a:effectLst/>
              <a:latin typeface="+mn-lt"/>
              <a:ea typeface="+mn-ea"/>
              <a:cs typeface="+mn-cs"/>
            </a:rPr>
            <a:t>年度目標</a:t>
          </a:r>
          <a:r>
            <a:rPr kumimoji="1" lang="en-US" altLang="ja-JP" sz="1100" b="0">
              <a:solidFill>
                <a:sysClr val="windowText" lastClr="000000"/>
              </a:solidFill>
            </a:rPr>
            <a:t>2005</a:t>
          </a:r>
          <a:r>
            <a:rPr kumimoji="1" lang="ja-JP" altLang="en-US" sz="1100" b="0">
              <a:solidFill>
                <a:sysClr val="windowText" lastClr="000000"/>
              </a:solidFill>
            </a:rPr>
            <a:t>年度比</a:t>
          </a:r>
          <a:endParaRPr kumimoji="1" lang="en-US" altLang="ja-JP" sz="1100" b="0">
            <a:solidFill>
              <a:sysClr val="windowText" lastClr="000000"/>
            </a:solidFill>
          </a:endParaRPr>
        </a:p>
        <a:p xmlns:a="http://schemas.openxmlformats.org/drawingml/2006/main">
          <a:pPr algn="ctr"/>
          <a:r>
            <a:rPr kumimoji="1" lang="en-US" altLang="ja-JP" sz="1100" b="0">
              <a:solidFill>
                <a:sysClr val="windowText" lastClr="000000"/>
              </a:solidFill>
            </a:rPr>
            <a:t>-3.8%</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a:t>
          </a:r>
          <a:endParaRPr kumimoji="1" lang="ja-JP" altLang="en-US" sz="1100" b="0">
            <a:solidFill>
              <a:sysClr val="windowText" lastClr="000000"/>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0.38737</cdr:x>
      <cdr:y>0.48491</cdr:y>
    </cdr:from>
    <cdr:to>
      <cdr:x>0.66922</cdr:x>
      <cdr:y>0.78307</cdr:y>
    </cdr:to>
    <cdr:sp macro="" textlink="">
      <cdr:nvSpPr>
        <cdr:cNvPr id="9" name="テキスト ボックス 1">
          <a:extLst xmlns:a="http://schemas.openxmlformats.org/drawingml/2006/main">
            <a:ext uri="{FF2B5EF4-FFF2-40B4-BE49-F238E27FC236}">
              <a16:creationId xmlns:a16="http://schemas.microsoft.com/office/drawing/2014/main" id="{8E78A59C-AA48-4081-A066-E3E1CA489584}"/>
            </a:ext>
          </a:extLst>
        </cdr:cNvPr>
        <cdr:cNvSpPr txBox="1"/>
      </cdr:nvSpPr>
      <cdr:spPr>
        <a:xfrm xmlns:a="http://schemas.openxmlformats.org/drawingml/2006/main">
          <a:off x="3228713" y="2197960"/>
          <a:ext cx="2349209" cy="1351503"/>
        </a:xfrm>
        <a:prstGeom xmlns:a="http://schemas.openxmlformats.org/drawingml/2006/main" prst="rect">
          <a:avLst/>
        </a:prstGeom>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1600" b="1">
              <a:effectLst/>
              <a:latin typeface="+mn-lt"/>
              <a:ea typeface="+mn-ea"/>
              <a:cs typeface="+mn-cs"/>
            </a:rPr>
            <a:t>温室効果ガス</a:t>
          </a:r>
          <a:endParaRPr lang="ja-JP" altLang="ja-JP" sz="2400" b="1">
            <a:effectLst/>
          </a:endParaRPr>
        </a:p>
        <a:p xmlns:a="http://schemas.openxmlformats.org/drawingml/2006/main">
          <a:pPr algn="ctr"/>
          <a:r>
            <a:rPr lang="ja-JP" altLang="en-US" sz="1600" b="1">
              <a:effectLst/>
              <a:latin typeface="+mn-lt"/>
              <a:ea typeface="+mn-ea"/>
              <a:cs typeface="+mn-cs"/>
            </a:rPr>
            <a:t>総</a:t>
          </a:r>
          <a:r>
            <a:rPr lang="ja-JP" altLang="ja-JP" sz="1600" b="1">
              <a:effectLst/>
              <a:latin typeface="+mn-lt"/>
              <a:ea typeface="+mn-ea"/>
              <a:cs typeface="+mn-cs"/>
            </a:rPr>
            <a:t>排出量</a:t>
          </a:r>
          <a:endParaRPr lang="ja-JP" altLang="ja-JP" sz="2400" b="1">
            <a:effectLst/>
          </a:endParaRPr>
        </a:p>
        <a:p xmlns:a="http://schemas.openxmlformats.org/drawingml/2006/main">
          <a:pPr algn="ctr"/>
          <a:endParaRPr lang="en-US" altLang="ja-JP" sz="1600">
            <a:effectLst/>
            <a:latin typeface="+mn-lt"/>
            <a:ea typeface="+mn-ea"/>
            <a:cs typeface="+mn-cs"/>
          </a:endParaRPr>
        </a:p>
        <a:p xmlns:a="http://schemas.openxmlformats.org/drawingml/2006/main">
          <a:pPr algn="ctr"/>
          <a:endParaRPr lang="en-US" altLang="ja-JP" sz="1600">
            <a:effectLst/>
            <a:latin typeface="+mn-lt"/>
            <a:ea typeface="+mn-ea"/>
            <a:cs typeface="+mn-cs"/>
          </a:endParaRPr>
        </a:p>
        <a:p xmlns:a="http://schemas.openxmlformats.org/drawingml/2006/main">
          <a:pPr algn="ctr"/>
          <a:r>
            <a:rPr lang="ja-JP" altLang="en-US" sz="1300">
              <a:effectLst/>
              <a:latin typeface="+mn-lt"/>
              <a:ea typeface="+mn-ea"/>
              <a:cs typeface="+mn-cs"/>
            </a:rPr>
            <a:t>（</a:t>
          </a:r>
          <a:r>
            <a:rPr lang="en-US" altLang="ja-JP" sz="1300">
              <a:effectLst/>
              <a:latin typeface="+mn-lt"/>
              <a:ea typeface="+mn-ea"/>
              <a:cs typeface="+mn-cs"/>
            </a:rPr>
            <a:t>CO</a:t>
          </a:r>
          <a:r>
            <a:rPr lang="en-US" altLang="ja-JP" sz="1100">
              <a:effectLst/>
              <a:latin typeface="+mn-lt"/>
              <a:ea typeface="+mn-ea"/>
              <a:cs typeface="+mn-cs"/>
            </a:rPr>
            <a:t>2</a:t>
          </a:r>
          <a:r>
            <a:rPr lang="ja-JP" altLang="ja-JP" sz="1300">
              <a:effectLst/>
              <a:latin typeface="+mn-lt"/>
              <a:ea typeface="+mn-ea"/>
              <a:cs typeface="+mn-cs"/>
            </a:rPr>
            <a:t>換算</a:t>
          </a:r>
          <a:r>
            <a:rPr lang="ja-JP" altLang="en-US" sz="1300">
              <a:effectLst/>
              <a:latin typeface="+mn-lt"/>
              <a:ea typeface="+mn-ea"/>
              <a:cs typeface="+mn-cs"/>
            </a:rPr>
            <a:t>）</a:t>
          </a:r>
          <a:endParaRPr lang="en-US" altLang="ja-JP" sz="1300">
            <a:effectLst/>
            <a:latin typeface="+mn-lt"/>
            <a:ea typeface="+mn-ea"/>
            <a:cs typeface="+mn-cs"/>
          </a:endParaRPr>
        </a:p>
        <a:p xmlns:a="http://schemas.openxmlformats.org/drawingml/2006/main">
          <a:pPr algn="ctr"/>
          <a:endParaRPr lang="ja-JP" altLang="ja-JP" sz="2400">
            <a:effectLst/>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28</xdr:col>
      <xdr:colOff>295275</xdr:colOff>
      <xdr:row>99</xdr:row>
      <xdr:rowOff>0</xdr:rowOff>
    </xdr:from>
    <xdr:to>
      <xdr:col>35</xdr:col>
      <xdr:colOff>142875</xdr:colOff>
      <xdr:row>99</xdr:row>
      <xdr:rowOff>0</xdr:rowOff>
    </xdr:to>
    <xdr:graphicFrame macro="">
      <xdr:nvGraphicFramePr>
        <xdr:cNvPr id="375582" name="Chart 1">
          <a:extLst>
            <a:ext uri="{FF2B5EF4-FFF2-40B4-BE49-F238E27FC236}">
              <a16:creationId xmlns:a16="http://schemas.microsoft.com/office/drawing/2014/main" id="{00000000-0008-0000-0300-00001EB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59</xdr:col>
      <xdr:colOff>204507</xdr:colOff>
      <xdr:row>3</xdr:row>
      <xdr:rowOff>22972</xdr:rowOff>
    </xdr:from>
    <xdr:to>
      <xdr:col>73</xdr:col>
      <xdr:colOff>73120</xdr:colOff>
      <xdr:row>38</xdr:row>
      <xdr:rowOff>164990</xdr:rowOff>
    </xdr:to>
    <xdr:graphicFrame macro="">
      <xdr:nvGraphicFramePr>
        <xdr:cNvPr id="5" name="グラフ 3">
          <a:extLst>
            <a:ext uri="{FF2B5EF4-FFF2-40B4-BE49-F238E27FC236}">
              <a16:creationId xmlns:a16="http://schemas.microsoft.com/office/drawing/2014/main" id="{E29B7614-E2E0-418B-B219-65D7B1903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0.7029</cdr:x>
      <cdr:y>0.31292</cdr:y>
    </cdr:from>
    <cdr:to>
      <cdr:x>0.72939</cdr:x>
      <cdr:y>0.40189</cdr:y>
    </cdr:to>
    <cdr:sp macro="" textlink="">
      <cdr:nvSpPr>
        <cdr:cNvPr id="375809" name="Text Box 1">
          <a:extLst xmlns:a="http://schemas.openxmlformats.org/drawingml/2006/main">
            <a:ext uri="{FF2B5EF4-FFF2-40B4-BE49-F238E27FC236}">
              <a16:creationId xmlns:a16="http://schemas.microsoft.com/office/drawing/2014/main" id="{0C4F73AE-E399-4B25-AD70-03319DE7AABF}"/>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0.78556</cdr:x>
      <cdr:y>0.68534</cdr:y>
    </cdr:from>
    <cdr:to>
      <cdr:x>0.80778</cdr:x>
      <cdr:y>0.91048</cdr:y>
    </cdr:to>
    <cdr:sp macro="" textlink="">
      <cdr:nvSpPr>
        <cdr:cNvPr id="375810" name="Text Box 2">
          <a:extLst xmlns:a="http://schemas.openxmlformats.org/drawingml/2006/main">
            <a:ext uri="{FF2B5EF4-FFF2-40B4-BE49-F238E27FC236}">
              <a16:creationId xmlns:a16="http://schemas.microsoft.com/office/drawing/2014/main" id="{74315096-9549-4D20-BA68-EED931947EF5}"/>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0.78382</cdr:x>
      <cdr:y>0.31575</cdr:y>
    </cdr:from>
    <cdr:to>
      <cdr:x>0.81207</cdr:x>
      <cdr:y>0.32271</cdr:y>
    </cdr:to>
    <cdr:sp macro="" textlink="">
      <cdr:nvSpPr>
        <cdr:cNvPr id="375811" name="Text Box 3">
          <a:extLst xmlns:a="http://schemas.openxmlformats.org/drawingml/2006/main">
            <a:ext uri="{FF2B5EF4-FFF2-40B4-BE49-F238E27FC236}">
              <a16:creationId xmlns:a16="http://schemas.microsoft.com/office/drawing/2014/main" id="{2DCA2712-CB23-4BED-918E-02EEF6802323}"/>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0.78381</cdr:x>
      <cdr:y>0.35708</cdr:y>
    </cdr:from>
    <cdr:to>
      <cdr:x>0.81204</cdr:x>
      <cdr:y>0.36382</cdr:y>
    </cdr:to>
    <cdr:sp macro="" textlink="">
      <cdr:nvSpPr>
        <cdr:cNvPr id="375812" name="Text Box 4">
          <a:extLst xmlns:a="http://schemas.openxmlformats.org/drawingml/2006/main">
            <a:ext uri="{FF2B5EF4-FFF2-40B4-BE49-F238E27FC236}">
              <a16:creationId xmlns:a16="http://schemas.microsoft.com/office/drawing/2014/main" id="{88C9D05F-0A7B-41D3-960B-E8CEC7DF2189}"/>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0.78381</cdr:x>
      <cdr:y>0.38079</cdr:y>
    </cdr:from>
    <cdr:to>
      <cdr:x>0.81204</cdr:x>
      <cdr:y>0.38754</cdr:y>
    </cdr:to>
    <cdr:sp macro="" textlink="">
      <cdr:nvSpPr>
        <cdr:cNvPr id="375813" name="Text Box 5">
          <a:extLst xmlns:a="http://schemas.openxmlformats.org/drawingml/2006/main">
            <a:ext uri="{FF2B5EF4-FFF2-40B4-BE49-F238E27FC236}">
              <a16:creationId xmlns:a16="http://schemas.microsoft.com/office/drawing/2014/main" id="{528A63BA-4ECA-4F7F-BCEB-BC83D187244D}"/>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0.74266</cdr:x>
      <cdr:y>0.33402</cdr:y>
    </cdr:from>
    <cdr:to>
      <cdr:x>0.76347</cdr:x>
      <cdr:y>0.33859</cdr:y>
    </cdr:to>
    <cdr:sp macro="" textlink="">
      <cdr:nvSpPr>
        <cdr:cNvPr id="375814" name="Text Box 6">
          <a:extLst xmlns:a="http://schemas.openxmlformats.org/drawingml/2006/main">
            <a:ext uri="{FF2B5EF4-FFF2-40B4-BE49-F238E27FC236}">
              <a16:creationId xmlns:a16="http://schemas.microsoft.com/office/drawing/2014/main" id="{17A0B234-D903-4F87-9B4E-88DBDE3B3FF8}"/>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0.36578</cdr:y>
    </cdr:from>
    <cdr:to>
      <cdr:x>0.76347</cdr:x>
      <cdr:y>0.37057</cdr:y>
    </cdr:to>
    <cdr:sp macro="" textlink="">
      <cdr:nvSpPr>
        <cdr:cNvPr id="375815" name="Text Box 7">
          <a:extLst xmlns:a="http://schemas.openxmlformats.org/drawingml/2006/main">
            <a:ext uri="{FF2B5EF4-FFF2-40B4-BE49-F238E27FC236}">
              <a16:creationId xmlns:a16="http://schemas.microsoft.com/office/drawing/2014/main" id="{91DB71BB-1A37-4A77-AF77-47772063CB75}"/>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0.38928</cdr:y>
    </cdr:from>
    <cdr:to>
      <cdr:x>0.76347</cdr:x>
      <cdr:y>0.39406</cdr:y>
    </cdr:to>
    <cdr:sp macro="" textlink="">
      <cdr:nvSpPr>
        <cdr:cNvPr id="375816" name="Text Box 8">
          <a:extLst xmlns:a="http://schemas.openxmlformats.org/drawingml/2006/main">
            <a:ext uri="{FF2B5EF4-FFF2-40B4-BE49-F238E27FC236}">
              <a16:creationId xmlns:a16="http://schemas.microsoft.com/office/drawing/2014/main" id="{808DF807-1DA8-421A-BC7A-73B097B411FF}"/>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0.86907</cdr:x>
      <cdr:y>0.06725</cdr:y>
    </cdr:from>
    <cdr:to>
      <cdr:x>0.87595</cdr:x>
      <cdr:y>0.06725</cdr:y>
    </cdr:to>
    <cdr:sp macro="" textlink="">
      <cdr:nvSpPr>
        <cdr:cNvPr id="375817" name="Text Box 9">
          <a:extLst xmlns:a="http://schemas.openxmlformats.org/drawingml/2006/main">
            <a:ext uri="{FF2B5EF4-FFF2-40B4-BE49-F238E27FC236}">
              <a16:creationId xmlns:a16="http://schemas.microsoft.com/office/drawing/2014/main" id="{3E84231B-56C2-4215-8843-4A8BE7F96C45}"/>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0.082</cdr:y>
    </cdr:from>
    <cdr:to>
      <cdr:x>0.87595</cdr:x>
      <cdr:y>0.082</cdr:y>
    </cdr:to>
    <cdr:sp macro="" textlink="">
      <cdr:nvSpPr>
        <cdr:cNvPr id="375818" name="Text Box 10">
          <a:extLst xmlns:a="http://schemas.openxmlformats.org/drawingml/2006/main">
            <a:ext uri="{FF2B5EF4-FFF2-40B4-BE49-F238E27FC236}">
              <a16:creationId xmlns:a16="http://schemas.microsoft.com/office/drawing/2014/main" id="{8D4A78C7-D0AD-4F37-B23F-D144DE0DEE8D}"/>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0.09275</cdr:y>
    </cdr:from>
    <cdr:to>
      <cdr:x>0.87595</cdr:x>
      <cdr:y>0.09275</cdr:y>
    </cdr:to>
    <cdr:sp macro="" textlink="">
      <cdr:nvSpPr>
        <cdr:cNvPr id="375819" name="Text Box 11">
          <a:extLst xmlns:a="http://schemas.openxmlformats.org/drawingml/2006/main">
            <a:ext uri="{FF2B5EF4-FFF2-40B4-BE49-F238E27FC236}">
              <a16:creationId xmlns:a16="http://schemas.microsoft.com/office/drawing/2014/main" id="{80E1CB53-831A-475D-8B1B-70ED528DDAD9}"/>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0.11079</cdr:x>
      <cdr:y>0.90777</cdr:y>
    </cdr:from>
    <cdr:to>
      <cdr:x>0.72971</cdr:x>
      <cdr:y>0.94153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973748" y="6407804"/>
          <a:ext cx="5439833" cy="23832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0.16031</cdr:x>
      <cdr:y>0.29787</cdr:y>
    </cdr:from>
    <cdr:to>
      <cdr:x>0.37379</cdr:x>
      <cdr:y>0.35013</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1408993" y="2102642"/>
          <a:ext cx="1876334" cy="3688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A8423F"/>
              </a:solidFill>
            </a:rPr>
            <a:t>産業部門</a:t>
          </a:r>
          <a:r>
            <a:rPr kumimoji="1" lang="ja-JP" altLang="en-US" sz="1000">
              <a:solidFill>
                <a:srgbClr val="A8423F"/>
              </a:solidFill>
            </a:rPr>
            <a:t>（工場等）</a:t>
          </a:r>
        </a:p>
      </cdr:txBody>
    </cdr:sp>
  </cdr:relSizeAnchor>
  <cdr:relSizeAnchor xmlns:cdr="http://schemas.openxmlformats.org/drawingml/2006/chartDrawing">
    <cdr:from>
      <cdr:x>0.17728</cdr:x>
      <cdr:y>0.47415</cdr:y>
    </cdr:from>
    <cdr:to>
      <cdr:x>0.38625</cdr:x>
      <cdr:y>0.53255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558162" y="3346974"/>
          <a:ext cx="1836695" cy="4122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669900"/>
              </a:solidFill>
            </a:rPr>
            <a:t>運輸部門 </a:t>
          </a:r>
          <a:r>
            <a:rPr kumimoji="1" lang="ja-JP" altLang="en-US" sz="1000">
              <a:solidFill>
                <a:srgbClr val="669900"/>
              </a:solidFill>
            </a:rPr>
            <a:t>（自動車等）</a:t>
          </a:r>
          <a:r>
            <a:rPr kumimoji="1" lang="ja-JP" altLang="en-US" sz="1200">
              <a:solidFill>
                <a:srgbClr val="669900"/>
              </a:solidFill>
            </a:rPr>
            <a:t>　</a:t>
          </a:r>
        </a:p>
      </cdr:txBody>
    </cdr:sp>
  </cdr:relSizeAnchor>
  <cdr:relSizeAnchor xmlns:cdr="http://schemas.openxmlformats.org/drawingml/2006/chartDrawing">
    <cdr:from>
      <cdr:x>0.17131</cdr:x>
      <cdr:y>0.65724</cdr:y>
    </cdr:from>
    <cdr:to>
      <cdr:x>0.44025</cdr:x>
      <cdr:y>0.72193</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1505690" y="4639362"/>
          <a:ext cx="2363787" cy="4566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666699"/>
              </a:solidFill>
            </a:rPr>
            <a:t>業務その他</a:t>
          </a:r>
          <a:r>
            <a:rPr kumimoji="1" lang="ja-JP" altLang="en-US" sz="1100">
              <a:solidFill>
                <a:srgbClr val="6E548D"/>
              </a:solidFill>
            </a:rPr>
            <a:t>部門</a:t>
          </a:r>
          <a:endParaRPr kumimoji="1" lang="en-US" altLang="ja-JP" sz="1100">
            <a:solidFill>
              <a:srgbClr val="6E548D"/>
            </a:solidFill>
          </a:endParaRPr>
        </a:p>
        <a:p xmlns:a="http://schemas.openxmlformats.org/drawingml/2006/main">
          <a:pPr algn="ctr">
            <a:lnSpc>
              <a:spcPts val="1500"/>
            </a:lnSpc>
          </a:pPr>
          <a:r>
            <a:rPr kumimoji="1" lang="ja-JP" altLang="en-US" sz="1000">
              <a:solidFill>
                <a:srgbClr val="666699"/>
              </a:solidFill>
            </a:rPr>
            <a:t>（商業・サービス・事業所等）</a:t>
          </a:r>
          <a:endParaRPr kumimoji="1" lang="en-US" altLang="ja-JP" sz="1000">
            <a:solidFill>
              <a:srgbClr val="666699"/>
            </a:solidFill>
          </a:endParaRPr>
        </a:p>
      </cdr:txBody>
    </cdr:sp>
  </cdr:relSizeAnchor>
  <cdr:relSizeAnchor xmlns:cdr="http://schemas.openxmlformats.org/drawingml/2006/chartDrawing">
    <cdr:from>
      <cdr:x>0.51313</cdr:x>
      <cdr:y>0.73163</cdr:y>
    </cdr:from>
    <cdr:to>
      <cdr:x>0.59272</cdr:x>
      <cdr:y>0.77061</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4906396" y="4850871"/>
          <a:ext cx="760979" cy="258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3D96AE"/>
              </a:solidFill>
            </a:rPr>
            <a:t>家庭部門</a:t>
          </a:r>
        </a:p>
      </cdr:txBody>
    </cdr:sp>
  </cdr:relSizeAnchor>
  <cdr:relSizeAnchor xmlns:cdr="http://schemas.openxmlformats.org/drawingml/2006/chartDrawing">
    <cdr:from>
      <cdr:x>0.28894</cdr:x>
      <cdr:y>0.19362</cdr:y>
    </cdr:from>
    <cdr:to>
      <cdr:x>0.59581</cdr:x>
      <cdr:y>0.25111</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556686" y="1274381"/>
          <a:ext cx="2715351" cy="3783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4572A7"/>
              </a:solidFill>
            </a:rPr>
            <a:t>エネルギー転換部門</a:t>
          </a:r>
          <a:r>
            <a:rPr kumimoji="1" lang="ja-JP" altLang="en-US" sz="1000">
              <a:solidFill>
                <a:srgbClr val="4572A7"/>
              </a:solidFill>
            </a:rPr>
            <a:t>（製油所、発電所等）</a:t>
          </a:r>
        </a:p>
      </cdr:txBody>
    </cdr:sp>
  </cdr:relSizeAnchor>
  <cdr:relSizeAnchor xmlns:cdr="http://schemas.openxmlformats.org/drawingml/2006/chartDrawing">
    <cdr:from>
      <cdr:x>0.30882</cdr:x>
      <cdr:y>0.80103</cdr:y>
    </cdr:from>
    <cdr:to>
      <cdr:x>0.43099</cdr:x>
      <cdr:y>0.83301</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2952797" y="5311028"/>
          <a:ext cx="1168167" cy="2120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rgbClr val="8EA5CB"/>
              </a:solidFill>
            </a:rPr>
            <a:t>廃棄物（焼却等）</a:t>
          </a:r>
          <a:endParaRPr kumimoji="1" lang="ja-JP" altLang="en-US" sz="1100">
            <a:solidFill>
              <a:schemeClr val="accent1">
                <a:lumMod val="60000"/>
                <a:lumOff val="40000"/>
              </a:schemeClr>
            </a:solidFill>
          </a:endParaRPr>
        </a:p>
      </cdr:txBody>
    </cdr:sp>
  </cdr:relSizeAnchor>
  <cdr:relSizeAnchor xmlns:cdr="http://schemas.openxmlformats.org/drawingml/2006/chartDrawing">
    <cdr:from>
      <cdr:x>0.13603</cdr:x>
      <cdr:y>0.76945</cdr:y>
    </cdr:from>
    <cdr:to>
      <cdr:x>0.38198</cdr:x>
      <cdr:y>0.8074</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1195585" y="5431470"/>
          <a:ext cx="2161721" cy="2678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F79646"/>
              </a:solidFill>
            </a:rPr>
            <a:t>工業プロセス及び製品の使用</a:t>
          </a:r>
        </a:p>
      </cdr:txBody>
    </cdr:sp>
  </cdr:relSizeAnchor>
  <cdr:relSizeAnchor xmlns:cdr="http://schemas.openxmlformats.org/drawingml/2006/chartDrawing">
    <cdr:from>
      <cdr:x>0.79174</cdr:x>
      <cdr:y>0.15313</cdr:y>
    </cdr:from>
    <cdr:to>
      <cdr:x>0.94784</cdr:x>
      <cdr:y>0.21336</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7570380" y="1015267"/>
          <a:ext cx="1492581" cy="3993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rPr>
            <a:t>　</a:t>
          </a:r>
          <a:r>
            <a:rPr kumimoji="1" lang="en-US" altLang="ja-JP" sz="1100">
              <a:solidFill>
                <a:schemeClr val="tx1"/>
              </a:solidFill>
              <a:effectLst/>
              <a:latin typeface="+mn-lt"/>
              <a:ea typeface="+mn-ea"/>
              <a:cs typeface="+mn-cs"/>
            </a:rPr>
            <a:t> &lt;2013</a:t>
          </a:r>
          <a:r>
            <a:rPr kumimoji="1" lang="ja-JP" altLang="ja-JP" sz="1100">
              <a:solidFill>
                <a:schemeClr val="tx1"/>
              </a:solidFill>
              <a:effectLst/>
              <a:latin typeface="+mn-lt"/>
              <a:ea typeface="+mn-ea"/>
              <a:cs typeface="+mn-cs"/>
            </a:rPr>
            <a:t>年度比</a:t>
          </a:r>
          <a:r>
            <a:rPr kumimoji="1" lang="en-US" altLang="ja-JP" sz="1100">
              <a:solidFill>
                <a:schemeClr val="tx1"/>
              </a:solidFill>
              <a:effectLst/>
              <a:latin typeface="+mn-lt"/>
              <a:ea typeface="+mn-ea"/>
              <a:cs typeface="+mn-cs"/>
            </a:rPr>
            <a:t>&gt;</a:t>
          </a:r>
        </a:p>
        <a:p xmlns:a="http://schemas.openxmlformats.org/drawingml/2006/main">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2005</a:t>
          </a:r>
          <a:r>
            <a:rPr kumimoji="1" lang="ja-JP" altLang="ja-JP" sz="1100">
              <a:solidFill>
                <a:schemeClr val="tx1"/>
              </a:solidFill>
              <a:effectLst/>
              <a:latin typeface="+mn-lt"/>
              <a:ea typeface="+mn-ea"/>
              <a:cs typeface="+mn-cs"/>
            </a:rPr>
            <a:t>年度比）</a:t>
          </a:r>
          <a:r>
            <a:rPr kumimoji="1" lang="ja-JP" altLang="ja-JP" sz="1050">
              <a:solidFill>
                <a:schemeClr val="tx1"/>
              </a:solidFill>
              <a:effectLst/>
              <a:latin typeface="+mn-lt"/>
              <a:ea typeface="+mn-ea"/>
              <a:cs typeface="+mn-cs"/>
            </a:rPr>
            <a:t>　</a:t>
          </a:r>
          <a:endParaRPr lang="ja-JP" altLang="ja-JP" sz="1050">
            <a:effectLst/>
          </a:endParaRPr>
        </a:p>
      </cdr:txBody>
    </cdr:sp>
  </cdr:relSizeAnchor>
  <cdr:relSizeAnchor xmlns:cdr="http://schemas.openxmlformats.org/drawingml/2006/chartDrawing">
    <cdr:from>
      <cdr:x>0.15653</cdr:x>
      <cdr:y>0.80914</cdr:y>
    </cdr:from>
    <cdr:to>
      <cdr:x>0.33041</cdr:x>
      <cdr:y>0.83981</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1386835" y="5275609"/>
          <a:ext cx="1540563" cy="1999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4A452A"/>
              </a:solidFill>
            </a:rPr>
            <a:t>その他（間接</a:t>
          </a:r>
          <a:r>
            <a:rPr lang="en-US" altLang="ja-JP" sz="1100">
              <a:solidFill>
                <a:srgbClr val="4A452A"/>
              </a:solidFill>
            </a:rPr>
            <a:t>CO2</a:t>
          </a:r>
          <a:r>
            <a:rPr lang="ja-JP" altLang="en-US" sz="1100">
              <a:solidFill>
                <a:srgbClr val="4A452A"/>
              </a:solidFill>
            </a:rPr>
            <a:t>等）</a:t>
          </a:r>
        </a:p>
      </cdr:txBody>
    </cdr:sp>
  </cdr:relSizeAnchor>
  <cdr:relSizeAnchor xmlns:cdr="http://schemas.openxmlformats.org/drawingml/2006/chartDrawing">
    <cdr:from>
      <cdr:x>0.69675</cdr:x>
      <cdr:y>0.28988</cdr:y>
    </cdr:from>
    <cdr:to>
      <cdr:x>0.94995</cdr:x>
      <cdr:y>0.40005</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6196757" y="1905708"/>
          <a:ext cx="2251917" cy="724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0.24204</cdr:y>
    </cdr:from>
    <cdr:to>
      <cdr:x>0.95681</cdr:x>
      <cdr:y>0.30037</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7111489" y="1708503"/>
          <a:ext cx="1298175" cy="411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59</xdr:col>
      <xdr:colOff>221131</xdr:colOff>
      <xdr:row>3</xdr:row>
      <xdr:rowOff>63500</xdr:rowOff>
    </xdr:from>
    <xdr:to>
      <xdr:col>73</xdr:col>
      <xdr:colOff>172294</xdr:colOff>
      <xdr:row>38</xdr:row>
      <xdr:rowOff>32948</xdr:rowOff>
    </xdr:to>
    <xdr:graphicFrame macro="">
      <xdr:nvGraphicFramePr>
        <xdr:cNvPr id="4" name="グラフ 3">
          <a:extLst>
            <a:ext uri="{FF2B5EF4-FFF2-40B4-BE49-F238E27FC236}">
              <a16:creationId xmlns:a16="http://schemas.microsoft.com/office/drawing/2014/main" id="{3F4C4213-D789-44E2-89F2-29B9F8128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0.11079</cdr:x>
      <cdr:y>0.90777</cdr:y>
    </cdr:from>
    <cdr:to>
      <cdr:x>0.72971</cdr:x>
      <cdr:y>0.94153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973748" y="6407804"/>
          <a:ext cx="5439833" cy="23832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0.15745</cdr:x>
      <cdr:y>0.16856</cdr:y>
    </cdr:from>
    <cdr:to>
      <cdr:x>0.37093</cdr:x>
      <cdr:y>0.22082</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1398454" y="1109247"/>
          <a:ext cx="1896103" cy="3438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A8423F"/>
              </a:solidFill>
            </a:rPr>
            <a:t>産業部門</a:t>
          </a:r>
          <a:r>
            <a:rPr kumimoji="1" lang="ja-JP" altLang="en-US" sz="1000">
              <a:solidFill>
                <a:srgbClr val="A8423F"/>
              </a:solidFill>
            </a:rPr>
            <a:t>（工場等）</a:t>
          </a:r>
        </a:p>
      </cdr:txBody>
    </cdr:sp>
  </cdr:relSizeAnchor>
  <cdr:relSizeAnchor xmlns:cdr="http://schemas.openxmlformats.org/drawingml/2006/chartDrawing">
    <cdr:from>
      <cdr:x>0.17728</cdr:x>
      <cdr:y>0.47415</cdr:y>
    </cdr:from>
    <cdr:to>
      <cdr:x>0.38625</cdr:x>
      <cdr:y>0.53255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558162" y="3346974"/>
          <a:ext cx="1836695" cy="4122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86A44A"/>
              </a:solidFill>
            </a:rPr>
            <a:t>運輸部門 </a:t>
          </a:r>
          <a:r>
            <a:rPr kumimoji="1" lang="ja-JP" altLang="en-US" sz="1000">
              <a:solidFill>
                <a:srgbClr val="86A44A"/>
              </a:solidFill>
            </a:rPr>
            <a:t>（自動車等）</a:t>
          </a:r>
          <a:r>
            <a:rPr kumimoji="1" lang="ja-JP" altLang="en-US" sz="1200">
              <a:solidFill>
                <a:srgbClr val="86A44A"/>
              </a:solidFill>
            </a:rPr>
            <a:t>　</a:t>
          </a:r>
        </a:p>
      </cdr:txBody>
    </cdr:sp>
  </cdr:relSizeAnchor>
  <cdr:relSizeAnchor xmlns:cdr="http://schemas.openxmlformats.org/drawingml/2006/chartDrawing">
    <cdr:from>
      <cdr:x>0.07694</cdr:x>
      <cdr:y>0.56267</cdr:y>
    </cdr:from>
    <cdr:to>
      <cdr:x>0.34588</cdr:x>
      <cdr:y>0.62736</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683355" y="3702697"/>
          <a:ext cx="2388692" cy="4256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6E548D"/>
              </a:solidFill>
            </a:rPr>
            <a:t>業務その他部門</a:t>
          </a:r>
          <a:endParaRPr kumimoji="1" lang="en-US" altLang="ja-JP" sz="1100">
            <a:solidFill>
              <a:srgbClr val="6E548D"/>
            </a:solidFill>
          </a:endParaRPr>
        </a:p>
        <a:p xmlns:a="http://schemas.openxmlformats.org/drawingml/2006/main">
          <a:pPr algn="ctr">
            <a:lnSpc>
              <a:spcPts val="1500"/>
            </a:lnSpc>
          </a:pPr>
          <a:r>
            <a:rPr kumimoji="1" lang="ja-JP" altLang="en-US" sz="1000">
              <a:solidFill>
                <a:srgbClr val="6E548D"/>
              </a:solidFill>
            </a:rPr>
            <a:t>（商業・サービス・事業所等）</a:t>
          </a:r>
          <a:endParaRPr kumimoji="1" lang="en-US" altLang="ja-JP" sz="1000">
            <a:solidFill>
              <a:srgbClr val="6E548D"/>
            </a:solidFill>
          </a:endParaRPr>
        </a:p>
      </cdr:txBody>
    </cdr:sp>
  </cdr:relSizeAnchor>
  <cdr:relSizeAnchor xmlns:cdr="http://schemas.openxmlformats.org/drawingml/2006/chartDrawing">
    <cdr:from>
      <cdr:x>0.62323</cdr:x>
      <cdr:y>0.61776</cdr:y>
    </cdr:from>
    <cdr:to>
      <cdr:x>0.70973</cdr:x>
      <cdr:y>0.6563</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5535458" y="4065224"/>
          <a:ext cx="768283" cy="2536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3D96AE"/>
              </a:solidFill>
            </a:rPr>
            <a:t>家庭部門</a:t>
          </a:r>
        </a:p>
      </cdr:txBody>
    </cdr:sp>
  </cdr:relSizeAnchor>
  <cdr:relSizeAnchor xmlns:cdr="http://schemas.openxmlformats.org/drawingml/2006/chartDrawing">
    <cdr:from>
      <cdr:x>0.2114</cdr:x>
      <cdr:y>0.66509</cdr:y>
    </cdr:from>
    <cdr:to>
      <cdr:x>0.39978</cdr:x>
      <cdr:y>0.72258</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022189" y="4376882"/>
          <a:ext cx="1802004" cy="3783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4572A7"/>
              </a:solidFill>
            </a:rPr>
            <a:t>エネルギー転換部門</a:t>
          </a:r>
          <a:endParaRPr kumimoji="1" lang="en-US" altLang="ja-JP" sz="1100">
            <a:solidFill>
              <a:srgbClr val="4572A7"/>
            </a:solidFill>
          </a:endParaRPr>
        </a:p>
        <a:p xmlns:a="http://schemas.openxmlformats.org/drawingml/2006/main">
          <a:pPr algn="ctr"/>
          <a:r>
            <a:rPr kumimoji="1" lang="ja-JP" altLang="en-US" sz="1000">
              <a:solidFill>
                <a:srgbClr val="4572A7"/>
              </a:solidFill>
            </a:rPr>
            <a:t>（電気熱配分統計誤差を除く）</a:t>
          </a:r>
        </a:p>
      </cdr:txBody>
    </cdr:sp>
  </cdr:relSizeAnchor>
  <cdr:relSizeAnchor xmlns:cdr="http://schemas.openxmlformats.org/drawingml/2006/chartDrawing">
    <cdr:from>
      <cdr:x>0.1952</cdr:x>
      <cdr:y>0.77143</cdr:y>
    </cdr:from>
    <cdr:to>
      <cdr:x>0.33025</cdr:x>
      <cdr:y>0.81249</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1867206" y="5076700"/>
          <a:ext cx="1291863" cy="2702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rgbClr val="8EA5CB"/>
              </a:solidFill>
            </a:rPr>
            <a:t>廃棄物（焼却等）</a:t>
          </a:r>
          <a:endParaRPr kumimoji="1" lang="ja-JP" altLang="en-US" sz="1100">
            <a:solidFill>
              <a:schemeClr val="accent1">
                <a:lumMod val="60000"/>
                <a:lumOff val="40000"/>
              </a:schemeClr>
            </a:solidFill>
          </a:endParaRPr>
        </a:p>
      </cdr:txBody>
    </cdr:sp>
  </cdr:relSizeAnchor>
  <cdr:relSizeAnchor xmlns:cdr="http://schemas.openxmlformats.org/drawingml/2006/chartDrawing">
    <cdr:from>
      <cdr:x>0.41718</cdr:x>
      <cdr:y>0.73539</cdr:y>
    </cdr:from>
    <cdr:to>
      <cdr:x>0.66313</cdr:x>
      <cdr:y>0.77334</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3990649" y="4839570"/>
          <a:ext cx="2352711" cy="2497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F79646"/>
              </a:solidFill>
            </a:rPr>
            <a:t>工業プロセス及び製品の使用</a:t>
          </a:r>
        </a:p>
      </cdr:txBody>
    </cdr:sp>
  </cdr:relSizeAnchor>
  <cdr:relSizeAnchor xmlns:cdr="http://schemas.openxmlformats.org/drawingml/2006/chartDrawing">
    <cdr:from>
      <cdr:x>0.79291</cdr:x>
      <cdr:y>0.19369</cdr:y>
    </cdr:from>
    <cdr:to>
      <cdr:x>0.94901</cdr:x>
      <cdr:y>0.25392</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7584814" y="1274658"/>
          <a:ext cx="1493223" cy="396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rPr>
            <a:t>　</a:t>
          </a:r>
          <a:r>
            <a:rPr kumimoji="1" lang="en-US" altLang="ja-JP" sz="1100">
              <a:solidFill>
                <a:schemeClr val="tx1"/>
              </a:solidFill>
              <a:effectLst/>
              <a:latin typeface="+mn-lt"/>
              <a:ea typeface="+mn-ea"/>
              <a:cs typeface="+mn-cs"/>
            </a:rPr>
            <a:t> &lt;2013</a:t>
          </a:r>
          <a:r>
            <a:rPr kumimoji="1" lang="ja-JP" altLang="ja-JP" sz="1100">
              <a:solidFill>
                <a:schemeClr val="tx1"/>
              </a:solidFill>
              <a:effectLst/>
              <a:latin typeface="+mn-lt"/>
              <a:ea typeface="+mn-ea"/>
              <a:cs typeface="+mn-cs"/>
            </a:rPr>
            <a:t>年度比</a:t>
          </a:r>
          <a:r>
            <a:rPr kumimoji="1" lang="en-US" altLang="ja-JP" sz="1100">
              <a:solidFill>
                <a:schemeClr val="tx1"/>
              </a:solidFill>
              <a:effectLst/>
              <a:latin typeface="+mn-lt"/>
              <a:ea typeface="+mn-ea"/>
              <a:cs typeface="+mn-cs"/>
            </a:rPr>
            <a:t>&gt;</a:t>
          </a:r>
        </a:p>
        <a:p xmlns:a="http://schemas.openxmlformats.org/drawingml/2006/main">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2005</a:t>
          </a:r>
          <a:r>
            <a:rPr kumimoji="1" lang="ja-JP" altLang="ja-JP" sz="1100">
              <a:solidFill>
                <a:schemeClr val="tx1"/>
              </a:solidFill>
              <a:effectLst/>
              <a:latin typeface="+mn-lt"/>
              <a:ea typeface="+mn-ea"/>
              <a:cs typeface="+mn-cs"/>
            </a:rPr>
            <a:t>年度比）</a:t>
          </a:r>
          <a:r>
            <a:rPr kumimoji="1" lang="ja-JP" altLang="ja-JP" sz="1050">
              <a:solidFill>
                <a:schemeClr val="tx1"/>
              </a:solidFill>
              <a:effectLst/>
              <a:latin typeface="+mn-lt"/>
              <a:ea typeface="+mn-ea"/>
              <a:cs typeface="+mn-cs"/>
            </a:rPr>
            <a:t>　</a:t>
          </a:r>
          <a:endParaRPr lang="ja-JP" altLang="ja-JP" sz="1050">
            <a:effectLst/>
          </a:endParaRPr>
        </a:p>
      </cdr:txBody>
    </cdr:sp>
  </cdr:relSizeAnchor>
  <cdr:relSizeAnchor xmlns:cdr="http://schemas.openxmlformats.org/drawingml/2006/chartDrawing">
    <cdr:from>
      <cdr:x>0.26665</cdr:x>
      <cdr:y>0.80744</cdr:y>
    </cdr:from>
    <cdr:to>
      <cdr:x>0.44053</cdr:x>
      <cdr:y>0.83811</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2550689" y="5313679"/>
          <a:ext cx="1663303" cy="2018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4A452A"/>
              </a:solidFill>
            </a:rPr>
            <a:t>その他（間接</a:t>
          </a:r>
          <a:r>
            <a:rPr lang="en-US" altLang="ja-JP" sz="1100">
              <a:solidFill>
                <a:srgbClr val="4A452A"/>
              </a:solidFill>
            </a:rPr>
            <a:t>CO2</a:t>
          </a:r>
          <a:r>
            <a:rPr lang="ja-JP" altLang="en-US" sz="1100">
              <a:solidFill>
                <a:srgbClr val="4A452A"/>
              </a:solidFill>
            </a:rPr>
            <a:t>等）</a:t>
          </a:r>
        </a:p>
      </cdr:txBody>
    </cdr:sp>
  </cdr:relSizeAnchor>
  <cdr:relSizeAnchor xmlns:cdr="http://schemas.openxmlformats.org/drawingml/2006/chartDrawing">
    <cdr:from>
      <cdr:x>0.69675</cdr:x>
      <cdr:y>0.28988</cdr:y>
    </cdr:from>
    <cdr:to>
      <cdr:x>0.94995</cdr:x>
      <cdr:y>0.40005</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6196757" y="1905708"/>
          <a:ext cx="2251917" cy="724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0.24204</cdr:y>
    </cdr:from>
    <cdr:to>
      <cdr:x>0.95681</cdr:x>
      <cdr:y>0.30037</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7111489" y="1708503"/>
          <a:ext cx="1298175" cy="411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9</xdr:col>
      <xdr:colOff>169162</xdr:colOff>
      <xdr:row>0</xdr:row>
      <xdr:rowOff>285750</xdr:rowOff>
    </xdr:from>
    <xdr:to>
      <xdr:col>16</xdr:col>
      <xdr:colOff>572250</xdr:colOff>
      <xdr:row>20</xdr:row>
      <xdr:rowOff>150561</xdr:rowOff>
    </xdr:to>
    <xdr:graphicFrame macro="">
      <xdr:nvGraphicFramePr>
        <xdr:cNvPr id="8" name="Chart 1">
          <a:extLst>
            <a:ext uri="{FF2B5EF4-FFF2-40B4-BE49-F238E27FC236}">
              <a16:creationId xmlns:a16="http://schemas.microsoft.com/office/drawing/2014/main" id="{A690B295-F5D3-4889-A54A-4C6D7FC65C0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386930</xdr:colOff>
      <xdr:row>26</xdr:row>
      <xdr:rowOff>195258</xdr:rowOff>
    </xdr:from>
    <xdr:to>
      <xdr:col>17</xdr:col>
      <xdr:colOff>388252</xdr:colOff>
      <xdr:row>56</xdr:row>
      <xdr:rowOff>60526</xdr:rowOff>
    </xdr:to>
    <xdr:graphicFrame macro="">
      <xdr:nvGraphicFramePr>
        <xdr:cNvPr id="11" name="Chart 1">
          <a:extLst>
            <a:ext uri="{FF2B5EF4-FFF2-40B4-BE49-F238E27FC236}">
              <a16:creationId xmlns:a16="http://schemas.microsoft.com/office/drawing/2014/main" id="{32327682-4761-4469-9428-CCC4AA6191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75231</xdr:colOff>
      <xdr:row>21</xdr:row>
      <xdr:rowOff>117429</xdr:rowOff>
    </xdr:from>
    <xdr:to>
      <xdr:col>14</xdr:col>
      <xdr:colOff>94549</xdr:colOff>
      <xdr:row>25</xdr:row>
      <xdr:rowOff>40441</xdr:rowOff>
    </xdr:to>
    <xdr:sp macro="" textlink="">
      <xdr:nvSpPr>
        <xdr:cNvPr id="13" name="矢印: 下 12">
          <a:extLst>
            <a:ext uri="{FF2B5EF4-FFF2-40B4-BE49-F238E27FC236}">
              <a16:creationId xmlns:a16="http://schemas.microsoft.com/office/drawing/2014/main" id="{FAA1D6E7-EA65-4239-929D-07EB60AB5463}"/>
            </a:ext>
          </a:extLst>
        </xdr:cNvPr>
        <xdr:cNvSpPr/>
      </xdr:nvSpPr>
      <xdr:spPr bwMode="auto">
        <a:xfrm flipV="1">
          <a:off x="9779525" y="5227311"/>
          <a:ext cx="702877" cy="68501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9</xdr:col>
      <xdr:colOff>469666</xdr:colOff>
      <xdr:row>56</xdr:row>
      <xdr:rowOff>12000</xdr:rowOff>
    </xdr:from>
    <xdr:to>
      <xdr:col>17</xdr:col>
      <xdr:colOff>116616</xdr:colOff>
      <xdr:row>77</xdr:row>
      <xdr:rowOff>145344</xdr:rowOff>
    </xdr:to>
    <xdr:graphicFrame macro="">
      <xdr:nvGraphicFramePr>
        <xdr:cNvPr id="14" name="Chart 1">
          <a:extLst>
            <a:ext uri="{FF2B5EF4-FFF2-40B4-BE49-F238E27FC236}">
              <a16:creationId xmlns:a16="http://schemas.microsoft.com/office/drawing/2014/main" id="{39BAF1EA-5A77-42CB-991C-58D7231BA9E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0.70603</cdr:x>
      <cdr:y>0.86546</cdr:y>
    </cdr:from>
    <cdr:to>
      <cdr:x>0.98471</cdr:x>
      <cdr:y>0.92579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3662883" y="4140522"/>
          <a:ext cx="1445792" cy="288631"/>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0.46992</cdr:x>
      <cdr:y>0.33045</cdr:y>
    </cdr:from>
    <cdr:to>
      <cdr:x>0.67242</cdr:x>
      <cdr:y>0.38436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2437945" y="1580926"/>
          <a:ext cx="1050570" cy="2579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lumMod val="95000"/>
                </a:schemeClr>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0.46509</cdr:x>
      <cdr:y>0.2575</cdr:y>
    </cdr:from>
    <cdr:to>
      <cdr:x>0.67292</cdr:x>
      <cdr:y>0.33299</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524124" y="1275643"/>
          <a:ext cx="1127909" cy="3739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lumMod val="95000"/>
                </a:schemeClr>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0.41659</cdr:x>
      <cdr:y>0.40896</cdr:y>
    </cdr:from>
    <cdr:to>
      <cdr:x>0.73134</cdr:x>
      <cdr:y>0.49071</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161268" y="1956547"/>
          <a:ext cx="1632923" cy="39110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solidFill>
                <a:schemeClr val="tx1"/>
              </a:solidFill>
              <a:effectLst/>
              <a:latin typeface="+mn-lt"/>
              <a:ea typeface="+mn-ea"/>
              <a:cs typeface="+mn-cs"/>
            </a:rPr>
            <a:t>CO</a:t>
          </a:r>
          <a:r>
            <a:rPr kumimoji="1" lang="en-US" altLang="ja-JP" sz="1400" b="1" baseline="-25000">
              <a:solidFill>
                <a:schemeClr val="tx1"/>
              </a:solidFill>
              <a:effectLst/>
              <a:latin typeface="+mn-lt"/>
              <a:ea typeface="+mn-ea"/>
              <a:cs typeface="+mn-cs"/>
            </a:rPr>
            <a:t>2</a:t>
          </a:r>
          <a:r>
            <a:rPr kumimoji="1" lang="en-US" altLang="ja-JP" sz="1400">
              <a:solidFill>
                <a:schemeClr val="tx1"/>
              </a:solidFill>
              <a:effectLst/>
              <a:latin typeface="+mn-ea"/>
              <a:ea typeface="+mn-ea"/>
              <a:cs typeface="+mn-cs"/>
            </a:rPr>
            <a:t> </a:t>
          </a:r>
          <a:endParaRPr kumimoji="1" lang="en-US" altLang="ja-JP" sz="1400" baseline="0">
            <a:solidFill>
              <a:schemeClr val="tx1"/>
            </a:solidFill>
            <a:effectLst/>
            <a:latin typeface="+mn-ea"/>
            <a:ea typeface="+mn-ea"/>
            <a:cs typeface="+mn-cs"/>
          </a:endParaRPr>
        </a:p>
        <a:p xmlns:a="http://schemas.openxmlformats.org/drawingml/2006/main">
          <a:pPr algn="ctr"/>
          <a:r>
            <a:rPr kumimoji="1" lang="ja-JP" altLang="en-US" sz="1400" b="1">
              <a:solidFill>
                <a:schemeClr val="tx1"/>
              </a:solidFill>
              <a:effectLst/>
              <a:latin typeface="+mn-ea"/>
              <a:ea typeface="+mn-ea"/>
              <a:cs typeface="+mn-cs"/>
            </a:rPr>
            <a:t>総</a:t>
          </a:r>
          <a:r>
            <a:rPr kumimoji="1" lang="ja-JP" altLang="ja-JP" sz="1400" b="1">
              <a:solidFill>
                <a:schemeClr val="tx1"/>
              </a:solidFill>
              <a:effectLst/>
              <a:latin typeface="+mn-ea"/>
              <a:ea typeface="+mn-ea"/>
              <a:cs typeface="+mn-cs"/>
            </a:rPr>
            <a:t>排出量</a:t>
          </a:r>
          <a:endParaRPr lang="ja-JP" altLang="ja-JP" sz="1400" b="1">
            <a:effectLst/>
            <a:latin typeface="+mn-ea"/>
            <a:ea typeface="+mn-ea"/>
          </a:endParaRPr>
        </a:p>
      </cdr:txBody>
    </cdr:sp>
  </cdr:relSizeAnchor>
  <cdr:relSizeAnchor xmlns:cdr="http://schemas.openxmlformats.org/drawingml/2006/chartDrawing">
    <cdr:from>
      <cdr:x>0.53114</cdr:x>
      <cdr:y>0.55161</cdr:y>
    </cdr:from>
    <cdr:to>
      <cdr:x>0.5549</cdr:x>
      <cdr:y>0.60782</cdr:y>
    </cdr:to>
    <cdr:sp macro="" textlink="">
      <cdr:nvSpPr>
        <cdr:cNvPr id="6" name="テキスト ボックス 1">
          <a:extLst xmlns:a="http://schemas.openxmlformats.org/drawingml/2006/main">
            <a:ext uri="{FF2B5EF4-FFF2-40B4-BE49-F238E27FC236}">
              <a16:creationId xmlns:a16="http://schemas.microsoft.com/office/drawing/2014/main" id="{E7952946-10BE-41EA-959D-207DCEA420B8}"/>
            </a:ext>
          </a:extLst>
        </cdr:cNvPr>
        <cdr:cNvSpPr txBox="1"/>
      </cdr:nvSpPr>
      <cdr:spPr>
        <a:xfrm xmlns:a="http://schemas.openxmlformats.org/drawingml/2006/main">
          <a:off x="2755574" y="2638985"/>
          <a:ext cx="123264" cy="268941"/>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sz="1000"/>
        </a:p>
      </cdr:txBody>
    </cdr:sp>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561522" y="-6404908"/>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0.66938</cdr:x>
      <cdr:y>0.76072</cdr:y>
    </cdr:from>
    <cdr:to>
      <cdr:x>0.92107</cdr:x>
      <cdr:y>0.82842</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930801" y="2769476"/>
          <a:ext cx="1101994" cy="246469"/>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0.38574</cdr:x>
      <cdr:y>0.29779</cdr:y>
    </cdr:from>
    <cdr:to>
      <cdr:x>0.62723</cdr:x>
      <cdr:y>0.36162</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2109906" y="1481535"/>
          <a:ext cx="1320900" cy="3175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lumMod val="95000"/>
                </a:schemeClr>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0.38586</cdr:x>
      <cdr:y>0.24204</cdr:y>
    </cdr:from>
    <cdr:to>
      <cdr:x>0.6276</cdr:x>
      <cdr:y>0.28557</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110596" y="1204192"/>
          <a:ext cx="1322268" cy="2165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lumMod val="95000"/>
                </a:schemeClr>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0.373</cdr:x>
      <cdr:y>0.36656</cdr:y>
    </cdr:from>
    <cdr:to>
      <cdr:x>0.6463</cdr:x>
      <cdr:y>0.47608</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040250" y="1823679"/>
          <a:ext cx="1494878" cy="5448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solidFill>
                <a:schemeClr val="tx1"/>
              </a:solidFill>
              <a:effectLst/>
              <a:latin typeface="+mn-lt"/>
              <a:ea typeface="+mn-ea"/>
              <a:cs typeface="+mn-cs"/>
            </a:rPr>
            <a:t>CO</a:t>
          </a:r>
          <a:r>
            <a:rPr kumimoji="1" lang="en-US" altLang="ja-JP" sz="1400" b="1" baseline="-25000">
              <a:solidFill>
                <a:schemeClr val="tx1"/>
              </a:solidFill>
              <a:effectLst/>
              <a:latin typeface="+mn-lt"/>
              <a:ea typeface="+mn-ea"/>
              <a:cs typeface="+mn-cs"/>
            </a:rPr>
            <a:t>2</a:t>
          </a:r>
          <a:r>
            <a:rPr kumimoji="1" lang="en-US" altLang="ja-JP" sz="1400">
              <a:solidFill>
                <a:schemeClr val="tx1"/>
              </a:solidFill>
              <a:effectLst/>
              <a:latin typeface="+mn-lt"/>
              <a:ea typeface="+mn-ea"/>
              <a:cs typeface="+mn-cs"/>
            </a:rPr>
            <a:t> </a:t>
          </a:r>
          <a:endParaRPr lang="ja-JP" altLang="ja-JP" sz="1400">
            <a:effectLst/>
          </a:endParaRPr>
        </a:p>
        <a:p xmlns:a="http://schemas.openxmlformats.org/drawingml/2006/main">
          <a:pPr algn="ctr"/>
          <a:r>
            <a:rPr kumimoji="1" lang="ja-JP" altLang="en-US" sz="1400" b="1">
              <a:solidFill>
                <a:schemeClr val="tx1"/>
              </a:solidFill>
              <a:effectLst/>
              <a:latin typeface="+mn-lt"/>
              <a:ea typeface="+mn-ea"/>
              <a:cs typeface="+mn-cs"/>
            </a:rPr>
            <a:t>総</a:t>
          </a:r>
          <a:r>
            <a:rPr kumimoji="1" lang="ja-JP" altLang="ja-JP" sz="1400" b="1">
              <a:solidFill>
                <a:schemeClr val="tx1"/>
              </a:solidFill>
              <a:effectLst/>
              <a:latin typeface="+mn-lt"/>
              <a:ea typeface="+mn-ea"/>
              <a:cs typeface="+mn-cs"/>
            </a:rPr>
            <a:t>排出量</a:t>
          </a:r>
          <a:endParaRPr lang="ja-JP" altLang="ja-JP" sz="1400">
            <a:effectLst/>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0.67801</cdr:x>
      <cdr:y>0.79659</cdr:y>
    </cdr:from>
    <cdr:to>
      <cdr:x>0.94368</cdr:x>
      <cdr:y>0.86949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872415" y="2878157"/>
          <a:ext cx="1125515" cy="26339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0.39252</cdr:x>
      <cdr:y>0.30219</cdr:y>
    </cdr:from>
    <cdr:to>
      <cdr:x>0.63401</cdr:x>
      <cdr:y>0.37356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2007907" y="1320319"/>
          <a:ext cx="1235323" cy="31182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lumMod val="95000"/>
                </a:schemeClr>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0.39132</cdr:x>
      <cdr:y>0.23353</cdr:y>
    </cdr:from>
    <cdr:to>
      <cdr:x>0.63306</cdr:x>
      <cdr:y>0.30253</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001760" y="1020346"/>
          <a:ext cx="1236601" cy="3014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lumMod val="95000"/>
                </a:schemeClr>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0.37512</cdr:x>
      <cdr:y>0.37552</cdr:y>
    </cdr:from>
    <cdr:to>
      <cdr:x>0.66395</cdr:x>
      <cdr:y>0.50024</cdr:y>
    </cdr:to>
    <cdr:sp macro="" textlink="">
      <cdr:nvSpPr>
        <cdr:cNvPr id="5" name="テキスト ボックス 2">
          <a:extLst xmlns:a="http://schemas.openxmlformats.org/drawingml/2006/main">
            <a:ext uri="{FF2B5EF4-FFF2-40B4-BE49-F238E27FC236}">
              <a16:creationId xmlns:a16="http://schemas.microsoft.com/office/drawing/2014/main" id="{0B6CB55D-7E7F-4200-913A-1B288EE0E4E2}"/>
            </a:ext>
          </a:extLst>
        </cdr:cNvPr>
        <cdr:cNvSpPr txBox="1"/>
      </cdr:nvSpPr>
      <cdr:spPr>
        <a:xfrm xmlns:a="http://schemas.openxmlformats.org/drawingml/2006/main">
          <a:off x="1918892" y="1640726"/>
          <a:ext cx="1477472" cy="54489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solidFill>
                <a:schemeClr val="tx1"/>
              </a:solidFill>
              <a:effectLst/>
              <a:latin typeface="+mn-lt"/>
              <a:ea typeface="+mn-ea"/>
              <a:cs typeface="+mn-cs"/>
            </a:rPr>
            <a:t>CO</a:t>
          </a:r>
          <a:r>
            <a:rPr kumimoji="1" lang="en-US" altLang="ja-JP" sz="1400" b="1" baseline="-25000">
              <a:solidFill>
                <a:schemeClr val="tx1"/>
              </a:solidFill>
              <a:effectLst/>
              <a:latin typeface="+mn-lt"/>
              <a:ea typeface="+mn-ea"/>
              <a:cs typeface="+mn-cs"/>
            </a:rPr>
            <a:t>2</a:t>
          </a:r>
          <a:r>
            <a:rPr kumimoji="1" lang="en-US" altLang="ja-JP" sz="1050">
              <a:solidFill>
                <a:schemeClr val="tx1"/>
              </a:solidFill>
              <a:effectLst/>
              <a:latin typeface="+mn-lt"/>
              <a:ea typeface="+mn-ea"/>
              <a:cs typeface="+mn-cs"/>
            </a:rPr>
            <a:t> </a:t>
          </a:r>
          <a:endParaRPr lang="ja-JP" altLang="ja-JP" sz="1050">
            <a:effectLst/>
          </a:endParaRPr>
        </a:p>
        <a:p xmlns:a="http://schemas.openxmlformats.org/drawingml/2006/main">
          <a:pPr algn="ctr"/>
          <a:r>
            <a:rPr kumimoji="1" lang="ja-JP" altLang="en-US" sz="1400" b="1">
              <a:solidFill>
                <a:schemeClr val="tx1"/>
              </a:solidFill>
              <a:effectLst/>
              <a:latin typeface="+mn-lt"/>
              <a:ea typeface="+mn-ea"/>
              <a:cs typeface="+mn-cs"/>
            </a:rPr>
            <a:t>総</a:t>
          </a:r>
          <a:r>
            <a:rPr kumimoji="1" lang="ja-JP" altLang="ja-JP" sz="1400" b="1">
              <a:solidFill>
                <a:schemeClr val="tx1"/>
              </a:solidFill>
              <a:effectLst/>
              <a:latin typeface="+mn-lt"/>
              <a:ea typeface="+mn-ea"/>
              <a:cs typeface="+mn-cs"/>
            </a:rPr>
            <a:t>排出量</a:t>
          </a:r>
          <a:endParaRPr lang="ja-JP" altLang="ja-JP" sz="1400">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57</xdr:col>
      <xdr:colOff>88947</xdr:colOff>
      <xdr:row>4</xdr:row>
      <xdr:rowOff>109958</xdr:rowOff>
    </xdr:from>
    <xdr:to>
      <xdr:col>66</xdr:col>
      <xdr:colOff>52888</xdr:colOff>
      <xdr:row>25</xdr:row>
      <xdr:rowOff>66741</xdr:rowOff>
    </xdr:to>
    <xdr:graphicFrame macro="">
      <xdr:nvGraphicFramePr>
        <xdr:cNvPr id="10" name="Chart 1">
          <a:extLst>
            <a:ext uri="{FF2B5EF4-FFF2-40B4-BE49-F238E27FC236}">
              <a16:creationId xmlns:a16="http://schemas.microsoft.com/office/drawing/2014/main" id="{F964E010-C22E-4688-8F00-ED98AA4F4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58</xdr:col>
      <xdr:colOff>479753</xdr:colOff>
      <xdr:row>30</xdr:row>
      <xdr:rowOff>142175</xdr:rowOff>
    </xdr:from>
    <xdr:to>
      <xdr:col>65</xdr:col>
      <xdr:colOff>89234</xdr:colOff>
      <xdr:row>51</xdr:row>
      <xdr:rowOff>126142</xdr:rowOff>
    </xdr:to>
    <xdr:graphicFrame macro="">
      <xdr:nvGraphicFramePr>
        <xdr:cNvPr id="11" name="Chart 1">
          <a:extLst>
            <a:ext uri="{FF2B5EF4-FFF2-40B4-BE49-F238E27FC236}">
              <a16:creationId xmlns:a16="http://schemas.microsoft.com/office/drawing/2014/main" id="{2D4B22EE-4AAC-44D4-9D26-C4C5F4EEA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58</xdr:col>
      <xdr:colOff>500063</xdr:colOff>
      <xdr:row>52</xdr:row>
      <xdr:rowOff>160337</xdr:rowOff>
    </xdr:from>
    <xdr:to>
      <xdr:col>65</xdr:col>
      <xdr:colOff>112719</xdr:colOff>
      <xdr:row>73</xdr:row>
      <xdr:rowOff>145797</xdr:rowOff>
    </xdr:to>
    <xdr:graphicFrame macro="">
      <xdr:nvGraphicFramePr>
        <xdr:cNvPr id="13" name="Chart 1">
          <a:extLst>
            <a:ext uri="{FF2B5EF4-FFF2-40B4-BE49-F238E27FC236}">
              <a16:creationId xmlns:a16="http://schemas.microsoft.com/office/drawing/2014/main" id="{77673FD2-95AC-4FCE-9DE6-C633F5CFD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61</xdr:col>
      <xdr:colOff>508840</xdr:colOff>
      <xdr:row>24</xdr:row>
      <xdr:rowOff>126417</xdr:rowOff>
    </xdr:from>
    <xdr:to>
      <xdr:col>62</xdr:col>
      <xdr:colOff>462165</xdr:colOff>
      <xdr:row>28</xdr:row>
      <xdr:rowOff>70137</xdr:rowOff>
    </xdr:to>
    <xdr:sp macro="" textlink="">
      <xdr:nvSpPr>
        <xdr:cNvPr id="16" name="矢印: 下 15">
          <a:extLst>
            <a:ext uri="{FF2B5EF4-FFF2-40B4-BE49-F238E27FC236}">
              <a16:creationId xmlns:a16="http://schemas.microsoft.com/office/drawing/2014/main" id="{D61171DB-7F7B-4A8A-82BA-F9DFB74F10A0}"/>
            </a:ext>
          </a:extLst>
        </xdr:cNvPr>
        <xdr:cNvSpPr/>
      </xdr:nvSpPr>
      <xdr:spPr bwMode="auto">
        <a:xfrm flipV="1">
          <a:off x="26024634" y="5269917"/>
          <a:ext cx="681707" cy="683308"/>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5.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0.36641</cdr:x>
      <cdr:y>0.31297</cdr:y>
    </cdr:from>
    <cdr:to>
      <cdr:x>0.73301</cdr:x>
      <cdr:y>0.61223</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2306647" y="1178892"/>
          <a:ext cx="2307844" cy="11272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mn-lt"/>
              <a:ea typeface="+mn-ea"/>
            </a:rPr>
            <a:t>CH</a:t>
          </a:r>
          <a:r>
            <a:rPr kumimoji="1" lang="en-US" altLang="ja-JP" sz="1400" b="1" baseline="-25000">
              <a:latin typeface="+mn-lt"/>
              <a:ea typeface="+mn-ea"/>
            </a:rPr>
            <a:t>4</a:t>
          </a:r>
        </a:p>
        <a:p xmlns:a="http://schemas.openxmlformats.org/drawingml/2006/main">
          <a:pPr algn="ctr"/>
          <a:r>
            <a:rPr kumimoji="1" lang="ja-JP" altLang="en-US" sz="1400" b="1">
              <a:latin typeface="+mn-ea"/>
              <a:ea typeface="+mn-ea"/>
            </a:rPr>
            <a:t>総排出量</a:t>
          </a:r>
          <a:endParaRPr kumimoji="1" lang="en-US" altLang="ja-JP" sz="1400" b="1">
            <a:latin typeface="+mn-ea"/>
            <a:ea typeface="+mn-ea"/>
          </a:endParaRPr>
        </a:p>
        <a:p xmlns:a="http://schemas.openxmlformats.org/drawingml/2006/main">
          <a:pPr algn="ctr"/>
          <a:endParaRPr kumimoji="1" lang="en-US" altLang="ja-JP" sz="1400">
            <a:latin typeface="+mn-ea"/>
            <a:ea typeface="+mn-ea"/>
          </a:endParaRPr>
        </a:p>
        <a:p xmlns:a="http://schemas.openxmlformats.org/drawingml/2006/main">
          <a:pPr algn="ctr"/>
          <a:endParaRPr kumimoji="1" lang="en-US" altLang="ja-JP" sz="1400">
            <a:latin typeface="+mn-ea"/>
            <a:ea typeface="+mn-ea"/>
          </a:endParaRPr>
        </a:p>
        <a:p xmlns:a="http://schemas.openxmlformats.org/drawingml/2006/main">
          <a:pPr algn="ctr"/>
          <a:r>
            <a:rPr kumimoji="1" lang="ja-JP" altLang="en-US" sz="1200">
              <a:latin typeface="+mn-lt"/>
              <a:ea typeface="+mn-ea"/>
            </a:rPr>
            <a:t>（</a:t>
          </a:r>
          <a:r>
            <a:rPr kumimoji="1" lang="en-US" altLang="ja-JP" sz="1200">
              <a:latin typeface="+mn-lt"/>
              <a:ea typeface="+mn-ea"/>
            </a:rPr>
            <a:t>CO</a:t>
          </a:r>
          <a:r>
            <a:rPr kumimoji="1" lang="en-US" altLang="ja-JP" sz="1200" baseline="-25000">
              <a:latin typeface="+mn-lt"/>
              <a:ea typeface="+mn-ea"/>
            </a:rPr>
            <a:t>2</a:t>
          </a:r>
          <a:r>
            <a:rPr kumimoji="1" lang="ja-JP" altLang="en-US" sz="1200">
              <a:latin typeface="+mn-lt"/>
              <a:ea typeface="+mn-ea"/>
            </a:rPr>
            <a:t>換算）</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0.38156</cdr:x>
      <cdr:y>0.31939</cdr:y>
    </cdr:from>
    <cdr:to>
      <cdr:x>0.72027</cdr:x>
      <cdr:y>0.64776</cdr:y>
    </cdr:to>
    <cdr:sp macro="" textlink="">
      <cdr:nvSpPr>
        <cdr:cNvPr id="4" name="テキスト ボックス 2">
          <a:extLst xmlns:a="http://schemas.openxmlformats.org/drawingml/2006/main">
            <a:ext uri="{FF2B5EF4-FFF2-40B4-BE49-F238E27FC236}">
              <a16:creationId xmlns:a16="http://schemas.microsoft.com/office/drawing/2014/main" id="{666582C3-6854-4C75-9803-9EFEA05ACD93}"/>
            </a:ext>
          </a:extLst>
        </cdr:cNvPr>
        <cdr:cNvSpPr txBox="1"/>
      </cdr:nvSpPr>
      <cdr:spPr>
        <a:xfrm xmlns:a="http://schemas.openxmlformats.org/drawingml/2006/main">
          <a:off x="1766515" y="1211760"/>
          <a:ext cx="1568131" cy="12458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mn-lt"/>
              <a:ea typeface="+mn-ea"/>
            </a:rPr>
            <a:t>CH</a:t>
          </a:r>
          <a:r>
            <a:rPr kumimoji="1" lang="en-US" altLang="ja-JP" sz="1400" b="1" baseline="-25000">
              <a:latin typeface="+mn-lt"/>
              <a:ea typeface="+mn-ea"/>
            </a:rPr>
            <a:t>4</a:t>
          </a:r>
        </a:p>
        <a:p xmlns:a="http://schemas.openxmlformats.org/drawingml/2006/main">
          <a:pPr algn="ctr"/>
          <a:r>
            <a:rPr kumimoji="1" lang="ja-JP" altLang="en-US" sz="1400" b="1">
              <a:latin typeface="+mn-ea"/>
              <a:ea typeface="+mn-ea"/>
            </a:rPr>
            <a:t>総排出量</a:t>
          </a:r>
          <a:endParaRPr kumimoji="1" lang="en-US" altLang="ja-JP" sz="1400" b="1">
            <a:latin typeface="+mn-ea"/>
            <a:ea typeface="+mn-ea"/>
          </a:endParaRPr>
        </a:p>
        <a:p xmlns:a="http://schemas.openxmlformats.org/drawingml/2006/main">
          <a:pPr algn="ctr"/>
          <a:endParaRPr kumimoji="1" lang="ja-JP" altLang="en-US" sz="1400" b="1">
            <a:latin typeface="+mn-ea"/>
            <a:ea typeface="+mn-ea"/>
          </a:endParaRPr>
        </a:p>
        <a:p xmlns:a="http://schemas.openxmlformats.org/drawingml/2006/main">
          <a:pPr algn="ctr"/>
          <a:endParaRPr kumimoji="1" lang="en-US" altLang="ja-JP" sz="1400">
            <a:latin typeface="+mn-ea"/>
            <a:ea typeface="+mn-ea"/>
          </a:endParaRPr>
        </a:p>
        <a:p xmlns:a="http://schemas.openxmlformats.org/drawingml/2006/main">
          <a:pPr algn="ctr"/>
          <a:r>
            <a:rPr kumimoji="1" lang="ja-JP" altLang="en-US" sz="1200">
              <a:latin typeface="+mn-lt"/>
              <a:ea typeface="+mn-ea"/>
            </a:rPr>
            <a:t>（</a:t>
          </a:r>
          <a:r>
            <a:rPr kumimoji="1" lang="en-US" altLang="ja-JP" sz="1200">
              <a:latin typeface="+mn-lt"/>
              <a:ea typeface="+mn-ea"/>
            </a:rPr>
            <a:t>CO</a:t>
          </a:r>
          <a:r>
            <a:rPr kumimoji="1" lang="en-US" altLang="ja-JP" sz="1200" baseline="-25000">
              <a:latin typeface="+mn-lt"/>
              <a:ea typeface="+mn-ea"/>
            </a:rPr>
            <a:t>2</a:t>
          </a:r>
          <a:r>
            <a:rPr kumimoji="1" lang="ja-JP" altLang="en-US" sz="1200">
              <a:latin typeface="+mn-lt"/>
              <a:ea typeface="+mn-ea"/>
            </a:rPr>
            <a:t>換算）</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0.38293</cdr:x>
      <cdr:y>0.31751</cdr:y>
    </cdr:from>
    <cdr:to>
      <cdr:x>0.72138</cdr:x>
      <cdr:y>0.64951</cdr:y>
    </cdr:to>
    <cdr:sp macro="" textlink="">
      <cdr:nvSpPr>
        <cdr:cNvPr id="4" name="テキスト ボックス 2">
          <a:extLst xmlns:a="http://schemas.openxmlformats.org/drawingml/2006/main">
            <a:ext uri="{FF2B5EF4-FFF2-40B4-BE49-F238E27FC236}">
              <a16:creationId xmlns:a16="http://schemas.microsoft.com/office/drawing/2014/main" id="{CF848E5C-06B2-4C9B-BCEA-BD9A20413985}"/>
            </a:ext>
          </a:extLst>
        </cdr:cNvPr>
        <cdr:cNvSpPr txBox="1"/>
      </cdr:nvSpPr>
      <cdr:spPr>
        <a:xfrm xmlns:a="http://schemas.openxmlformats.org/drawingml/2006/main">
          <a:off x="1774073" y="1197980"/>
          <a:ext cx="1568003" cy="12526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mn-lt"/>
              <a:ea typeface="+mn-ea"/>
            </a:rPr>
            <a:t>CH</a:t>
          </a:r>
          <a:r>
            <a:rPr kumimoji="1" lang="en-US" altLang="ja-JP" sz="1400" b="1" baseline="-25000">
              <a:latin typeface="+mn-lt"/>
              <a:ea typeface="+mn-ea"/>
            </a:rPr>
            <a:t>4</a:t>
          </a:r>
        </a:p>
        <a:p xmlns:a="http://schemas.openxmlformats.org/drawingml/2006/main">
          <a:pPr algn="ctr"/>
          <a:r>
            <a:rPr kumimoji="1" lang="ja-JP" altLang="en-US" sz="1400" b="1">
              <a:latin typeface="+mn-ea"/>
              <a:ea typeface="+mn-ea"/>
            </a:rPr>
            <a:t>総排出量</a:t>
          </a:r>
          <a:endParaRPr kumimoji="1" lang="en-US" altLang="ja-JP" sz="1400" b="1">
            <a:latin typeface="+mn-ea"/>
            <a:ea typeface="+mn-ea"/>
          </a:endParaRPr>
        </a:p>
        <a:p xmlns:a="http://schemas.openxmlformats.org/drawingml/2006/main">
          <a:pPr algn="ctr"/>
          <a:endParaRPr kumimoji="1" lang="ja-JP" altLang="en-US" sz="1400" b="1">
            <a:latin typeface="+mn-ea"/>
            <a:ea typeface="+mn-ea"/>
          </a:endParaRPr>
        </a:p>
        <a:p xmlns:a="http://schemas.openxmlformats.org/drawingml/2006/main">
          <a:pPr algn="ctr"/>
          <a:endParaRPr kumimoji="1" lang="en-US" altLang="ja-JP" sz="1400">
            <a:latin typeface="+mn-ea"/>
            <a:ea typeface="+mn-ea"/>
          </a:endParaRPr>
        </a:p>
        <a:p xmlns:a="http://schemas.openxmlformats.org/drawingml/2006/main">
          <a:pPr algn="ctr"/>
          <a:r>
            <a:rPr kumimoji="1" lang="ja-JP" altLang="en-US" sz="1200">
              <a:latin typeface="+mn-lt"/>
              <a:ea typeface="+mn-ea"/>
            </a:rPr>
            <a:t>（</a:t>
          </a:r>
          <a:r>
            <a:rPr kumimoji="1" lang="en-US" altLang="ja-JP" sz="1200">
              <a:latin typeface="+mn-lt"/>
              <a:ea typeface="+mn-ea"/>
            </a:rPr>
            <a:t>CO</a:t>
          </a:r>
          <a:r>
            <a:rPr kumimoji="1" lang="en-US" altLang="ja-JP" sz="1200" baseline="-25000">
              <a:latin typeface="+mn-lt"/>
              <a:ea typeface="+mn-ea"/>
            </a:rPr>
            <a:t>2</a:t>
          </a:r>
          <a:r>
            <a:rPr kumimoji="1" lang="ja-JP" altLang="en-US" sz="1200">
              <a:latin typeface="+mn-lt"/>
              <a:ea typeface="+mn-ea"/>
            </a:rPr>
            <a:t>換算）</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57</xdr:col>
      <xdr:colOff>484980</xdr:colOff>
      <xdr:row>4</xdr:row>
      <xdr:rowOff>26987</xdr:rowOff>
    </xdr:from>
    <xdr:to>
      <xdr:col>66</xdr:col>
      <xdr:colOff>345281</xdr:colOff>
      <xdr:row>23</xdr:row>
      <xdr:rowOff>145757</xdr:rowOff>
    </xdr:to>
    <xdr:graphicFrame macro="">
      <xdr:nvGraphicFramePr>
        <xdr:cNvPr id="8" name="Chart 1">
          <a:extLst>
            <a:ext uri="{FF2B5EF4-FFF2-40B4-BE49-F238E27FC236}">
              <a16:creationId xmlns:a16="http://schemas.microsoft.com/office/drawing/2014/main" id="{6DFE4351-125A-4E34-AC34-0CB74FD5FD2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445435</xdr:colOff>
      <xdr:row>30</xdr:row>
      <xdr:rowOff>177192</xdr:rowOff>
    </xdr:from>
    <xdr:to>
      <xdr:col>66</xdr:col>
      <xdr:colOff>299386</xdr:colOff>
      <xdr:row>50</xdr:row>
      <xdr:rowOff>108638</xdr:rowOff>
    </xdr:to>
    <xdr:graphicFrame macro="">
      <xdr:nvGraphicFramePr>
        <xdr:cNvPr id="10" name="Chart 1">
          <a:extLst>
            <a:ext uri="{FF2B5EF4-FFF2-40B4-BE49-F238E27FC236}">
              <a16:creationId xmlns:a16="http://schemas.microsoft.com/office/drawing/2014/main" id="{A6B3D9B1-5AA4-466E-BA6D-3D625D7E2A0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500063</xdr:colOff>
      <xdr:row>54</xdr:row>
      <xdr:rowOff>71438</xdr:rowOff>
    </xdr:from>
    <xdr:to>
      <xdr:col>66</xdr:col>
      <xdr:colOff>354014</xdr:colOff>
      <xdr:row>74</xdr:row>
      <xdr:rowOff>2884</xdr:rowOff>
    </xdr:to>
    <xdr:graphicFrame macro="">
      <xdr:nvGraphicFramePr>
        <xdr:cNvPr id="13" name="Chart 1">
          <a:extLst>
            <a:ext uri="{FF2B5EF4-FFF2-40B4-BE49-F238E27FC236}">
              <a16:creationId xmlns:a16="http://schemas.microsoft.com/office/drawing/2014/main" id="{DAAFBEDA-CF11-4B41-A267-45B4F0837D0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61</xdr:col>
      <xdr:colOff>664649</xdr:colOff>
      <xdr:row>25</xdr:row>
      <xdr:rowOff>129569</xdr:rowOff>
    </xdr:from>
    <xdr:to>
      <xdr:col>62</xdr:col>
      <xdr:colOff>643681</xdr:colOff>
      <xdr:row>29</xdr:row>
      <xdr:rowOff>80398</xdr:rowOff>
    </xdr:to>
    <xdr:sp macro="" textlink="">
      <xdr:nvSpPr>
        <xdr:cNvPr id="14" name="矢印: 下 13">
          <a:extLst>
            <a:ext uri="{FF2B5EF4-FFF2-40B4-BE49-F238E27FC236}">
              <a16:creationId xmlns:a16="http://schemas.microsoft.com/office/drawing/2014/main" id="{56E19BC1-8E8E-42A2-BFCE-3CC34771931C}"/>
            </a:ext>
          </a:extLst>
        </xdr:cNvPr>
        <xdr:cNvSpPr/>
      </xdr:nvSpPr>
      <xdr:spPr bwMode="auto">
        <a:xfrm flipV="1">
          <a:off x="25721002" y="5452363"/>
          <a:ext cx="707414" cy="668006"/>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0.35666</cdr:x>
      <cdr:y>0.35373</cdr:y>
    </cdr:from>
    <cdr:to>
      <cdr:x>0.63142</cdr:x>
      <cdr:y>0.68727</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2092372" y="1254953"/>
          <a:ext cx="1611955" cy="118333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mn-lt"/>
              <a:ea typeface="+mn-ea"/>
            </a:rPr>
            <a:t>N</a:t>
          </a:r>
          <a:r>
            <a:rPr kumimoji="1" lang="en-US" altLang="ja-JP" sz="1400" b="1" baseline="-25000">
              <a:latin typeface="+mn-lt"/>
              <a:ea typeface="+mn-ea"/>
            </a:rPr>
            <a:t>2</a:t>
          </a:r>
          <a:r>
            <a:rPr kumimoji="1" lang="en-US" altLang="ja-JP" sz="1400" b="1">
              <a:latin typeface="+mn-lt"/>
              <a:ea typeface="+mn-ea"/>
            </a:rPr>
            <a:t>O</a:t>
          </a:r>
        </a:p>
        <a:p xmlns:a="http://schemas.openxmlformats.org/drawingml/2006/main">
          <a:pPr algn="ctr"/>
          <a:r>
            <a:rPr kumimoji="1" lang="ja-JP" altLang="en-US" sz="1400" b="1">
              <a:latin typeface="+mn-ea"/>
              <a:ea typeface="+mn-ea"/>
            </a:rPr>
            <a:t>総排出量</a:t>
          </a:r>
        </a:p>
        <a:p xmlns:a="http://schemas.openxmlformats.org/drawingml/2006/main">
          <a:pPr algn="ctr"/>
          <a:endParaRPr kumimoji="1" lang="en-US" altLang="ja-JP" sz="1400"/>
        </a:p>
        <a:p xmlns:a="http://schemas.openxmlformats.org/drawingml/2006/main">
          <a:pPr algn="ctr"/>
          <a:endParaRPr kumimoji="1" lang="en-US" altLang="ja-JP" sz="14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0.32412</cdr:x>
      <cdr:y>0.36147</cdr:y>
    </cdr:from>
    <cdr:to>
      <cdr:x>0.66058</cdr:x>
      <cdr:y>0.69159</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899442" y="1295712"/>
          <a:ext cx="1971758" cy="118333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mn-lt"/>
              <a:ea typeface="+mn-ea"/>
            </a:rPr>
            <a:t>N</a:t>
          </a:r>
          <a:r>
            <a:rPr kumimoji="1" lang="en-US" altLang="ja-JP" sz="1400" b="1" baseline="-25000">
              <a:latin typeface="+mn-lt"/>
              <a:ea typeface="+mn-ea"/>
            </a:rPr>
            <a:t>2</a:t>
          </a:r>
          <a:r>
            <a:rPr kumimoji="1" lang="en-US" altLang="ja-JP" sz="1400" b="1">
              <a:latin typeface="+mn-lt"/>
              <a:ea typeface="+mn-ea"/>
            </a:rPr>
            <a:t>O</a:t>
          </a:r>
        </a:p>
        <a:p xmlns:a="http://schemas.openxmlformats.org/drawingml/2006/main">
          <a:pPr algn="ctr"/>
          <a:r>
            <a:rPr kumimoji="1" lang="ja-JP" altLang="en-US" sz="1400" b="1">
              <a:latin typeface="+mn-ea"/>
              <a:ea typeface="+mn-ea"/>
            </a:rPr>
            <a:t>総排出量</a:t>
          </a:r>
        </a:p>
        <a:p xmlns:a="http://schemas.openxmlformats.org/drawingml/2006/main">
          <a:pPr algn="ctr"/>
          <a:endParaRPr kumimoji="1" lang="en-US" altLang="ja-JP" sz="1400"/>
        </a:p>
        <a:p xmlns:a="http://schemas.openxmlformats.org/drawingml/2006/main">
          <a:pPr algn="ctr"/>
          <a:endParaRPr kumimoji="1" lang="en-US" altLang="ja-JP" sz="14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0.34746</cdr:x>
      <cdr:y>0.35474</cdr:y>
    </cdr:from>
    <cdr:to>
      <cdr:x>0.63774</cdr:x>
      <cdr:y>0.69117</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2036221" y="1247737"/>
          <a:ext cx="1701129" cy="118333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400" b="1">
              <a:latin typeface="+mn-lt"/>
              <a:ea typeface="+mn-ea"/>
            </a:rPr>
            <a:t>N</a:t>
          </a:r>
          <a:r>
            <a:rPr kumimoji="1" lang="en-US" altLang="ja-JP" sz="1400" b="1" baseline="-25000">
              <a:latin typeface="+mn-lt"/>
              <a:ea typeface="+mn-ea"/>
            </a:rPr>
            <a:t>2</a:t>
          </a:r>
          <a:r>
            <a:rPr kumimoji="1" lang="en-US" altLang="ja-JP" sz="1400" b="1">
              <a:latin typeface="+mn-lt"/>
              <a:ea typeface="+mn-ea"/>
            </a:rPr>
            <a:t>O</a:t>
          </a:r>
        </a:p>
        <a:p xmlns:a="http://schemas.openxmlformats.org/drawingml/2006/main">
          <a:pPr algn="ctr"/>
          <a:r>
            <a:rPr kumimoji="1" lang="ja-JP" altLang="en-US" sz="1400" b="1">
              <a:latin typeface="+mn-ea"/>
              <a:ea typeface="+mn-ea"/>
            </a:rPr>
            <a:t>総排出量</a:t>
          </a:r>
        </a:p>
        <a:p xmlns:a="http://schemas.openxmlformats.org/drawingml/2006/main">
          <a:pPr algn="ctr"/>
          <a:endParaRPr kumimoji="1" lang="en-US" altLang="ja-JP" sz="1400"/>
        </a:p>
        <a:p xmlns:a="http://schemas.openxmlformats.org/drawingml/2006/main">
          <a:pPr algn="ctr"/>
          <a:endParaRPr kumimoji="1" lang="en-US" altLang="ja-JP" sz="14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58</xdr:col>
      <xdr:colOff>78442</xdr:colOff>
      <xdr:row>3</xdr:row>
      <xdr:rowOff>302560</xdr:rowOff>
    </xdr:from>
    <xdr:to>
      <xdr:col>65</xdr:col>
      <xdr:colOff>698444</xdr:colOff>
      <xdr:row>23</xdr:row>
      <xdr:rowOff>74233</xdr:rowOff>
    </xdr:to>
    <xdr:graphicFrame macro="">
      <xdr:nvGraphicFramePr>
        <xdr:cNvPr id="26" name="Chart 1">
          <a:extLst>
            <a:ext uri="{FF2B5EF4-FFF2-40B4-BE49-F238E27FC236}">
              <a16:creationId xmlns:a16="http://schemas.microsoft.com/office/drawing/2014/main" id="{16263017-548B-4301-A63F-15C3C9EAD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66</xdr:col>
      <xdr:colOff>138578</xdr:colOff>
      <xdr:row>4</xdr:row>
      <xdr:rowOff>58224</xdr:rowOff>
    </xdr:from>
    <xdr:to>
      <xdr:col>73</xdr:col>
      <xdr:colOff>656979</xdr:colOff>
      <xdr:row>24</xdr:row>
      <xdr:rowOff>9098</xdr:rowOff>
    </xdr:to>
    <xdr:graphicFrame macro="">
      <xdr:nvGraphicFramePr>
        <xdr:cNvPr id="28" name="Chart 1">
          <a:extLst>
            <a:ext uri="{FF2B5EF4-FFF2-40B4-BE49-F238E27FC236}">
              <a16:creationId xmlns:a16="http://schemas.microsoft.com/office/drawing/2014/main" id="{D776CAB4-5D5E-4994-B258-DB2D1D01D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65</xdr:col>
      <xdr:colOff>297656</xdr:colOff>
      <xdr:row>12</xdr:row>
      <xdr:rowOff>202408</xdr:rowOff>
    </xdr:from>
    <xdr:to>
      <xdr:col>66</xdr:col>
      <xdr:colOff>295995</xdr:colOff>
      <xdr:row>16</xdr:row>
      <xdr:rowOff>5881</xdr:rowOff>
    </xdr:to>
    <xdr:sp macro="" textlink="">
      <xdr:nvSpPr>
        <xdr:cNvPr id="31" name="矢印: 下 30">
          <a:extLst>
            <a:ext uri="{FF2B5EF4-FFF2-40B4-BE49-F238E27FC236}">
              <a16:creationId xmlns:a16="http://schemas.microsoft.com/office/drawing/2014/main" id="{12CDAB75-E9F7-40DD-A7C0-C66A75BBE7EC}"/>
            </a:ext>
          </a:extLst>
        </xdr:cNvPr>
        <xdr:cNvSpPr/>
      </xdr:nvSpPr>
      <xdr:spPr bwMode="auto">
        <a:xfrm rot="16200000" flipH="1" flipV="1">
          <a:off x="29431995" y="3143507"/>
          <a:ext cx="650517" cy="673820"/>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73</xdr:col>
      <xdr:colOff>504167</xdr:colOff>
      <xdr:row>4</xdr:row>
      <xdr:rowOff>88139</xdr:rowOff>
    </xdr:from>
    <xdr:to>
      <xdr:col>81</xdr:col>
      <xdr:colOff>347090</xdr:colOff>
      <xdr:row>24</xdr:row>
      <xdr:rowOff>41926</xdr:rowOff>
    </xdr:to>
    <xdr:graphicFrame macro="">
      <xdr:nvGraphicFramePr>
        <xdr:cNvPr id="35" name="Chart 1">
          <a:extLst>
            <a:ext uri="{FF2B5EF4-FFF2-40B4-BE49-F238E27FC236}">
              <a16:creationId xmlns:a16="http://schemas.microsoft.com/office/drawing/2014/main" id="{DD49D1C6-304E-4353-9F34-8F0265045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58</xdr:col>
      <xdr:colOff>596711</xdr:colOff>
      <xdr:row>23</xdr:row>
      <xdr:rowOff>91749</xdr:rowOff>
    </xdr:from>
    <xdr:to>
      <xdr:col>65</xdr:col>
      <xdr:colOff>175708</xdr:colOff>
      <xdr:row>43</xdr:row>
      <xdr:rowOff>47449</xdr:rowOff>
    </xdr:to>
    <xdr:graphicFrame macro="">
      <xdr:nvGraphicFramePr>
        <xdr:cNvPr id="42" name="Chart 1">
          <a:extLst>
            <a:ext uri="{FF2B5EF4-FFF2-40B4-BE49-F238E27FC236}">
              <a16:creationId xmlns:a16="http://schemas.microsoft.com/office/drawing/2014/main" id="{98005F59-AC7A-4F22-A79F-00CC54848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65</xdr:col>
      <xdr:colOff>354853</xdr:colOff>
      <xdr:row>32</xdr:row>
      <xdr:rowOff>156885</xdr:rowOff>
    </xdr:from>
    <xdr:to>
      <xdr:col>66</xdr:col>
      <xdr:colOff>365892</xdr:colOff>
      <xdr:row>35</xdr:row>
      <xdr:rowOff>150364</xdr:rowOff>
    </xdr:to>
    <xdr:sp macro="" textlink="">
      <xdr:nvSpPr>
        <xdr:cNvPr id="43" name="矢印: 下 42">
          <a:extLst>
            <a:ext uri="{FF2B5EF4-FFF2-40B4-BE49-F238E27FC236}">
              <a16:creationId xmlns:a16="http://schemas.microsoft.com/office/drawing/2014/main" id="{01EC487A-A012-4F15-8969-3503889D78A2}"/>
            </a:ext>
          </a:extLst>
        </xdr:cNvPr>
        <xdr:cNvSpPr/>
      </xdr:nvSpPr>
      <xdr:spPr bwMode="auto">
        <a:xfrm rot="16200000" flipH="1" flipV="1">
          <a:off x="31992236" y="7583208"/>
          <a:ext cx="643420" cy="73942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67</xdr:col>
      <xdr:colOff>39386</xdr:colOff>
      <xdr:row>23</xdr:row>
      <xdr:rowOff>99801</xdr:rowOff>
    </xdr:from>
    <xdr:to>
      <xdr:col>73</xdr:col>
      <xdr:colOff>260292</xdr:colOff>
      <xdr:row>43</xdr:row>
      <xdr:rowOff>43052</xdr:rowOff>
    </xdr:to>
    <xdr:graphicFrame macro="">
      <xdr:nvGraphicFramePr>
        <xdr:cNvPr id="44" name="Chart 1">
          <a:extLst>
            <a:ext uri="{FF2B5EF4-FFF2-40B4-BE49-F238E27FC236}">
              <a16:creationId xmlns:a16="http://schemas.microsoft.com/office/drawing/2014/main" id="{8882BEAA-9EB2-4E93-BE51-A0D6F886E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74</xdr:col>
      <xdr:colOff>254080</xdr:colOff>
      <xdr:row>22</xdr:row>
      <xdr:rowOff>206312</xdr:rowOff>
    </xdr:from>
    <xdr:to>
      <xdr:col>80</xdr:col>
      <xdr:colOff>478522</xdr:colOff>
      <xdr:row>43</xdr:row>
      <xdr:rowOff>41983</xdr:rowOff>
    </xdr:to>
    <xdr:graphicFrame macro="">
      <xdr:nvGraphicFramePr>
        <xdr:cNvPr id="46" name="Chart 1">
          <a:extLst>
            <a:ext uri="{FF2B5EF4-FFF2-40B4-BE49-F238E27FC236}">
              <a16:creationId xmlns:a16="http://schemas.microsoft.com/office/drawing/2014/main" id="{DAD10140-7EBF-4EAD-8419-82421A379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58</xdr:col>
      <xdr:colOff>133070</xdr:colOff>
      <xdr:row>43</xdr:row>
      <xdr:rowOff>202405</xdr:rowOff>
    </xdr:from>
    <xdr:to>
      <xdr:col>65</xdr:col>
      <xdr:colOff>402301</xdr:colOff>
      <xdr:row>64</xdr:row>
      <xdr:rowOff>54792</xdr:rowOff>
    </xdr:to>
    <xdr:graphicFrame macro="">
      <xdr:nvGraphicFramePr>
        <xdr:cNvPr id="47" name="Chart 1">
          <a:extLst>
            <a:ext uri="{FF2B5EF4-FFF2-40B4-BE49-F238E27FC236}">
              <a16:creationId xmlns:a16="http://schemas.microsoft.com/office/drawing/2014/main" id="{9A7FF06C-7A4F-4489-B83B-9856A4187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65</xdr:col>
      <xdr:colOff>265906</xdr:colOff>
      <xdr:row>52</xdr:row>
      <xdr:rowOff>170193</xdr:rowOff>
    </xdr:from>
    <xdr:to>
      <xdr:col>66</xdr:col>
      <xdr:colOff>276945</xdr:colOff>
      <xdr:row>55</xdr:row>
      <xdr:rowOff>181275</xdr:rowOff>
    </xdr:to>
    <xdr:sp macro="" textlink="">
      <xdr:nvSpPr>
        <xdr:cNvPr id="48" name="矢印: 下 47">
          <a:extLst>
            <a:ext uri="{FF2B5EF4-FFF2-40B4-BE49-F238E27FC236}">
              <a16:creationId xmlns:a16="http://schemas.microsoft.com/office/drawing/2014/main" id="{8EA23436-A6D0-44BE-A206-7741A532DF13}"/>
            </a:ext>
          </a:extLst>
        </xdr:cNvPr>
        <xdr:cNvSpPr/>
      </xdr:nvSpPr>
      <xdr:spPr bwMode="auto">
        <a:xfrm rot="16200000" flipH="1" flipV="1">
          <a:off x="31900090" y="11768303"/>
          <a:ext cx="649817" cy="73942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66</xdr:col>
      <xdr:colOff>350635</xdr:colOff>
      <xdr:row>43</xdr:row>
      <xdr:rowOff>191912</xdr:rowOff>
    </xdr:from>
    <xdr:to>
      <xdr:col>73</xdr:col>
      <xdr:colOff>613153</xdr:colOff>
      <xdr:row>64</xdr:row>
      <xdr:rowOff>49062</xdr:rowOff>
    </xdr:to>
    <xdr:graphicFrame macro="">
      <xdr:nvGraphicFramePr>
        <xdr:cNvPr id="49" name="Chart 1">
          <a:extLst>
            <a:ext uri="{FF2B5EF4-FFF2-40B4-BE49-F238E27FC236}">
              <a16:creationId xmlns:a16="http://schemas.microsoft.com/office/drawing/2014/main" id="{E980CF2D-F643-4E4E-83DB-A6E49FE62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73</xdr:col>
      <xdr:colOff>701737</xdr:colOff>
      <xdr:row>43</xdr:row>
      <xdr:rowOff>211524</xdr:rowOff>
    </xdr:from>
    <xdr:to>
      <xdr:col>81</xdr:col>
      <xdr:colOff>154562</xdr:colOff>
      <xdr:row>64</xdr:row>
      <xdr:rowOff>51922</xdr:rowOff>
    </xdr:to>
    <xdr:graphicFrame macro="">
      <xdr:nvGraphicFramePr>
        <xdr:cNvPr id="50" name="Chart 1">
          <a:extLst>
            <a:ext uri="{FF2B5EF4-FFF2-40B4-BE49-F238E27FC236}">
              <a16:creationId xmlns:a16="http://schemas.microsoft.com/office/drawing/2014/main" id="{27F243A9-011C-46AC-B81A-C3A3F58FC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58</xdr:col>
      <xdr:colOff>390725</xdr:colOff>
      <xdr:row>65</xdr:row>
      <xdr:rowOff>147968</xdr:rowOff>
    </xdr:from>
    <xdr:to>
      <xdr:col>65</xdr:col>
      <xdr:colOff>488819</xdr:colOff>
      <xdr:row>85</xdr:row>
      <xdr:rowOff>188464</xdr:rowOff>
    </xdr:to>
    <xdr:graphicFrame macro="">
      <xdr:nvGraphicFramePr>
        <xdr:cNvPr id="51" name="Chart 1">
          <a:extLst>
            <a:ext uri="{FF2B5EF4-FFF2-40B4-BE49-F238E27FC236}">
              <a16:creationId xmlns:a16="http://schemas.microsoft.com/office/drawing/2014/main" id="{B1A09A12-EB43-44D0-B9CA-9B5EA8EED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66</xdr:col>
      <xdr:colOff>529771</xdr:colOff>
      <xdr:row>65</xdr:row>
      <xdr:rowOff>139698</xdr:rowOff>
    </xdr:from>
    <xdr:to>
      <xdr:col>73</xdr:col>
      <xdr:colOff>465942</xdr:colOff>
      <xdr:row>85</xdr:row>
      <xdr:rowOff>175643</xdr:rowOff>
    </xdr:to>
    <xdr:graphicFrame macro="">
      <xdr:nvGraphicFramePr>
        <xdr:cNvPr id="52" name="Chart 1">
          <a:extLst>
            <a:ext uri="{FF2B5EF4-FFF2-40B4-BE49-F238E27FC236}">
              <a16:creationId xmlns:a16="http://schemas.microsoft.com/office/drawing/2014/main" id="{082663F3-E0AE-4A44-B3F1-6896C72C6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74</xdr:col>
      <xdr:colOff>50502</xdr:colOff>
      <xdr:row>65</xdr:row>
      <xdr:rowOff>171046</xdr:rowOff>
    </xdr:from>
    <xdr:to>
      <xdr:col>81</xdr:col>
      <xdr:colOff>18421</xdr:colOff>
      <xdr:row>85</xdr:row>
      <xdr:rowOff>205443</xdr:rowOff>
    </xdr:to>
    <xdr:graphicFrame macro="">
      <xdr:nvGraphicFramePr>
        <xdr:cNvPr id="53" name="Chart 1">
          <a:extLst>
            <a:ext uri="{FF2B5EF4-FFF2-40B4-BE49-F238E27FC236}">
              <a16:creationId xmlns:a16="http://schemas.microsoft.com/office/drawing/2014/main" id="{B252C78F-DC58-493B-979D-EB66A17E9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65</xdr:col>
      <xdr:colOff>615292</xdr:colOff>
      <xdr:row>73</xdr:row>
      <xdr:rowOff>174303</xdr:rowOff>
    </xdr:from>
    <xdr:to>
      <xdr:col>66</xdr:col>
      <xdr:colOff>619981</xdr:colOff>
      <xdr:row>76</xdr:row>
      <xdr:rowOff>191735</xdr:rowOff>
    </xdr:to>
    <xdr:sp macro="" textlink="">
      <xdr:nvSpPr>
        <xdr:cNvPr id="54" name="矢印: 下 53">
          <a:extLst>
            <a:ext uri="{FF2B5EF4-FFF2-40B4-BE49-F238E27FC236}">
              <a16:creationId xmlns:a16="http://schemas.microsoft.com/office/drawing/2014/main" id="{6955CAAF-C143-4560-A442-93C269168AB2}"/>
            </a:ext>
          </a:extLst>
        </xdr:cNvPr>
        <xdr:cNvSpPr/>
      </xdr:nvSpPr>
      <xdr:spPr bwMode="auto">
        <a:xfrm rot="16200000" flipH="1" flipV="1">
          <a:off x="32243126" y="17336880"/>
          <a:ext cx="656167" cy="73307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0.31956</cdr:x>
      <cdr:y>0.45466</cdr:y>
    </cdr:from>
    <cdr:to>
      <cdr:x>0.70088</cdr:x>
      <cdr:y>0.6878</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51661" y="1925103"/>
          <a:ext cx="1970846" cy="987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4.xml><?xml version="1.0" encoding="utf-8"?>
<c:userShapes xmlns:c="http://schemas.openxmlformats.org/drawingml/2006/chart">
  <cdr:relSizeAnchor xmlns:cdr="http://schemas.openxmlformats.org/drawingml/2006/chartDrawing">
    <cdr:from>
      <cdr:x>0.31956</cdr:x>
      <cdr:y>0.45466</cdr:y>
    </cdr:from>
    <cdr:to>
      <cdr:x>0.70088</cdr:x>
      <cdr:y>0.6878</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51661" y="1925103"/>
          <a:ext cx="1970846" cy="987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5.xml><?xml version="1.0" encoding="utf-8"?>
<c:userShapes xmlns:c="http://schemas.openxmlformats.org/drawingml/2006/chart">
  <cdr:relSizeAnchor xmlns:cdr="http://schemas.openxmlformats.org/drawingml/2006/chartDrawing">
    <cdr:from>
      <cdr:x>0.31956</cdr:x>
      <cdr:y>0.45466</cdr:y>
    </cdr:from>
    <cdr:to>
      <cdr:x>0.70088</cdr:x>
      <cdr:y>0.6878</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51661" y="1925103"/>
          <a:ext cx="1970846" cy="987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6.xml><?xml version="1.0" encoding="utf-8"?>
<c:userShapes xmlns:c="http://schemas.openxmlformats.org/drawingml/2006/chart">
  <cdr:relSizeAnchor xmlns:cdr="http://schemas.openxmlformats.org/drawingml/2006/chartDrawing">
    <cdr:from>
      <cdr:x>0.27512</cdr:x>
      <cdr:y>0.43386</cdr:y>
    </cdr:from>
    <cdr:to>
      <cdr:x>0.70799</cdr:x>
      <cdr:y>0.69676</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178002" y="1820355"/>
          <a:ext cx="1853433" cy="1103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6350">
                <a:noFill/>
              </a:ln>
              <a:solidFill>
                <a:sysClr val="windowText" lastClr="000000"/>
              </a:solidFill>
            </a:rPr>
            <a:t>PFCs </a:t>
          </a:r>
          <a:r>
            <a:rPr lang="ja-JP" altLang="en-US" sz="1400" b="1">
              <a:ln w="6350">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7.xml><?xml version="1.0" encoding="utf-8"?>
<c:userShapes xmlns:c="http://schemas.openxmlformats.org/drawingml/2006/chart">
  <cdr:relSizeAnchor xmlns:cdr="http://schemas.openxmlformats.org/drawingml/2006/chartDrawing">
    <cdr:from>
      <cdr:x>0.27024</cdr:x>
      <cdr:y>0.43386</cdr:y>
    </cdr:from>
    <cdr:to>
      <cdr:x>0.70311</cdr:x>
      <cdr:y>0.69676</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40719" y="1783962"/>
          <a:ext cx="1987393" cy="10810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6350">
                <a:noFill/>
              </a:ln>
              <a:solidFill>
                <a:sysClr val="windowText" lastClr="000000"/>
              </a:solidFill>
            </a:rPr>
            <a:t>PFCs </a:t>
          </a:r>
          <a:r>
            <a:rPr lang="ja-JP" altLang="en-US" sz="1400" b="1">
              <a:ln w="6350">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8.xml><?xml version="1.0" encoding="utf-8"?>
<c:userShapes xmlns:c="http://schemas.openxmlformats.org/drawingml/2006/chart">
  <cdr:relSizeAnchor xmlns:cdr="http://schemas.openxmlformats.org/drawingml/2006/chartDrawing">
    <cdr:from>
      <cdr:x>0.31196</cdr:x>
      <cdr:y>0.44794</cdr:y>
    </cdr:from>
    <cdr:to>
      <cdr:x>0.72913</cdr:x>
      <cdr:y>0.71</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433379" y="1889028"/>
          <a:ext cx="1916786" cy="1105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PFCs </a:t>
          </a:r>
          <a:r>
            <a:rPr lang="ja-JP" altLang="en-US" sz="1400" b="1">
              <a:ln w="3175">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29.xml><?xml version="1.0" encoding="utf-8"?>
<c:userShapes xmlns:c="http://schemas.openxmlformats.org/drawingml/2006/chart">
  <cdr:relSizeAnchor xmlns:cdr="http://schemas.openxmlformats.org/drawingml/2006/chartDrawing">
    <cdr:from>
      <cdr:x>0.32585</cdr:x>
      <cdr:y>0.3999</cdr:y>
    </cdr:from>
    <cdr:to>
      <cdr:x>0.67723</cdr:x>
      <cdr:y>0.67119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02237" y="1754798"/>
          <a:ext cx="1727794" cy="1190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0.xml><?xml version="1.0" encoding="utf-8"?>
<c:userShapes xmlns:c="http://schemas.openxmlformats.org/drawingml/2006/chart">
  <cdr:relSizeAnchor xmlns:cdr="http://schemas.openxmlformats.org/drawingml/2006/chartDrawing">
    <cdr:from>
      <cdr:x>0.32585</cdr:x>
      <cdr:y>0.3999</cdr:y>
    </cdr:from>
    <cdr:to>
      <cdr:x>0.67723</cdr:x>
      <cdr:y>0.67119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02237" y="1754798"/>
          <a:ext cx="1727794" cy="1190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1.xml><?xml version="1.0" encoding="utf-8"?>
<c:userShapes xmlns:c="http://schemas.openxmlformats.org/drawingml/2006/chart">
  <cdr:relSizeAnchor xmlns:cdr="http://schemas.openxmlformats.org/drawingml/2006/chartDrawing">
    <cdr:from>
      <cdr:x>0.32585</cdr:x>
      <cdr:y>0.4077</cdr:y>
    </cdr:from>
    <cdr:to>
      <cdr:x>0.67723</cdr:x>
      <cdr:y>0.67899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720450" y="1757805"/>
          <a:ext cx="1855246" cy="1169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2.xml><?xml version="1.0" encoding="utf-8"?>
<c:userShapes xmlns:c="http://schemas.openxmlformats.org/drawingml/2006/chart">
  <cdr:relSizeAnchor xmlns:cdr="http://schemas.openxmlformats.org/drawingml/2006/chartDrawing">
    <cdr:from>
      <cdr:x>0.3323</cdr:x>
      <cdr:y>0.33754</cdr:y>
    </cdr:from>
    <cdr:to>
      <cdr:x>0.69584</cdr:x>
      <cdr:y>0.6491</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97110" y="1416956"/>
          <a:ext cx="1856637" cy="1307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rPr>
            <a:t>NF</a:t>
          </a:r>
          <a:r>
            <a:rPr lang="en-US" altLang="ja-JP" sz="1400" b="1" baseline="-10000">
              <a:ln>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3.xml><?xml version="1.0" encoding="utf-8"?>
<c:userShapes xmlns:c="http://schemas.openxmlformats.org/drawingml/2006/chart">
  <cdr:relSizeAnchor xmlns:cdr="http://schemas.openxmlformats.org/drawingml/2006/chartDrawing">
    <cdr:from>
      <cdr:x>0.25748</cdr:x>
      <cdr:y>0.34288</cdr:y>
    </cdr:from>
    <cdr:to>
      <cdr:x>0.76523</cdr:x>
      <cdr:y>0.65444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96374" y="1437808"/>
          <a:ext cx="2556444" cy="1306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rPr>
            <a:t>NF</a:t>
          </a:r>
          <a:r>
            <a:rPr lang="en-US" altLang="ja-JP" sz="1400" b="1" baseline="-10000">
              <a:ln>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34.xml><?xml version="1.0" encoding="utf-8"?>
<c:userShapes xmlns:c="http://schemas.openxmlformats.org/drawingml/2006/chart">
  <cdr:relSizeAnchor xmlns:cdr="http://schemas.openxmlformats.org/drawingml/2006/chartDrawing">
    <cdr:from>
      <cdr:x>0.25758</cdr:x>
      <cdr:y>0.34288</cdr:y>
    </cdr:from>
    <cdr:to>
      <cdr:x>0.76533</cdr:x>
      <cdr:y>0.65444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305043" y="1437277"/>
          <a:ext cx="2572564" cy="13059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rPr>
            <a:t>NF</a:t>
          </a:r>
          <a:r>
            <a:rPr lang="en-US" altLang="ja-JP" sz="1400" b="1" baseline="-10000">
              <a:ln>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imotohd\ccmpg\JNGI2004\Inv(030825submission%20to%20UNFCCC)\CRF-1996-v01-JPN-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ies.go.jp/gio/aboutghg/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D17"/>
  <sheetViews>
    <sheetView tabSelected="1" zoomScale="85" zoomScaleNormal="85" workbookViewId="0"/>
  </sheetViews>
  <sheetFormatPr defaultColWidth="9" defaultRowHeight="14.25"/>
  <cols>
    <col min="1" max="1" width="1.25" style="85" customWidth="1"/>
    <col min="2" max="2" width="2" style="85" customWidth="1"/>
    <col min="3" max="3" width="28.75" style="85" customWidth="1"/>
    <col min="4" max="4" width="66.875" style="85" customWidth="1"/>
    <col min="5" max="16384" width="9" style="85"/>
  </cols>
  <sheetData>
    <row r="1" spans="3:4" ht="23.25" customHeight="1">
      <c r="C1" s="732" t="s">
        <v>392</v>
      </c>
    </row>
    <row r="2" spans="3:4" ht="23.25" customHeight="1">
      <c r="C2" s="895" t="s">
        <v>373</v>
      </c>
    </row>
    <row r="3" spans="3:4">
      <c r="D3" s="418">
        <v>44173</v>
      </c>
    </row>
    <row r="4" spans="3:4">
      <c r="D4" s="417" t="s">
        <v>68</v>
      </c>
    </row>
    <row r="5" spans="3:4">
      <c r="D5" s="419" t="s">
        <v>374</v>
      </c>
    </row>
    <row r="6" spans="3:4">
      <c r="D6" s="419"/>
    </row>
    <row r="7" spans="3:4" ht="18" customHeight="1">
      <c r="C7" s="835" t="s">
        <v>282</v>
      </c>
      <c r="D7" s="818" t="s">
        <v>67</v>
      </c>
    </row>
    <row r="8" spans="3:4" ht="18" customHeight="1">
      <c r="C8" s="701" t="s">
        <v>3</v>
      </c>
      <c r="D8" s="420" t="s">
        <v>69</v>
      </c>
    </row>
    <row r="9" spans="3:4" ht="18" customHeight="1">
      <c r="C9" s="702" t="s">
        <v>230</v>
      </c>
      <c r="D9" s="814" t="s">
        <v>372</v>
      </c>
    </row>
    <row r="10" spans="3:4" ht="18" customHeight="1">
      <c r="C10" s="702" t="s">
        <v>2</v>
      </c>
      <c r="D10" s="703" t="s">
        <v>283</v>
      </c>
    </row>
    <row r="11" spans="3:4" ht="18" customHeight="1">
      <c r="C11" s="702" t="s">
        <v>4</v>
      </c>
      <c r="D11" s="703" t="s">
        <v>287</v>
      </c>
    </row>
    <row r="12" spans="3:4" ht="18" customHeight="1">
      <c r="C12" s="702" t="s">
        <v>5</v>
      </c>
      <c r="D12" s="703" t="s">
        <v>288</v>
      </c>
    </row>
    <row r="13" spans="3:4" ht="18" customHeight="1">
      <c r="C13" s="702" t="s">
        <v>385</v>
      </c>
      <c r="D13" s="941" t="s">
        <v>289</v>
      </c>
    </row>
    <row r="14" spans="3:4" ht="18" customHeight="1">
      <c r="C14" s="702" t="s">
        <v>386</v>
      </c>
      <c r="D14" s="703" t="s">
        <v>286</v>
      </c>
    </row>
    <row r="15" spans="3:4" ht="18" customHeight="1">
      <c r="C15" s="702" t="s">
        <v>387</v>
      </c>
      <c r="D15" s="703" t="s">
        <v>411</v>
      </c>
    </row>
    <row r="16" spans="3:4" ht="18" customHeight="1">
      <c r="C16" s="702" t="s">
        <v>388</v>
      </c>
      <c r="D16" s="703" t="s">
        <v>412</v>
      </c>
    </row>
    <row r="17" spans="3:4">
      <c r="C17" s="704"/>
      <c r="D17" s="705"/>
    </row>
  </sheetData>
  <phoneticPr fontId="9"/>
  <hyperlinks>
    <hyperlink ref="D5" r:id="rId1" xr:uid="{00000000-0004-0000-0000-000000000000}"/>
    <hyperlink ref="D9" location="Notes!A1" display="単位／地球温暖化係数／その他注意事項" xr:uid="{50B1CC57-D5C6-4595-999E-07842C4CEF67}"/>
    <hyperlink ref="D10" location="'1.Total'!BM1" display="温室効果ガス排出量" xr:uid="{4C91842C-26C1-4D0F-A980-6752AAC1031F}"/>
    <hyperlink ref="D13" location="'4.CO2-Share'!A1" display="部門別CO2 排出量のシェア（電気・熱配分前後のシェア）" xr:uid="{1F56B2F9-3219-4E54-A392-3389CD878857}"/>
    <hyperlink ref="D11" location="'2.CO2-Sector'!BJ1" display="部門別CO2 排出量【電気・熱配分前排出量】（簡約表）" xr:uid="{AF457960-B5A7-4821-A29D-B25EBDA4467D}"/>
    <hyperlink ref="D12" location="'3.Allocated_CO2-Sector'!BL1" display="部門別CO2 排出量【電気・熱配分後排出量】（簡約表）" xr:uid="{7FEAD615-269E-4E43-B12D-BDDAFC25160C}"/>
    <hyperlink ref="D14" location="'5.CH4'!A1" display="CH4 排出量（簡約表）" xr:uid="{7BCA941D-8093-4073-875E-BA1F4FF9BB8C}"/>
    <hyperlink ref="D15" location="'6.N2O'!A1" display="N2O排出量（簡約表）" xr:uid="{4CDAB14B-08B7-4CC3-B58E-B02B9564E7C9}"/>
    <hyperlink ref="D16" location="'7.F-gas'!A1" display="F-gas（HFCs, PFCs, SF6, NF3）排出量" xr:uid="{288D4212-B279-4D57-85D7-669630BE7D12}"/>
  </hyperlinks>
  <pageMargins left="0.78740157480314965" right="0.78740157480314965" top="0.98425196850393704" bottom="0.98425196850393704"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48"/>
  <sheetViews>
    <sheetView zoomScale="85" zoomScaleNormal="85" workbookViewId="0"/>
  </sheetViews>
  <sheetFormatPr defaultColWidth="9" defaultRowHeight="14.25"/>
  <cols>
    <col min="1" max="1" width="2.75" style="422" customWidth="1"/>
    <col min="2" max="2" width="2.625" style="521" customWidth="1"/>
    <col min="3" max="3" width="8.125" style="422" customWidth="1"/>
    <col min="4" max="4" width="21.625" style="422" customWidth="1"/>
    <col min="5" max="7" width="10.25" style="422" customWidth="1"/>
    <col min="8" max="8" width="9" style="422" customWidth="1"/>
    <col min="9" max="17" width="9" style="422"/>
    <col min="18" max="18" width="2.875" style="422" customWidth="1"/>
    <col min="19" max="16384" width="9" style="422"/>
  </cols>
  <sheetData>
    <row r="1" spans="2:23" s="594" customFormat="1" ht="9" customHeight="1">
      <c r="B1" s="596"/>
    </row>
    <row r="2" spans="2:23" s="594" customFormat="1" ht="6" customHeight="1">
      <c r="B2" s="596"/>
    </row>
    <row r="3" spans="2:23" s="594" customFormat="1" ht="16.5" customHeight="1">
      <c r="B3" s="595" t="s">
        <v>62</v>
      </c>
      <c r="W3" s="597"/>
    </row>
    <row r="4" spans="2:23" s="594" customFormat="1" ht="16.5" customHeight="1">
      <c r="B4" s="595" t="s">
        <v>211</v>
      </c>
      <c r="C4" s="733" t="s">
        <v>291</v>
      </c>
    </row>
    <row r="5" spans="2:23" s="594" customFormat="1" ht="16.5" customHeight="1">
      <c r="B5" s="595"/>
      <c r="C5" s="734" t="s">
        <v>292</v>
      </c>
    </row>
    <row r="6" spans="2:23" s="594" customFormat="1" ht="16.5" customHeight="1">
      <c r="B6" s="596"/>
      <c r="C6" s="603" t="s">
        <v>366</v>
      </c>
    </row>
    <row r="7" spans="2:23" s="594" customFormat="1" ht="17.25" customHeight="1">
      <c r="B7" s="596"/>
      <c r="C7" s="734" t="s">
        <v>367</v>
      </c>
    </row>
    <row r="8" spans="2:23" s="594" customFormat="1" ht="17.25" customHeight="1">
      <c r="B8" s="596"/>
      <c r="C8" s="593" t="s">
        <v>212</v>
      </c>
    </row>
    <row r="9" spans="2:23" s="594" customFormat="1" ht="17.25" customHeight="1">
      <c r="B9" s="596"/>
      <c r="C9" s="603" t="s">
        <v>368</v>
      </c>
    </row>
    <row r="10" spans="2:23" s="594" customFormat="1" ht="17.25" customHeight="1">
      <c r="B10" s="596"/>
      <c r="C10" s="734" t="s">
        <v>369</v>
      </c>
      <c r="R10" s="432"/>
    </row>
    <row r="11" spans="2:23" s="594" customFormat="1" ht="16.5" customHeight="1">
      <c r="B11" s="596"/>
      <c r="C11" s="594" t="s">
        <v>63</v>
      </c>
    </row>
    <row r="12" spans="2:23" s="594" customFormat="1" ht="16.5" customHeight="1">
      <c r="B12" s="596"/>
    </row>
    <row r="13" spans="2:23" s="594" customFormat="1" ht="16.5" customHeight="1">
      <c r="B13" s="601" t="s">
        <v>213</v>
      </c>
      <c r="C13" s="642" t="s">
        <v>301</v>
      </c>
    </row>
    <row r="14" spans="2:23" s="594" customFormat="1" ht="16.5" customHeight="1">
      <c r="B14" s="596"/>
      <c r="C14" s="604" t="s">
        <v>229</v>
      </c>
    </row>
    <row r="15" spans="2:23" s="594" customFormat="1" ht="16.5" customHeight="1">
      <c r="B15" s="596"/>
      <c r="C15" s="811" t="s">
        <v>370</v>
      </c>
    </row>
    <row r="16" spans="2:23" s="594" customFormat="1" ht="16.5" customHeight="1">
      <c r="B16" s="598"/>
      <c r="C16" s="812" t="s">
        <v>371</v>
      </c>
    </row>
    <row r="17" spans="1:23" s="594" customFormat="1" ht="16.5" customHeight="1">
      <c r="B17" s="735" t="s">
        <v>293</v>
      </c>
      <c r="C17" s="594" t="s">
        <v>214</v>
      </c>
    </row>
    <row r="18" spans="1:23" s="594" customFormat="1" ht="16.5" customHeight="1"/>
    <row r="19" spans="1:23" s="594" customFormat="1" ht="16.5" customHeight="1">
      <c r="B19" s="735" t="s">
        <v>294</v>
      </c>
      <c r="C19" s="733" t="s">
        <v>295</v>
      </c>
      <c r="D19" s="599"/>
    </row>
    <row r="20" spans="1:23" s="594" customFormat="1" ht="16.5" customHeight="1">
      <c r="B20" s="596"/>
      <c r="D20" s="599"/>
    </row>
    <row r="21" spans="1:23" s="594" customFormat="1" ht="17.25" customHeight="1">
      <c r="B21" s="735" t="s">
        <v>375</v>
      </c>
      <c r="C21" s="594" t="s">
        <v>376</v>
      </c>
      <c r="D21" s="599"/>
      <c r="W21" s="597"/>
    </row>
    <row r="22" spans="1:23" s="594" customFormat="1" ht="16.5" customHeight="1">
      <c r="B22" s="596"/>
      <c r="D22" s="599"/>
    </row>
    <row r="23" spans="1:23">
      <c r="A23" s="594"/>
      <c r="B23" s="596" t="s">
        <v>64</v>
      </c>
      <c r="C23" s="594"/>
      <c r="D23" s="594"/>
      <c r="E23" s="594"/>
      <c r="F23" s="594"/>
      <c r="G23" s="594"/>
      <c r="H23" s="594"/>
      <c r="I23" s="594"/>
      <c r="J23" s="594"/>
      <c r="K23" s="594"/>
      <c r="L23" s="594"/>
      <c r="M23" s="594"/>
      <c r="N23" s="594"/>
      <c r="O23" s="594"/>
      <c r="P23" s="594"/>
      <c r="Q23" s="594"/>
      <c r="R23" s="594"/>
      <c r="S23" s="594"/>
      <c r="T23" s="594"/>
      <c r="U23" s="594"/>
      <c r="V23" s="594"/>
      <c r="W23" s="594"/>
    </row>
    <row r="24" spans="1:23" ht="18" customHeight="1">
      <c r="B24" s="596"/>
      <c r="C24" s="594"/>
      <c r="D24" s="594"/>
      <c r="E24" s="594"/>
      <c r="F24" s="594"/>
      <c r="G24" s="594"/>
      <c r="H24" s="594"/>
      <c r="I24" s="594"/>
      <c r="J24" s="594"/>
      <c r="K24" s="594"/>
    </row>
    <row r="25" spans="1:23" ht="18" customHeight="1">
      <c r="C25" s="424" t="s">
        <v>19</v>
      </c>
      <c r="D25" s="425" t="s">
        <v>6</v>
      </c>
      <c r="E25" s="426" t="s">
        <v>215</v>
      </c>
      <c r="F25" s="426" t="s">
        <v>7</v>
      </c>
      <c r="G25" s="426" t="s">
        <v>65</v>
      </c>
    </row>
    <row r="26" spans="1:23" ht="18" customHeight="1">
      <c r="C26" s="424" t="s">
        <v>20</v>
      </c>
      <c r="D26" s="425" t="s">
        <v>8</v>
      </c>
      <c r="E26" s="426" t="s">
        <v>216</v>
      </c>
      <c r="F26" s="426" t="s">
        <v>9</v>
      </c>
      <c r="G26" s="426" t="s">
        <v>66</v>
      </c>
    </row>
    <row r="27" spans="1:23" ht="18" customHeight="1">
      <c r="C27" s="424" t="s">
        <v>21</v>
      </c>
      <c r="D27" s="425" t="s">
        <v>10</v>
      </c>
      <c r="E27" s="426" t="s">
        <v>217</v>
      </c>
      <c r="F27" s="426" t="s">
        <v>11</v>
      </c>
      <c r="G27" s="426" t="s">
        <v>218</v>
      </c>
    </row>
    <row r="28" spans="1:23" s="594" customFormat="1" ht="18" customHeight="1">
      <c r="A28" s="422"/>
      <c r="B28" s="521"/>
      <c r="C28" s="424" t="s">
        <v>22</v>
      </c>
      <c r="D28" s="425" t="s">
        <v>12</v>
      </c>
      <c r="E28" s="426" t="s">
        <v>219</v>
      </c>
      <c r="F28" s="426" t="s">
        <v>13</v>
      </c>
      <c r="G28" s="426" t="s">
        <v>13</v>
      </c>
      <c r="H28" s="422"/>
      <c r="I28" s="422"/>
      <c r="J28" s="422"/>
      <c r="K28" s="422"/>
      <c r="L28" s="422"/>
      <c r="M28" s="422"/>
      <c r="N28" s="422"/>
      <c r="O28" s="422"/>
      <c r="P28" s="422"/>
      <c r="Q28" s="422"/>
      <c r="R28" s="422"/>
      <c r="S28" s="422"/>
      <c r="T28" s="422"/>
      <c r="U28" s="422"/>
      <c r="V28" s="422"/>
      <c r="W28" s="422"/>
    </row>
    <row r="29" spans="1:23" s="594" customFormat="1" ht="18" customHeight="1">
      <c r="B29" s="521"/>
      <c r="C29" s="424" t="s">
        <v>14</v>
      </c>
      <c r="D29" s="427" t="s">
        <v>14</v>
      </c>
      <c r="E29" s="426" t="s">
        <v>14</v>
      </c>
      <c r="F29" s="426" t="s">
        <v>13</v>
      </c>
      <c r="G29" s="426" t="s">
        <v>13</v>
      </c>
      <c r="H29" s="422"/>
      <c r="I29" s="422"/>
      <c r="J29" s="422"/>
      <c r="K29" s="422"/>
    </row>
    <row r="30" spans="1:23" s="594" customFormat="1" ht="17.25" customHeight="1">
      <c r="B30" s="596"/>
    </row>
    <row r="31" spans="1:23" ht="17.25" customHeight="1">
      <c r="A31" s="594"/>
      <c r="B31" s="602" t="s">
        <v>227</v>
      </c>
      <c r="C31" s="594"/>
      <c r="D31" s="594"/>
      <c r="E31" s="594"/>
      <c r="F31" s="594"/>
      <c r="G31" s="594"/>
      <c r="H31" s="594"/>
      <c r="I31" s="594"/>
      <c r="J31" s="594"/>
      <c r="K31" s="594"/>
      <c r="L31" s="594"/>
      <c r="M31" s="594"/>
      <c r="N31" s="594"/>
      <c r="O31" s="594"/>
      <c r="P31" s="594"/>
      <c r="Q31" s="594"/>
      <c r="R31" s="594"/>
      <c r="S31" s="594"/>
      <c r="T31" s="594"/>
      <c r="U31" s="594"/>
      <c r="V31" s="594"/>
      <c r="W31" s="594"/>
    </row>
    <row r="32" spans="1:23" ht="18" customHeight="1">
      <c r="B32" s="596"/>
      <c r="C32" s="594"/>
      <c r="D32" s="594"/>
      <c r="E32" s="594"/>
      <c r="F32" s="600"/>
      <c r="G32" s="594"/>
      <c r="H32" s="594"/>
      <c r="I32" s="594"/>
      <c r="J32" s="594"/>
      <c r="K32" s="594"/>
    </row>
    <row r="33" spans="3:7" ht="18" customHeight="1">
      <c r="C33" s="424" t="s">
        <v>220</v>
      </c>
      <c r="D33" s="428">
        <v>1</v>
      </c>
      <c r="E33" s="567"/>
      <c r="F33" s="421"/>
    </row>
    <row r="34" spans="3:7" ht="18" customHeight="1">
      <c r="C34" s="424" t="s">
        <v>221</v>
      </c>
      <c r="D34" s="428">
        <v>25</v>
      </c>
      <c r="E34" s="567"/>
      <c r="F34" s="421"/>
    </row>
    <row r="35" spans="3:7" ht="18" customHeight="1">
      <c r="C35" s="424" t="s">
        <v>222</v>
      </c>
      <c r="D35" s="428">
        <v>298</v>
      </c>
      <c r="E35" s="567"/>
      <c r="F35" s="421"/>
    </row>
    <row r="36" spans="3:7" ht="18" customHeight="1">
      <c r="C36" s="424" t="s">
        <v>15</v>
      </c>
      <c r="D36" s="429" t="s">
        <v>223</v>
      </c>
      <c r="E36" s="567"/>
      <c r="F36" s="421"/>
    </row>
    <row r="37" spans="3:7" ht="18" customHeight="1">
      <c r="C37" s="424" t="s">
        <v>16</v>
      </c>
      <c r="D37" s="426" t="s">
        <v>224</v>
      </c>
      <c r="E37" s="567"/>
      <c r="F37" s="421"/>
    </row>
    <row r="38" spans="3:7" ht="18" customHeight="1">
      <c r="C38" s="424" t="s">
        <v>225</v>
      </c>
      <c r="D38" s="430">
        <v>22800</v>
      </c>
      <c r="E38" s="568"/>
      <c r="F38" s="569"/>
    </row>
    <row r="39" spans="3:7" ht="18.75">
      <c r="C39" s="424" t="s">
        <v>226</v>
      </c>
      <c r="D39" s="430">
        <v>17200</v>
      </c>
      <c r="E39" s="567"/>
      <c r="F39" s="421"/>
    </row>
    <row r="40" spans="3:7" ht="16.5" customHeight="1">
      <c r="C40" s="815" t="s">
        <v>123</v>
      </c>
      <c r="D40" s="431"/>
      <c r="E40" s="570"/>
      <c r="F40" s="570"/>
      <c r="G40" s="571"/>
    </row>
    <row r="41" spans="3:7" ht="16.5" customHeight="1">
      <c r="C41" s="432" t="s">
        <v>228</v>
      </c>
    </row>
    <row r="42" spans="3:7">
      <c r="C42" s="432"/>
    </row>
    <row r="43" spans="3:7">
      <c r="C43" s="421"/>
      <c r="D43" s="423"/>
    </row>
    <row r="46" spans="3:7">
      <c r="C46" s="423"/>
      <c r="D46" s="423"/>
    </row>
    <row r="47" spans="3:7">
      <c r="C47" s="423"/>
      <c r="D47" s="423"/>
    </row>
    <row r="48" spans="3:7">
      <c r="C48" s="423"/>
      <c r="D48" s="423"/>
    </row>
  </sheetData>
  <phoneticPr fontId="9"/>
  <pageMargins left="0.70866141732283472" right="0.70866141732283472" top="0.74803149606299213" bottom="0.74803149606299213" header="0.31496062992125984" footer="0.31496062992125984"/>
  <pageSetup paperSize="9" orientation="landscape" r:id="rId1"/>
  <headerFooter alignWithMargins="0"/>
  <ignoredErrors>
    <ignoredError sqref="B4 B13 B17 B19 B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B89"/>
  <sheetViews>
    <sheetView zoomScale="85" zoomScaleNormal="85" workbookViewId="0">
      <pane xSplit="26" ySplit="4" topLeftCell="AU5" activePane="bottomRight" state="frozen"/>
      <selection pane="topRight" activeCell="AA1" sqref="AA1"/>
      <selection pane="bottomLeft" activeCell="A5" sqref="A5"/>
      <selection pane="bottomRight"/>
    </sheetView>
  </sheetViews>
  <sheetFormatPr defaultColWidth="9" defaultRowHeight="14.25"/>
  <cols>
    <col min="1" max="1" width="1.5" style="437" customWidth="1"/>
    <col min="2" max="17" width="1.625" style="438" hidden="1" customWidth="1"/>
    <col min="18" max="18" width="1.5" style="474" hidden="1" customWidth="1"/>
    <col min="19" max="19" width="1" style="438" hidden="1" customWidth="1"/>
    <col min="20" max="20" width="1.625" style="873" hidden="1" customWidth="1"/>
    <col min="21" max="21" width="29.5" style="108" hidden="1" customWidth="1"/>
    <col min="22" max="22" width="11.875" style="873" hidden="1" customWidth="1"/>
    <col min="23" max="23" width="2.625" style="438" customWidth="1"/>
    <col min="24" max="24" width="30.875" style="438" bestFit="1" customWidth="1"/>
    <col min="25" max="25" width="11.875" style="1" customWidth="1"/>
    <col min="26" max="26" width="9.375" style="474" hidden="1" customWidth="1"/>
    <col min="27" max="56" width="9.375" style="438" customWidth="1"/>
    <col min="57" max="57" width="9.375" style="438" hidden="1" customWidth="1"/>
    <col min="58" max="58" width="9.375" style="437" customWidth="1"/>
    <col min="59" max="59" width="10.5" style="438" customWidth="1"/>
    <col min="60" max="60" width="7.875" style="438" bestFit="1" customWidth="1"/>
    <col min="61" max="61" width="12.25" style="438" bestFit="1" customWidth="1"/>
    <col min="62" max="62" width="7.5" style="438" customWidth="1"/>
    <col min="63" max="67" width="9" style="438"/>
    <col min="68" max="79" width="13.75" style="438" bestFit="1" customWidth="1"/>
    <col min="80" max="80" width="13.375" style="438" bestFit="1" customWidth="1"/>
    <col min="81" max="16384" width="9" style="438"/>
  </cols>
  <sheetData>
    <row r="1" spans="1:62" s="1" customFormat="1" ht="53.25" customHeight="1">
      <c r="T1" s="947"/>
      <c r="U1" s="947"/>
      <c r="V1" s="648"/>
      <c r="W1" s="948" t="s">
        <v>255</v>
      </c>
      <c r="X1" s="948"/>
      <c r="Y1" s="433"/>
      <c r="Z1" s="433"/>
      <c r="BF1" s="81"/>
    </row>
    <row r="2" spans="1:62" s="1" customFormat="1" ht="18">
      <c r="A2" s="81"/>
      <c r="R2" s="433"/>
      <c r="T2" s="862"/>
      <c r="U2" s="108"/>
      <c r="V2" s="648"/>
      <c r="W2" s="896" t="str">
        <f>'0.Contents'!C2</f>
        <v>＜速報値＞</v>
      </c>
      <c r="Y2" s="433"/>
      <c r="Z2" s="433"/>
      <c r="BF2" s="81"/>
    </row>
    <row r="3" spans="1:62" s="1" customFormat="1" ht="18.75" customHeight="1" thickBot="1">
      <c r="A3" s="81"/>
      <c r="T3" s="863"/>
      <c r="U3" s="108"/>
      <c r="V3" s="648"/>
      <c r="W3" s="434" t="s">
        <v>395</v>
      </c>
      <c r="Y3" s="433"/>
      <c r="Z3" s="433"/>
      <c r="AM3" s="435"/>
      <c r="AN3" s="435"/>
      <c r="AP3" s="436"/>
      <c r="AQ3" s="436"/>
      <c r="AR3" s="435"/>
      <c r="AT3" s="435"/>
      <c r="AW3" s="435"/>
      <c r="AX3" s="435"/>
      <c r="AY3" s="435"/>
      <c r="AZ3" s="435"/>
      <c r="BA3" s="435"/>
      <c r="BB3" s="435"/>
      <c r="BC3" s="435"/>
      <c r="BD3" s="435"/>
      <c r="BE3" s="435"/>
      <c r="BF3" s="660"/>
      <c r="BG3" s="435"/>
      <c r="BH3" s="435"/>
      <c r="BI3" s="435"/>
      <c r="BJ3" s="435"/>
    </row>
    <row r="4" spans="1:62" s="1" customFormat="1" ht="30">
      <c r="A4" s="81"/>
      <c r="T4" s="864"/>
      <c r="U4" s="108"/>
      <c r="V4" s="865"/>
      <c r="W4" s="819" t="s">
        <v>70</v>
      </c>
      <c r="X4" s="820"/>
      <c r="Y4" s="821" t="s">
        <v>0</v>
      </c>
      <c r="Z4" s="185"/>
      <c r="AA4" s="186">
        <v>1990</v>
      </c>
      <c r="AB4" s="186">
        <v>1991</v>
      </c>
      <c r="AC4" s="186">
        <v>1992</v>
      </c>
      <c r="AD4" s="186">
        <v>1993</v>
      </c>
      <c r="AE4" s="186">
        <v>1994</v>
      </c>
      <c r="AF4" s="186">
        <v>1995</v>
      </c>
      <c r="AG4" s="186">
        <v>1996</v>
      </c>
      <c r="AH4" s="186">
        <v>1997</v>
      </c>
      <c r="AI4" s="186">
        <v>1998</v>
      </c>
      <c r="AJ4" s="187">
        <v>1999</v>
      </c>
      <c r="AK4" s="187">
        <v>2000</v>
      </c>
      <c r="AL4" s="187">
        <f t="shared" ref="AL4:BE4" si="0">AK4+1</f>
        <v>2001</v>
      </c>
      <c r="AM4" s="187">
        <f t="shared" si="0"/>
        <v>2002</v>
      </c>
      <c r="AN4" s="186">
        <f t="shared" si="0"/>
        <v>2003</v>
      </c>
      <c r="AO4" s="186">
        <f t="shared" si="0"/>
        <v>2004</v>
      </c>
      <c r="AP4" s="822">
        <f t="shared" si="0"/>
        <v>2005</v>
      </c>
      <c r="AQ4" s="186">
        <f t="shared" si="0"/>
        <v>2006</v>
      </c>
      <c r="AR4" s="186">
        <f t="shared" si="0"/>
        <v>2007</v>
      </c>
      <c r="AS4" s="186">
        <f t="shared" si="0"/>
        <v>2008</v>
      </c>
      <c r="AT4" s="186">
        <f t="shared" si="0"/>
        <v>2009</v>
      </c>
      <c r="AU4" s="187">
        <f t="shared" si="0"/>
        <v>2010</v>
      </c>
      <c r="AV4" s="187">
        <f t="shared" si="0"/>
        <v>2011</v>
      </c>
      <c r="AW4" s="186">
        <f t="shared" si="0"/>
        <v>2012</v>
      </c>
      <c r="AX4" s="186">
        <f t="shared" si="0"/>
        <v>2013</v>
      </c>
      <c r="AY4" s="823">
        <f t="shared" si="0"/>
        <v>2014</v>
      </c>
      <c r="AZ4" s="186">
        <f>AY4+1</f>
        <v>2015</v>
      </c>
      <c r="BA4" s="187">
        <f>AZ4+1</f>
        <v>2016</v>
      </c>
      <c r="BB4" s="186">
        <f>BA4+1</f>
        <v>2017</v>
      </c>
      <c r="BC4" s="186">
        <f>BB4+1</f>
        <v>2018</v>
      </c>
      <c r="BD4" s="855" t="s">
        <v>377</v>
      </c>
      <c r="BE4" s="824" t="e">
        <f t="shared" si="0"/>
        <v>#VALUE!</v>
      </c>
      <c r="BF4" s="648"/>
      <c r="BG4" s="2"/>
      <c r="BH4" s="2"/>
      <c r="BI4" s="2"/>
      <c r="BJ4" s="2"/>
    </row>
    <row r="5" spans="1:62" ht="34.5" customHeight="1">
      <c r="T5" s="866"/>
      <c r="U5" s="643"/>
      <c r="V5" s="867"/>
      <c r="W5" s="440" t="s">
        <v>124</v>
      </c>
      <c r="X5" s="441"/>
      <c r="Y5" s="442">
        <v>1</v>
      </c>
      <c r="Z5" s="443"/>
      <c r="AA5" s="709">
        <f t="shared" ref="AA5:AR5" si="1">SUM(AA6:AA7)</f>
        <v>1163.8736184377096</v>
      </c>
      <c r="AB5" s="709">
        <f t="shared" si="1"/>
        <v>1175.3529181396759</v>
      </c>
      <c r="AC5" s="709">
        <f t="shared" si="1"/>
        <v>1184.7914950435054</v>
      </c>
      <c r="AD5" s="709">
        <f t="shared" si="1"/>
        <v>1177.467135915155</v>
      </c>
      <c r="AE5" s="709">
        <f t="shared" si="1"/>
        <v>1232.3539777903827</v>
      </c>
      <c r="AF5" s="709">
        <f t="shared" si="1"/>
        <v>1244.6201450409851</v>
      </c>
      <c r="AG5" s="709">
        <f t="shared" si="1"/>
        <v>1256.5807651197742</v>
      </c>
      <c r="AH5" s="709">
        <f t="shared" si="1"/>
        <v>1249.6632087939336</v>
      </c>
      <c r="AI5" s="709">
        <f t="shared" si="1"/>
        <v>1209.582714079814</v>
      </c>
      <c r="AJ5" s="709">
        <f t="shared" si="1"/>
        <v>1246.1726335165893</v>
      </c>
      <c r="AK5" s="709">
        <f t="shared" si="1"/>
        <v>1269.0771927207122</v>
      </c>
      <c r="AL5" s="709">
        <f t="shared" si="1"/>
        <v>1253.9985910291673</v>
      </c>
      <c r="AM5" s="709">
        <f t="shared" si="1"/>
        <v>1282.9878030518169</v>
      </c>
      <c r="AN5" s="709">
        <f t="shared" si="1"/>
        <v>1291.0302194543854</v>
      </c>
      <c r="AO5" s="709">
        <f t="shared" si="1"/>
        <v>1286.1719595965694</v>
      </c>
      <c r="AP5" s="709">
        <f t="shared" si="1"/>
        <v>1293.252148146647</v>
      </c>
      <c r="AQ5" s="709">
        <f t="shared" si="1"/>
        <v>1269.9576046258151</v>
      </c>
      <c r="AR5" s="709">
        <f t="shared" si="1"/>
        <v>1305.5028671441362</v>
      </c>
      <c r="AS5" s="709">
        <f>SUM(AS6:AS7)</f>
        <v>1234.6060392589866</v>
      </c>
      <c r="AT5" s="709">
        <f t="shared" ref="AT5:AZ5" si="2">SUM(AT6:AT7)</f>
        <v>1165.1872991409014</v>
      </c>
      <c r="AU5" s="709">
        <f t="shared" si="2"/>
        <v>1216.5558982788668</v>
      </c>
      <c r="AV5" s="709">
        <f t="shared" si="2"/>
        <v>1266.5532314097798</v>
      </c>
      <c r="AW5" s="709">
        <f t="shared" si="2"/>
        <v>1307.7524102525908</v>
      </c>
      <c r="AX5" s="709">
        <f t="shared" si="2"/>
        <v>1317.0263676363427</v>
      </c>
      <c r="AY5" s="709">
        <f t="shared" si="2"/>
        <v>1265.3007731608127</v>
      </c>
      <c r="AZ5" s="709">
        <f t="shared" si="2"/>
        <v>1225.0267354966479</v>
      </c>
      <c r="BA5" s="710">
        <f>SUM(BA6:BA7)</f>
        <v>1205.3658028778909</v>
      </c>
      <c r="BB5" s="709">
        <f t="shared" ref="BB5:BD5" si="3">SUM(BB6:BB7)</f>
        <v>1189.8338438433234</v>
      </c>
      <c r="BC5" s="709">
        <f t="shared" ref="BC5" si="4">SUM(BC6:BC7)</f>
        <v>1143.6734585463105</v>
      </c>
      <c r="BD5" s="854">
        <f t="shared" si="3"/>
        <v>1106.4676348183696</v>
      </c>
      <c r="BE5" s="825">
        <f>SUM(BE6:BE7)</f>
        <v>0</v>
      </c>
      <c r="BF5" s="659"/>
      <c r="BG5" s="2"/>
      <c r="BH5" s="2"/>
      <c r="BI5" s="2"/>
      <c r="BJ5" s="4"/>
    </row>
    <row r="6" spans="1:62" ht="34.5" customHeight="1">
      <c r="T6" s="866"/>
      <c r="U6" s="643"/>
      <c r="V6" s="867"/>
      <c r="W6" s="446"/>
      <c r="X6" s="447" t="s">
        <v>44</v>
      </c>
      <c r="Y6" s="442">
        <v>1</v>
      </c>
      <c r="Z6" s="448"/>
      <c r="AA6" s="709">
        <v>1067.5716801085</v>
      </c>
      <c r="AB6" s="709">
        <v>1077.836074957436</v>
      </c>
      <c r="AC6" s="709">
        <v>1085.8221219052448</v>
      </c>
      <c r="AD6" s="709">
        <v>1081.0016257430202</v>
      </c>
      <c r="AE6" s="709">
        <v>1130.8456022770429</v>
      </c>
      <c r="AF6" s="709">
        <v>1142.0420610701253</v>
      </c>
      <c r="AG6" s="709">
        <v>1152.7946075477321</v>
      </c>
      <c r="AH6" s="709">
        <v>1146.9570057227174</v>
      </c>
      <c r="AI6" s="709">
        <v>1113.1485420953047</v>
      </c>
      <c r="AJ6" s="709">
        <v>1149.4786834938736</v>
      </c>
      <c r="AK6" s="709">
        <v>1170.3001609849173</v>
      </c>
      <c r="AL6" s="709">
        <v>1157.360140835646</v>
      </c>
      <c r="AM6" s="709">
        <v>1188.9908054189971</v>
      </c>
      <c r="AN6" s="709">
        <v>1197.2982133972207</v>
      </c>
      <c r="AO6" s="709">
        <v>1193.4424110291955</v>
      </c>
      <c r="AP6" s="709">
        <v>1200.5210723981911</v>
      </c>
      <c r="AQ6" s="709">
        <v>1178.7176815800869</v>
      </c>
      <c r="AR6" s="709">
        <v>1214.4893158623697</v>
      </c>
      <c r="AS6" s="709">
        <v>1147.0211880210277</v>
      </c>
      <c r="AT6" s="709">
        <v>1087.1315649887179</v>
      </c>
      <c r="AU6" s="709">
        <v>1137.0296587623227</v>
      </c>
      <c r="AV6" s="709">
        <v>1187.9850775239856</v>
      </c>
      <c r="AW6" s="709">
        <v>1227.3154456416423</v>
      </c>
      <c r="AX6" s="709">
        <v>1235.2782059780652</v>
      </c>
      <c r="AY6" s="709">
        <v>1185.1361197476983</v>
      </c>
      <c r="AZ6" s="709">
        <v>1145.9126108645389</v>
      </c>
      <c r="BA6" s="710">
        <v>1126.5410537957109</v>
      </c>
      <c r="BB6" s="709">
        <v>1110.1421208946153</v>
      </c>
      <c r="BC6" s="709">
        <v>1065.2672740155845</v>
      </c>
      <c r="BD6" s="737">
        <v>1029.4887280633739</v>
      </c>
      <c r="BE6" s="825">
        <v>0</v>
      </c>
      <c r="BF6" s="659"/>
      <c r="BG6" s="2"/>
      <c r="BH6" s="2"/>
      <c r="BI6" s="2"/>
      <c r="BJ6" s="4"/>
    </row>
    <row r="7" spans="1:62" ht="34.5" customHeight="1">
      <c r="T7" s="866"/>
      <c r="U7" s="643"/>
      <c r="V7" s="867"/>
      <c r="W7" s="449"/>
      <c r="X7" s="450" t="s">
        <v>45</v>
      </c>
      <c r="Y7" s="442">
        <v>1</v>
      </c>
      <c r="Z7" s="443"/>
      <c r="AA7" s="444">
        <v>96.301938329209634</v>
      </c>
      <c r="AB7" s="444">
        <v>97.51684318223991</v>
      </c>
      <c r="AC7" s="444">
        <v>98.969373138260622</v>
      </c>
      <c r="AD7" s="444">
        <v>96.465510172134842</v>
      </c>
      <c r="AE7" s="444">
        <v>101.50837551333974</v>
      </c>
      <c r="AF7" s="444">
        <v>102.57808397085968</v>
      </c>
      <c r="AG7" s="444">
        <v>103.78615757204204</v>
      </c>
      <c r="AH7" s="444">
        <v>102.70620307121612</v>
      </c>
      <c r="AI7" s="444">
        <v>96.434171984509348</v>
      </c>
      <c r="AJ7" s="444">
        <v>96.69395002271564</v>
      </c>
      <c r="AK7" s="444">
        <v>98.77703173579502</v>
      </c>
      <c r="AL7" s="444">
        <v>96.638450193521237</v>
      </c>
      <c r="AM7" s="444">
        <v>93.996997632819728</v>
      </c>
      <c r="AN7" s="444">
        <v>93.732006057164568</v>
      </c>
      <c r="AO7" s="444">
        <v>92.729548567374039</v>
      </c>
      <c r="AP7" s="444">
        <v>92.73107574845595</v>
      </c>
      <c r="AQ7" s="444">
        <v>91.239923045728148</v>
      </c>
      <c r="AR7" s="444">
        <v>91.013551281766524</v>
      </c>
      <c r="AS7" s="444">
        <v>87.584851237959001</v>
      </c>
      <c r="AT7" s="444">
        <v>78.055734152183419</v>
      </c>
      <c r="AU7" s="444">
        <v>79.526239516544209</v>
      </c>
      <c r="AV7" s="444">
        <v>78.568153885794203</v>
      </c>
      <c r="AW7" s="444">
        <v>80.436964610948593</v>
      </c>
      <c r="AX7" s="444">
        <v>81.748161658277482</v>
      </c>
      <c r="AY7" s="444">
        <v>80.164653413114294</v>
      </c>
      <c r="AZ7" s="444">
        <v>79.114124632108997</v>
      </c>
      <c r="BA7" s="609">
        <v>78.824749082179949</v>
      </c>
      <c r="BB7" s="444">
        <v>79.691722948708062</v>
      </c>
      <c r="BC7" s="444">
        <v>78.406184530725966</v>
      </c>
      <c r="BD7" s="445">
        <v>76.978906754995762</v>
      </c>
      <c r="BE7" s="825">
        <v>0</v>
      </c>
      <c r="BF7" s="659"/>
      <c r="BG7" s="2"/>
      <c r="BH7" s="2"/>
      <c r="BI7" s="2"/>
      <c r="BJ7" s="4"/>
    </row>
    <row r="8" spans="1:62" ht="33.75" customHeight="1">
      <c r="T8" s="866"/>
      <c r="U8" s="643"/>
      <c r="V8" s="867"/>
      <c r="W8" s="451" t="s">
        <v>182</v>
      </c>
      <c r="X8" s="441"/>
      <c r="Y8" s="442">
        <v>25</v>
      </c>
      <c r="Z8" s="452"/>
      <c r="AA8" s="444">
        <v>44.404632547234648</v>
      </c>
      <c r="AB8" s="444">
        <v>43.245906374844196</v>
      </c>
      <c r="AC8" s="444">
        <v>44.105328096141449</v>
      </c>
      <c r="AD8" s="444">
        <v>40.012889547909865</v>
      </c>
      <c r="AE8" s="444">
        <v>43.399950472573373</v>
      </c>
      <c r="AF8" s="444">
        <v>41.916018840694257</v>
      </c>
      <c r="AG8" s="444">
        <v>40.712681217058545</v>
      </c>
      <c r="AH8" s="444">
        <v>39.962964497904203</v>
      </c>
      <c r="AI8" s="444">
        <v>38.101552465012638</v>
      </c>
      <c r="AJ8" s="444">
        <v>37.984696109080957</v>
      </c>
      <c r="AK8" s="444">
        <v>37.977677772337103</v>
      </c>
      <c r="AL8" s="444">
        <v>37.128535793899559</v>
      </c>
      <c r="AM8" s="444">
        <v>36.433156019819727</v>
      </c>
      <c r="AN8" s="444">
        <v>34.988999275099935</v>
      </c>
      <c r="AO8" s="444">
        <v>36.022998568671987</v>
      </c>
      <c r="AP8" s="444">
        <v>35.843734352789838</v>
      </c>
      <c r="AQ8" s="444">
        <v>35.262306198936841</v>
      </c>
      <c r="AR8" s="444">
        <v>35.538347079743154</v>
      </c>
      <c r="AS8" s="444">
        <v>35.238667700855117</v>
      </c>
      <c r="AT8" s="444">
        <v>34.275731066712012</v>
      </c>
      <c r="AU8" s="444">
        <v>34.782929827054048</v>
      </c>
      <c r="AV8" s="444">
        <v>33.775612471493602</v>
      </c>
      <c r="AW8" s="444">
        <v>32.903503202419515</v>
      </c>
      <c r="AX8" s="444">
        <v>32.533043009316863</v>
      </c>
      <c r="AY8" s="444">
        <v>31.88657632510639</v>
      </c>
      <c r="AZ8" s="444">
        <v>31.157447617206589</v>
      </c>
      <c r="BA8" s="609">
        <v>30.920618361033796</v>
      </c>
      <c r="BB8" s="444">
        <v>30.493696713600134</v>
      </c>
      <c r="BC8" s="444">
        <v>30.114012110434782</v>
      </c>
      <c r="BD8" s="445">
        <v>30.0052654163356</v>
      </c>
      <c r="BE8" s="825">
        <v>0</v>
      </c>
      <c r="BF8" s="659"/>
      <c r="BG8" s="2"/>
      <c r="BH8" s="2"/>
      <c r="BI8" s="2"/>
      <c r="BJ8" s="4"/>
    </row>
    <row r="9" spans="1:62" ht="33.75" customHeight="1">
      <c r="T9" s="866"/>
      <c r="U9" s="643"/>
      <c r="V9" s="867"/>
      <c r="W9" s="451" t="s">
        <v>125</v>
      </c>
      <c r="X9" s="441"/>
      <c r="Y9" s="442">
        <v>298</v>
      </c>
      <c r="Z9" s="452"/>
      <c r="AA9" s="444">
        <v>31.87587917135582</v>
      </c>
      <c r="AB9" s="444">
        <v>31.580537363811526</v>
      </c>
      <c r="AC9" s="444">
        <v>31.752763950442244</v>
      </c>
      <c r="AD9" s="444">
        <v>31.615368254060911</v>
      </c>
      <c r="AE9" s="444">
        <v>32.871017691425571</v>
      </c>
      <c r="AF9" s="444">
        <v>33.178794407039064</v>
      </c>
      <c r="AG9" s="444">
        <v>34.309232323056428</v>
      </c>
      <c r="AH9" s="444">
        <v>35.11648948879364</v>
      </c>
      <c r="AI9" s="444">
        <v>33.533047991868209</v>
      </c>
      <c r="AJ9" s="444">
        <v>27.386599125225128</v>
      </c>
      <c r="AK9" s="444">
        <v>29.905553006007032</v>
      </c>
      <c r="AL9" s="444">
        <v>26.28830060669971</v>
      </c>
      <c r="AM9" s="444">
        <v>25.735577954533987</v>
      </c>
      <c r="AN9" s="444">
        <v>25.577403328280763</v>
      </c>
      <c r="AO9" s="444">
        <v>25.407783642251712</v>
      </c>
      <c r="AP9" s="444">
        <v>24.962613323085758</v>
      </c>
      <c r="AQ9" s="444">
        <v>24.837316517803636</v>
      </c>
      <c r="AR9" s="444">
        <v>24.202343380888387</v>
      </c>
      <c r="AS9" s="444">
        <v>23.386656878270347</v>
      </c>
      <c r="AT9" s="444">
        <v>22.743328147621412</v>
      </c>
      <c r="AU9" s="444">
        <v>22.195768133901641</v>
      </c>
      <c r="AV9" s="444">
        <v>21.790257655004364</v>
      </c>
      <c r="AW9" s="444">
        <v>21.471217734750649</v>
      </c>
      <c r="AX9" s="444">
        <v>21.49665751102366</v>
      </c>
      <c r="AY9" s="444">
        <v>21.101529175406821</v>
      </c>
      <c r="AZ9" s="444">
        <v>20.826392816750989</v>
      </c>
      <c r="BA9" s="609">
        <v>20.335506942910094</v>
      </c>
      <c r="BB9" s="444">
        <v>20.621944343139539</v>
      </c>
      <c r="BC9" s="444">
        <v>20.205090375654141</v>
      </c>
      <c r="BD9" s="445">
        <v>20.217024095709213</v>
      </c>
      <c r="BE9" s="825">
        <v>0</v>
      </c>
      <c r="BF9" s="659"/>
      <c r="BG9" s="2"/>
      <c r="BH9" s="2"/>
      <c r="BI9" s="2"/>
      <c r="BJ9" s="4"/>
    </row>
    <row r="10" spans="1:62" ht="33.75" customHeight="1">
      <c r="T10" s="866"/>
      <c r="U10" s="643"/>
      <c r="V10" s="867"/>
      <c r="W10" s="453" t="s">
        <v>46</v>
      </c>
      <c r="X10" s="454"/>
      <c r="Y10" s="442"/>
      <c r="Z10" s="455"/>
      <c r="AA10" s="444">
        <f>SUM(AA11:AA14)</f>
        <v>35.35428892405767</v>
      </c>
      <c r="AB10" s="444">
        <f t="shared" ref="AB10:AZ10" si="5">SUM(AB11:AB14)</f>
        <v>39.095187235868003</v>
      </c>
      <c r="AC10" s="444">
        <f t="shared" si="5"/>
        <v>41.052951673445413</v>
      </c>
      <c r="AD10" s="444">
        <f t="shared" si="5"/>
        <v>44.817405684401898</v>
      </c>
      <c r="AE10" s="444">
        <f t="shared" si="5"/>
        <v>49.591402497918821</v>
      </c>
      <c r="AF10" s="444">
        <f t="shared" si="5"/>
        <v>59.471728426964553</v>
      </c>
      <c r="AG10" s="444">
        <f t="shared" si="5"/>
        <v>60.071026195534181</v>
      </c>
      <c r="AH10" s="444">
        <f t="shared" si="5"/>
        <v>59.102675143276009</v>
      </c>
      <c r="AI10" s="444">
        <f t="shared" si="5"/>
        <v>53.722814545016718</v>
      </c>
      <c r="AJ10" s="444">
        <f t="shared" si="5"/>
        <v>46.978226472088487</v>
      </c>
      <c r="AK10" s="444">
        <f t="shared" si="5"/>
        <v>42.042239535271378</v>
      </c>
      <c r="AL10" s="444">
        <f t="shared" si="5"/>
        <v>35.70181953185422</v>
      </c>
      <c r="AM10" s="444">
        <f t="shared" si="5"/>
        <v>31.542795140045861</v>
      </c>
      <c r="AN10" s="444">
        <f t="shared" si="5"/>
        <v>30.905871343604161</v>
      </c>
      <c r="AO10" s="444">
        <f t="shared" si="5"/>
        <v>27.383945358469372</v>
      </c>
      <c r="AP10" s="444">
        <f t="shared" si="5"/>
        <v>27.906477838189812</v>
      </c>
      <c r="AQ10" s="444">
        <f t="shared" si="5"/>
        <v>30.232566297724198</v>
      </c>
      <c r="AR10" s="444">
        <f t="shared" si="5"/>
        <v>30.924313940465524</v>
      </c>
      <c r="AS10" s="444">
        <f t="shared" si="5"/>
        <v>30.668458337391652</v>
      </c>
      <c r="AT10" s="444">
        <f t="shared" si="5"/>
        <v>28.754877566599134</v>
      </c>
      <c r="AU10" s="444">
        <f t="shared" si="5"/>
        <v>31.50246205939477</v>
      </c>
      <c r="AV10" s="444">
        <f t="shared" si="5"/>
        <v>33.88279561441307</v>
      </c>
      <c r="AW10" s="444">
        <f t="shared" si="5"/>
        <v>36.516164634051897</v>
      </c>
      <c r="AX10" s="444">
        <f t="shared" si="5"/>
        <v>39.07641015048091</v>
      </c>
      <c r="AY10" s="444">
        <f t="shared" si="5"/>
        <v>42.307078062556911</v>
      </c>
      <c r="AZ10" s="444">
        <f t="shared" si="5"/>
        <v>45.21703853865327</v>
      </c>
      <c r="BA10" s="609">
        <f>SUM(BA11:BA14)</f>
        <v>48.79151014803012</v>
      </c>
      <c r="BB10" s="444">
        <f t="shared" ref="BB10:BD10" si="6">SUM(BB11:BB14)</f>
        <v>50.971875942352099</v>
      </c>
      <c r="BC10" s="444">
        <f t="shared" ref="BC10" si="7">SUM(BC11:BC14)</f>
        <v>52.850167056596348</v>
      </c>
      <c r="BD10" s="445">
        <f t="shared" si="6"/>
        <v>56.107455259098067</v>
      </c>
      <c r="BE10" s="825">
        <f>SUM(BE11:BE14)</f>
        <v>0</v>
      </c>
      <c r="BF10" s="659"/>
      <c r="BG10" s="2"/>
      <c r="BH10" s="2"/>
      <c r="BI10" s="2"/>
      <c r="BJ10" s="4"/>
    </row>
    <row r="11" spans="1:62" ht="28.5">
      <c r="T11" s="643"/>
      <c r="U11" s="868"/>
      <c r="V11" s="869"/>
      <c r="W11" s="456"/>
      <c r="X11" s="787" t="s">
        <v>183</v>
      </c>
      <c r="Y11" s="458" t="s">
        <v>187</v>
      </c>
      <c r="Z11" s="443"/>
      <c r="AA11" s="444">
        <v>15.9323098610065</v>
      </c>
      <c r="AB11" s="444">
        <v>17.349612944863189</v>
      </c>
      <c r="AC11" s="444">
        <v>17.76722403564693</v>
      </c>
      <c r="AD11" s="444">
        <v>18.129158284890007</v>
      </c>
      <c r="AE11" s="444">
        <v>21.051895213035113</v>
      </c>
      <c r="AF11" s="444">
        <v>25.213191034391045</v>
      </c>
      <c r="AG11" s="444">
        <v>24.598107256849218</v>
      </c>
      <c r="AH11" s="444">
        <v>24.436792431397134</v>
      </c>
      <c r="AI11" s="444">
        <v>23.742102500183375</v>
      </c>
      <c r="AJ11" s="444">
        <v>24.368275903524488</v>
      </c>
      <c r="AK11" s="444">
        <v>22.851998107079659</v>
      </c>
      <c r="AL11" s="444">
        <v>19.462521407101939</v>
      </c>
      <c r="AM11" s="444">
        <v>16.236391797572242</v>
      </c>
      <c r="AN11" s="444">
        <v>16.229258623473811</v>
      </c>
      <c r="AO11" s="444">
        <v>12.422564206556329</v>
      </c>
      <c r="AP11" s="444">
        <v>12.784022032514812</v>
      </c>
      <c r="AQ11" s="444">
        <v>14.630088728013055</v>
      </c>
      <c r="AR11" s="444">
        <v>16.712624766565696</v>
      </c>
      <c r="AS11" s="444">
        <v>19.293113917906059</v>
      </c>
      <c r="AT11" s="444">
        <v>20.934099089037463</v>
      </c>
      <c r="AU11" s="444">
        <v>23.315041111894196</v>
      </c>
      <c r="AV11" s="444">
        <v>26.104826193760339</v>
      </c>
      <c r="AW11" s="444">
        <v>29.360711378609547</v>
      </c>
      <c r="AX11" s="444">
        <v>32.103862682894565</v>
      </c>
      <c r="AY11" s="444">
        <v>35.783926360663827</v>
      </c>
      <c r="AZ11" s="444">
        <v>39.262797459515099</v>
      </c>
      <c r="BA11" s="609">
        <v>42.623480277012121</v>
      </c>
      <c r="BB11" s="444">
        <v>44.935759192907121</v>
      </c>
      <c r="BC11" s="444">
        <v>47.024957171003344</v>
      </c>
      <c r="BD11" s="445">
        <v>50.422032724424078</v>
      </c>
      <c r="BE11" s="825">
        <v>0</v>
      </c>
      <c r="BF11" s="659"/>
      <c r="BG11" s="2"/>
      <c r="BH11" s="2"/>
      <c r="BI11" s="2"/>
      <c r="BJ11" s="4"/>
    </row>
    <row r="12" spans="1:62" ht="34.5" customHeight="1">
      <c r="T12" s="643"/>
      <c r="U12" s="868"/>
      <c r="V12" s="869"/>
      <c r="W12" s="456"/>
      <c r="X12" s="787" t="s">
        <v>184</v>
      </c>
      <c r="Y12" s="458" t="s">
        <v>185</v>
      </c>
      <c r="Z12" s="443"/>
      <c r="AA12" s="444">
        <v>6.5392993330603124</v>
      </c>
      <c r="AB12" s="444">
        <v>7.5069220881606293</v>
      </c>
      <c r="AC12" s="444">
        <v>7.6172931076973525</v>
      </c>
      <c r="AD12" s="444">
        <v>10.942797023893531</v>
      </c>
      <c r="AE12" s="444">
        <v>13.443461837094947</v>
      </c>
      <c r="AF12" s="444">
        <v>17.609918599177117</v>
      </c>
      <c r="AG12" s="444">
        <v>18.258177043160494</v>
      </c>
      <c r="AH12" s="444">
        <v>19.984282883097684</v>
      </c>
      <c r="AI12" s="444">
        <v>16.568476128945992</v>
      </c>
      <c r="AJ12" s="444">
        <v>13.118064707488832</v>
      </c>
      <c r="AK12" s="444">
        <v>11.873109881357884</v>
      </c>
      <c r="AL12" s="444">
        <v>9.8784684342627678</v>
      </c>
      <c r="AM12" s="444">
        <v>9.1994397103048353</v>
      </c>
      <c r="AN12" s="444">
        <v>8.8542056268787857</v>
      </c>
      <c r="AO12" s="444">
        <v>9.216640483583598</v>
      </c>
      <c r="AP12" s="444">
        <v>8.6233516588427417</v>
      </c>
      <c r="AQ12" s="444">
        <v>8.9987757459274516</v>
      </c>
      <c r="AR12" s="444">
        <v>7.9168495857216747</v>
      </c>
      <c r="AS12" s="444">
        <v>5.7434047787878875</v>
      </c>
      <c r="AT12" s="444">
        <v>4.0468721450282388</v>
      </c>
      <c r="AU12" s="444">
        <v>4.2495437036642674</v>
      </c>
      <c r="AV12" s="444">
        <v>3.7554464923644928</v>
      </c>
      <c r="AW12" s="444">
        <v>3.4363283067771979</v>
      </c>
      <c r="AX12" s="444">
        <v>3.2800593072681292</v>
      </c>
      <c r="AY12" s="444">
        <v>3.361425307453592</v>
      </c>
      <c r="AZ12" s="444">
        <v>3.3081046771154901</v>
      </c>
      <c r="BA12" s="609">
        <v>3.3753293478526532</v>
      </c>
      <c r="BB12" s="444">
        <v>3.5155875828049723</v>
      </c>
      <c r="BC12" s="444">
        <v>3.4874489205307491</v>
      </c>
      <c r="BD12" s="445">
        <v>3.4226018595979957</v>
      </c>
      <c r="BE12" s="825">
        <v>0</v>
      </c>
      <c r="BF12" s="659"/>
      <c r="BG12" s="2"/>
      <c r="BH12" s="2"/>
      <c r="BI12" s="2"/>
      <c r="BJ12" s="4"/>
    </row>
    <row r="13" spans="1:62" ht="34.5" customHeight="1">
      <c r="T13" s="643"/>
      <c r="U13" s="866"/>
      <c r="V13" s="867"/>
      <c r="W13" s="456"/>
      <c r="X13" s="459" t="s">
        <v>126</v>
      </c>
      <c r="Y13" s="442">
        <v>22800</v>
      </c>
      <c r="Z13" s="443"/>
      <c r="AA13" s="444">
        <v>12.850069876123966</v>
      </c>
      <c r="AB13" s="444">
        <v>14.206042348977288</v>
      </c>
      <c r="AC13" s="444">
        <v>15.635824676234234</v>
      </c>
      <c r="AD13" s="444">
        <v>15.701970570462503</v>
      </c>
      <c r="AE13" s="444">
        <v>15.019955788766001</v>
      </c>
      <c r="AF13" s="444">
        <v>16.447524694550538</v>
      </c>
      <c r="AG13" s="444">
        <v>17.022187764473411</v>
      </c>
      <c r="AH13" s="444">
        <v>14.510540478356033</v>
      </c>
      <c r="AI13" s="444">
        <v>13.224101247799888</v>
      </c>
      <c r="AJ13" s="444">
        <v>9.1766166900014632</v>
      </c>
      <c r="AK13" s="444">
        <v>7.0313589307549007</v>
      </c>
      <c r="AL13" s="444">
        <v>6.0660167800018465</v>
      </c>
      <c r="AM13" s="444">
        <v>5.7354807991064209</v>
      </c>
      <c r="AN13" s="444">
        <v>5.4063108216924833</v>
      </c>
      <c r="AO13" s="444">
        <v>5.2587023289238077</v>
      </c>
      <c r="AP13" s="444">
        <v>5.0273514352714539</v>
      </c>
      <c r="AQ13" s="444">
        <v>5.2023880798331499</v>
      </c>
      <c r="AR13" s="444">
        <v>4.708042131894544</v>
      </c>
      <c r="AS13" s="444">
        <v>4.1508999868307095</v>
      </c>
      <c r="AT13" s="444">
        <v>2.4197509350141626</v>
      </c>
      <c r="AU13" s="444">
        <v>2.3981357722873771</v>
      </c>
      <c r="AV13" s="444">
        <v>2.222142959381602</v>
      </c>
      <c r="AW13" s="444">
        <v>2.2072726992822638</v>
      </c>
      <c r="AX13" s="444">
        <v>2.0752507946442691</v>
      </c>
      <c r="AY13" s="444">
        <v>2.0388590558698669</v>
      </c>
      <c r="AZ13" s="444">
        <v>2.0751053198261808</v>
      </c>
      <c r="BA13" s="609">
        <v>2.1582652390468082</v>
      </c>
      <c r="BB13" s="444">
        <v>2.0707538690302223</v>
      </c>
      <c r="BC13" s="444">
        <v>2.0552640652505763</v>
      </c>
      <c r="BD13" s="445">
        <v>2.0013479951396294</v>
      </c>
      <c r="BE13" s="825">
        <v>0</v>
      </c>
      <c r="BF13" s="659"/>
      <c r="BG13" s="2"/>
      <c r="BH13" s="2"/>
      <c r="BI13" s="2"/>
      <c r="BJ13" s="4"/>
    </row>
    <row r="14" spans="1:62" ht="34.5" customHeight="1" thickBot="1">
      <c r="T14" s="643"/>
      <c r="U14" s="866"/>
      <c r="V14" s="867"/>
      <c r="W14" s="460"/>
      <c r="X14" s="461" t="s">
        <v>127</v>
      </c>
      <c r="Y14" s="442">
        <v>17200</v>
      </c>
      <c r="Z14" s="462"/>
      <c r="AA14" s="463">
        <v>3.260985386689496E-2</v>
      </c>
      <c r="AB14" s="463">
        <v>3.260985386689496E-2</v>
      </c>
      <c r="AC14" s="463">
        <v>3.260985386689496E-2</v>
      </c>
      <c r="AD14" s="463">
        <v>4.3479805155859939E-2</v>
      </c>
      <c r="AE14" s="463">
        <v>7.6089659022754899E-2</v>
      </c>
      <c r="AF14" s="463">
        <v>0.20109409884585214</v>
      </c>
      <c r="AG14" s="463">
        <v>0.19255413105106323</v>
      </c>
      <c r="AH14" s="463">
        <v>0.17105935042516235</v>
      </c>
      <c r="AI14" s="463">
        <v>0.18813466808746665</v>
      </c>
      <c r="AJ14" s="463">
        <v>0.3152691710736984</v>
      </c>
      <c r="AK14" s="463">
        <v>0.28577261607893389</v>
      </c>
      <c r="AL14" s="463">
        <v>0.29481291048766206</v>
      </c>
      <c r="AM14" s="463">
        <v>0.37148283306236585</v>
      </c>
      <c r="AN14" s="463">
        <v>0.4160962715590813</v>
      </c>
      <c r="AO14" s="463">
        <v>0.48603833940564012</v>
      </c>
      <c r="AP14" s="464">
        <v>1.4717527115608</v>
      </c>
      <c r="AQ14" s="464">
        <v>1.4013137439505405</v>
      </c>
      <c r="AR14" s="464">
        <v>1.58679745628361</v>
      </c>
      <c r="AS14" s="464">
        <v>1.481039653866997</v>
      </c>
      <c r="AT14" s="464">
        <v>1.3541553975192695</v>
      </c>
      <c r="AU14" s="464">
        <v>1.5397414715489333</v>
      </c>
      <c r="AV14" s="464">
        <v>1.80037996890664</v>
      </c>
      <c r="AW14" s="464">
        <v>1.5118522493828876</v>
      </c>
      <c r="AX14" s="464">
        <v>1.6172373656739449</v>
      </c>
      <c r="AY14" s="464">
        <v>1.1228673385696302</v>
      </c>
      <c r="AZ14" s="463">
        <v>0.57103108219650822</v>
      </c>
      <c r="BA14" s="708">
        <v>0.63443528411853689</v>
      </c>
      <c r="BB14" s="463">
        <v>0.44977529760978152</v>
      </c>
      <c r="BC14" s="463">
        <v>0.28249689981167958</v>
      </c>
      <c r="BD14" s="828">
        <v>0.2614726799363582</v>
      </c>
      <c r="BE14" s="826">
        <v>0</v>
      </c>
      <c r="BF14" s="659"/>
      <c r="BG14" s="2"/>
      <c r="BH14" s="2"/>
      <c r="BI14" s="2"/>
      <c r="BJ14" s="4"/>
    </row>
    <row r="15" spans="1:62" ht="34.5" customHeight="1" thickTop="1" thickBot="1">
      <c r="T15" s="866"/>
      <c r="U15" s="643"/>
      <c r="V15" s="870"/>
      <c r="W15" s="875" t="s">
        <v>71</v>
      </c>
      <c r="X15" s="465"/>
      <c r="Y15" s="466"/>
      <c r="Z15" s="467"/>
      <c r="AA15" s="707">
        <f>SUM(AA5,AA8:AA10)</f>
        <v>1275.5084190803577</v>
      </c>
      <c r="AB15" s="707">
        <f t="shared" ref="AB15:AY15" si="8">SUM(AB5,AB8:AB10)</f>
        <v>1289.2745491141998</v>
      </c>
      <c r="AC15" s="707">
        <f t="shared" si="8"/>
        <v>1301.7025387635344</v>
      </c>
      <c r="AD15" s="707">
        <f t="shared" si="8"/>
        <v>1293.9127994015278</v>
      </c>
      <c r="AE15" s="707">
        <f t="shared" si="8"/>
        <v>1358.2163484523005</v>
      </c>
      <c r="AF15" s="707">
        <f t="shared" si="8"/>
        <v>1379.186686715683</v>
      </c>
      <c r="AG15" s="707">
        <f t="shared" si="8"/>
        <v>1391.6737048554235</v>
      </c>
      <c r="AH15" s="707">
        <f t="shared" si="8"/>
        <v>1383.8453379239074</v>
      </c>
      <c r="AI15" s="707">
        <f t="shared" si="8"/>
        <v>1334.9401290817116</v>
      </c>
      <c r="AJ15" s="707">
        <f t="shared" si="8"/>
        <v>1358.5221552229837</v>
      </c>
      <c r="AK15" s="707">
        <f t="shared" si="8"/>
        <v>1379.0026630343277</v>
      </c>
      <c r="AL15" s="707">
        <f t="shared" si="8"/>
        <v>1353.1172469616208</v>
      </c>
      <c r="AM15" s="707">
        <f t="shared" si="8"/>
        <v>1376.6993321662164</v>
      </c>
      <c r="AN15" s="707">
        <f t="shared" si="8"/>
        <v>1382.5024934013702</v>
      </c>
      <c r="AO15" s="707">
        <f t="shared" si="8"/>
        <v>1374.9866871659624</v>
      </c>
      <c r="AP15" s="707">
        <f t="shared" si="8"/>
        <v>1381.9649736607125</v>
      </c>
      <c r="AQ15" s="707">
        <f t="shared" si="8"/>
        <v>1360.2897936402796</v>
      </c>
      <c r="AR15" s="707">
        <f t="shared" si="8"/>
        <v>1396.1678715452331</v>
      </c>
      <c r="AS15" s="707">
        <f>SUM(AS5,AS8:AS10)</f>
        <v>1323.8998221755037</v>
      </c>
      <c r="AT15" s="707">
        <f>SUM(AT5,AT8:AT10)</f>
        <v>1250.961235921834</v>
      </c>
      <c r="AU15" s="707">
        <f>SUM(AU5,AU8:AU10)</f>
        <v>1305.0370582992171</v>
      </c>
      <c r="AV15" s="707">
        <f t="shared" si="8"/>
        <v>1356.0018971506906</v>
      </c>
      <c r="AW15" s="707">
        <f t="shared" si="8"/>
        <v>1398.6432958238127</v>
      </c>
      <c r="AX15" s="707">
        <f t="shared" si="8"/>
        <v>1410.1324783071641</v>
      </c>
      <c r="AY15" s="707">
        <f t="shared" si="8"/>
        <v>1360.5959567238829</v>
      </c>
      <c r="AZ15" s="707">
        <f>SUM(AZ5,AZ8:AZ10)</f>
        <v>1322.2276144692587</v>
      </c>
      <c r="BA15" s="711">
        <f>SUM(BA5,BA8:BA10)</f>
        <v>1305.4134383298649</v>
      </c>
      <c r="BB15" s="707">
        <f t="shared" ref="BB15:BD15" si="9">SUM(BB5,BB8:BB10)</f>
        <v>1291.9213608424154</v>
      </c>
      <c r="BC15" s="707">
        <f t="shared" ref="BC15" si="10">SUM(BC5,BC8:BC10)</f>
        <v>1246.8427280889957</v>
      </c>
      <c r="BD15" s="738">
        <f t="shared" si="9"/>
        <v>1212.7973795895123</v>
      </c>
      <c r="BE15" s="827">
        <f>SUM(BE5,BE8:BE10)</f>
        <v>0</v>
      </c>
      <c r="BF15" s="661"/>
      <c r="BG15" s="2"/>
      <c r="BH15" s="2"/>
      <c r="BI15" s="2"/>
      <c r="BJ15" s="4"/>
    </row>
    <row r="16" spans="1:62" ht="18" customHeight="1">
      <c r="T16" s="871"/>
      <c r="U16" s="643"/>
      <c r="V16" s="870"/>
      <c r="W16" s="813" t="s">
        <v>128</v>
      </c>
      <c r="Y16" s="468"/>
      <c r="Z16" s="469"/>
      <c r="AA16" s="470"/>
      <c r="AB16" s="470"/>
      <c r="AC16" s="470"/>
      <c r="AD16" s="470"/>
      <c r="AE16" s="470"/>
      <c r="AF16" s="470"/>
      <c r="AG16" s="470"/>
      <c r="AH16" s="470"/>
      <c r="AI16" s="470"/>
      <c r="AJ16" s="470"/>
      <c r="AK16" s="470"/>
      <c r="AL16" s="470"/>
      <c r="AM16" s="470"/>
      <c r="AN16" s="470"/>
      <c r="AO16" s="470"/>
      <c r="AP16" s="470"/>
      <c r="AQ16" s="4"/>
      <c r="AR16" s="4"/>
      <c r="AS16" s="4"/>
      <c r="AT16" s="4"/>
      <c r="AU16" s="4"/>
      <c r="AV16" s="4"/>
      <c r="AW16" s="4"/>
      <c r="AX16" s="4"/>
      <c r="AY16" s="4"/>
      <c r="AZ16" s="4"/>
      <c r="BA16" s="4"/>
      <c r="BB16" s="4"/>
      <c r="BC16" s="4"/>
      <c r="BD16" s="4"/>
      <c r="BE16" s="4"/>
      <c r="BF16" s="643"/>
      <c r="BG16" s="4"/>
      <c r="BH16" s="4"/>
      <c r="BI16" s="4"/>
      <c r="BJ16" s="4"/>
    </row>
    <row r="17" spans="20:80" ht="15.75">
      <c r="T17" s="865"/>
      <c r="U17" s="643"/>
      <c r="V17" s="872"/>
      <c r="W17" s="471"/>
      <c r="Y17" s="472"/>
      <c r="Z17" s="469"/>
      <c r="AA17" s="473"/>
      <c r="AB17" s="473"/>
      <c r="AC17" s="473"/>
      <c r="AD17" s="473"/>
      <c r="AE17" s="473"/>
      <c r="AF17" s="473"/>
      <c r="AG17" s="473"/>
      <c r="AH17" s="473"/>
      <c r="AI17" s="473"/>
      <c r="AJ17" s="473"/>
      <c r="AK17" s="473"/>
      <c r="AL17" s="473"/>
      <c r="AM17" s="473"/>
      <c r="AN17" s="473"/>
      <c r="AO17" s="473"/>
      <c r="AP17" s="45"/>
      <c r="AQ17" s="4"/>
      <c r="AR17" s="4"/>
      <c r="AS17" s="4"/>
      <c r="AT17" s="4"/>
      <c r="AU17" s="4"/>
      <c r="AV17" s="4"/>
      <c r="AW17" s="4"/>
      <c r="AX17" s="4"/>
      <c r="AY17" s="4"/>
      <c r="AZ17" s="4"/>
      <c r="BA17" s="4"/>
      <c r="BB17" s="4"/>
      <c r="BC17" s="4"/>
      <c r="BD17" s="4"/>
      <c r="BE17" s="4"/>
      <c r="BF17" s="643"/>
      <c r="BG17" s="4"/>
      <c r="BH17" s="4"/>
      <c r="BI17" s="4"/>
      <c r="BJ17" s="4"/>
    </row>
    <row r="18" spans="20:80" ht="15.75">
      <c r="T18" s="865"/>
      <c r="U18" s="643"/>
      <c r="V18" s="872"/>
      <c r="W18" s="471"/>
      <c r="Y18" s="472"/>
      <c r="Z18" s="469"/>
      <c r="AA18" s="473"/>
      <c r="AB18" s="473"/>
      <c r="AC18" s="473"/>
      <c r="AD18" s="473"/>
      <c r="AE18" s="473"/>
      <c r="AF18" s="473"/>
      <c r="AG18" s="473"/>
      <c r="AH18" s="473"/>
      <c r="AI18" s="473"/>
      <c r="AJ18" s="473"/>
      <c r="AK18" s="473"/>
      <c r="AL18" s="473"/>
      <c r="AM18" s="473"/>
      <c r="AN18" s="473"/>
      <c r="AO18" s="473"/>
      <c r="AP18" s="45"/>
      <c r="AQ18" s="4"/>
      <c r="AR18" s="4"/>
      <c r="AS18" s="4"/>
      <c r="AT18" s="4"/>
      <c r="AU18" s="4"/>
      <c r="AV18" s="4"/>
      <c r="AW18" s="4"/>
      <c r="AX18" s="4"/>
      <c r="AY18" s="4"/>
      <c r="AZ18" s="4"/>
      <c r="BA18" s="4"/>
      <c r="BB18" s="4"/>
      <c r="BC18" s="4"/>
      <c r="BD18" s="4"/>
      <c r="BE18" s="4"/>
      <c r="BF18" s="643"/>
      <c r="BG18" s="4"/>
      <c r="BH18" s="4"/>
      <c r="BI18" s="4"/>
      <c r="BJ18" s="4"/>
    </row>
    <row r="19" spans="20:80" ht="21.75" customHeight="1">
      <c r="T19" s="108"/>
      <c r="U19" s="643"/>
      <c r="W19" s="1" t="s">
        <v>186</v>
      </c>
      <c r="Y19" s="474"/>
      <c r="AA19" s="4"/>
      <c r="BG19" s="34"/>
      <c r="BI19" s="4"/>
    </row>
    <row r="20" spans="20:80">
      <c r="T20" s="108"/>
      <c r="U20" s="643"/>
      <c r="V20" s="876"/>
      <c r="W20" s="475" t="s">
        <v>43</v>
      </c>
      <c r="X20" s="476"/>
      <c r="Y20" s="477" t="s">
        <v>0</v>
      </c>
      <c r="Z20" s="478"/>
      <c r="AA20" s="10">
        <v>1990</v>
      </c>
      <c r="AB20" s="10">
        <f t="shared" ref="AB20:BA20" si="11">AA20+1</f>
        <v>1991</v>
      </c>
      <c r="AC20" s="10">
        <f t="shared" si="11"/>
        <v>1992</v>
      </c>
      <c r="AD20" s="10">
        <f t="shared" si="11"/>
        <v>1993</v>
      </c>
      <c r="AE20" s="10">
        <f t="shared" si="11"/>
        <v>1994</v>
      </c>
      <c r="AF20" s="10">
        <f t="shared" si="11"/>
        <v>1995</v>
      </c>
      <c r="AG20" s="10">
        <f t="shared" si="11"/>
        <v>1996</v>
      </c>
      <c r="AH20" s="10">
        <f t="shared" si="11"/>
        <v>1997</v>
      </c>
      <c r="AI20" s="10">
        <f t="shared" si="11"/>
        <v>1998</v>
      </c>
      <c r="AJ20" s="479">
        <f t="shared" si="11"/>
        <v>1999</v>
      </c>
      <c r="AK20" s="479">
        <f t="shared" si="11"/>
        <v>2000</v>
      </c>
      <c r="AL20" s="479">
        <f t="shared" si="11"/>
        <v>2001</v>
      </c>
      <c r="AM20" s="479">
        <f t="shared" si="11"/>
        <v>2002</v>
      </c>
      <c r="AN20" s="10">
        <f t="shared" si="11"/>
        <v>2003</v>
      </c>
      <c r="AO20" s="10">
        <f t="shared" si="11"/>
        <v>2004</v>
      </c>
      <c r="AP20" s="10">
        <f t="shared" si="11"/>
        <v>2005</v>
      </c>
      <c r="AQ20" s="10">
        <f t="shared" si="11"/>
        <v>2006</v>
      </c>
      <c r="AR20" s="36">
        <f t="shared" si="11"/>
        <v>2007</v>
      </c>
      <c r="AS20" s="480">
        <f t="shared" si="11"/>
        <v>2008</v>
      </c>
      <c r="AT20" s="10">
        <f t="shared" si="11"/>
        <v>2009</v>
      </c>
      <c r="AU20" s="480">
        <f t="shared" si="11"/>
        <v>2010</v>
      </c>
      <c r="AV20" s="479">
        <f t="shared" si="11"/>
        <v>2011</v>
      </c>
      <c r="AW20" s="10">
        <f t="shared" si="11"/>
        <v>2012</v>
      </c>
      <c r="AX20" s="10">
        <f t="shared" si="11"/>
        <v>2013</v>
      </c>
      <c r="AY20" s="36">
        <f t="shared" si="11"/>
        <v>2014</v>
      </c>
      <c r="AZ20" s="36">
        <f t="shared" si="11"/>
        <v>2015</v>
      </c>
      <c r="BA20" s="10">
        <f t="shared" si="11"/>
        <v>2016</v>
      </c>
      <c r="BB20" s="10">
        <f t="shared" ref="BB20:BD20" si="12">BA20+1</f>
        <v>2017</v>
      </c>
      <c r="BC20" s="36">
        <f t="shared" ref="BC20" si="13">BB20+1</f>
        <v>2018</v>
      </c>
      <c r="BD20" s="10">
        <f t="shared" si="12"/>
        <v>2019</v>
      </c>
      <c r="BE20" s="10">
        <f t="shared" ref="BE20" si="14">BD20+1</f>
        <v>2020</v>
      </c>
      <c r="BF20" s="648"/>
      <c r="BH20" s="481"/>
      <c r="BI20" s="482"/>
    </row>
    <row r="21" spans="20:80" ht="18.75">
      <c r="T21" s="866"/>
      <c r="U21" s="643"/>
      <c r="V21" s="877"/>
      <c r="W21" s="483" t="s">
        <v>124</v>
      </c>
      <c r="X21" s="441"/>
      <c r="Y21" s="439">
        <v>1</v>
      </c>
      <c r="Z21" s="484"/>
      <c r="AA21" s="86">
        <f t="shared" ref="AA21:AP21" si="15">AA5/AA$15</f>
        <v>0.91247819381455997</v>
      </c>
      <c r="AB21" s="86">
        <f t="shared" si="15"/>
        <v>0.91163896700451108</v>
      </c>
      <c r="AC21" s="86">
        <f t="shared" si="15"/>
        <v>0.910186052313395</v>
      </c>
      <c r="AD21" s="86">
        <f t="shared" si="15"/>
        <v>0.91000501460358674</v>
      </c>
      <c r="AE21" s="86">
        <f t="shared" si="15"/>
        <v>0.90733260514398972</v>
      </c>
      <c r="AF21" s="86">
        <f t="shared" si="15"/>
        <v>0.9024305099731299</v>
      </c>
      <c r="AG21" s="86">
        <f t="shared" si="15"/>
        <v>0.90292771986398668</v>
      </c>
      <c r="AH21" s="86">
        <f t="shared" si="15"/>
        <v>0.90303675891174473</v>
      </c>
      <c r="AI21" s="86">
        <f t="shared" si="15"/>
        <v>0.90609510324022591</v>
      </c>
      <c r="AJ21" s="86">
        <f t="shared" si="15"/>
        <v>0.91730019177497057</v>
      </c>
      <c r="AK21" s="86">
        <f t="shared" si="15"/>
        <v>0.92028625233272732</v>
      </c>
      <c r="AL21" s="86">
        <f t="shared" si="15"/>
        <v>0.92674791770260767</v>
      </c>
      <c r="AM21" s="86">
        <f t="shared" si="15"/>
        <v>0.93193028650130461</v>
      </c>
      <c r="AN21" s="86">
        <f t="shared" si="15"/>
        <v>0.93383572587855834</v>
      </c>
      <c r="AO21" s="86">
        <f t="shared" si="15"/>
        <v>0.9354068454637533</v>
      </c>
      <c r="AP21" s="86">
        <f t="shared" si="15"/>
        <v>0.93580674821368837</v>
      </c>
      <c r="AQ21" s="86">
        <f t="shared" ref="AQ21:BA21" si="16">AQ5/AQ$15</f>
        <v>0.9335934229332663</v>
      </c>
      <c r="AR21" s="86">
        <f t="shared" si="16"/>
        <v>0.93506153074504439</v>
      </c>
      <c r="AS21" s="86">
        <f t="shared" si="16"/>
        <v>0.93255246248935608</v>
      </c>
      <c r="AT21" s="86">
        <f t="shared" si="16"/>
        <v>0.93143357738201549</v>
      </c>
      <c r="AU21" s="86">
        <f t="shared" si="16"/>
        <v>0.93220027013205065</v>
      </c>
      <c r="AV21" s="86">
        <f t="shared" si="16"/>
        <v>0.93403499956094049</v>
      </c>
      <c r="AW21" s="86">
        <f t="shared" si="16"/>
        <v>0.93501496354173252</v>
      </c>
      <c r="AX21" s="86">
        <f t="shared" si="16"/>
        <v>0.93397350099857745</v>
      </c>
      <c r="AY21" s="86">
        <f t="shared" si="16"/>
        <v>0.92996070354896021</v>
      </c>
      <c r="AZ21" s="86">
        <f t="shared" si="16"/>
        <v>0.92648702998717269</v>
      </c>
      <c r="BA21" s="86">
        <f t="shared" si="16"/>
        <v>0.92335942582299901</v>
      </c>
      <c r="BB21" s="86">
        <f t="shared" ref="BB21:BE21" si="17">BB5/BB$15</f>
        <v>0.92098008431989664</v>
      </c>
      <c r="BC21" s="86">
        <f t="shared" si="17"/>
        <v>0.91725558707728105</v>
      </c>
      <c r="BD21" s="86">
        <f t="shared" ref="BD21" si="18">BD5/BD$15</f>
        <v>0.91232686798257145</v>
      </c>
      <c r="BE21" s="86" t="e">
        <f t="shared" si="17"/>
        <v>#DIV/0!</v>
      </c>
      <c r="BF21" s="656"/>
      <c r="BG21" s="2"/>
      <c r="BJ21" s="2"/>
    </row>
    <row r="22" spans="20:80" ht="15.75">
      <c r="T22" s="866"/>
      <c r="U22" s="643"/>
      <c r="V22" s="877"/>
      <c r="W22" s="485"/>
      <c r="X22" s="447" t="s">
        <v>44</v>
      </c>
      <c r="Y22" s="439">
        <v>1</v>
      </c>
      <c r="Z22" s="484"/>
      <c r="AA22" s="86">
        <f t="shared" ref="AA22:AP22" si="19">AA6/AA$15</f>
        <v>0.83697736850550919</v>
      </c>
      <c r="AB22" s="86">
        <f t="shared" si="19"/>
        <v>0.83600197932858189</v>
      </c>
      <c r="AC22" s="86">
        <f t="shared" si="19"/>
        <v>0.83415533854351176</v>
      </c>
      <c r="AD22" s="86">
        <f t="shared" si="19"/>
        <v>0.83545168286689397</v>
      </c>
      <c r="AE22" s="86">
        <f t="shared" si="19"/>
        <v>0.83259607614475517</v>
      </c>
      <c r="AF22" s="86">
        <f t="shared" si="19"/>
        <v>0.82805473114718031</v>
      </c>
      <c r="AG22" s="86">
        <f t="shared" si="19"/>
        <v>0.82835121733329886</v>
      </c>
      <c r="AH22" s="86">
        <f t="shared" si="19"/>
        <v>0.82881878074859283</v>
      </c>
      <c r="AI22" s="86">
        <f t="shared" si="19"/>
        <v>0.83385652872764082</v>
      </c>
      <c r="AJ22" s="86">
        <f t="shared" si="19"/>
        <v>0.84612435584843426</v>
      </c>
      <c r="AK22" s="86">
        <f t="shared" si="19"/>
        <v>0.84865692602058795</v>
      </c>
      <c r="AL22" s="86">
        <f t="shared" si="19"/>
        <v>0.85532879241208348</v>
      </c>
      <c r="AM22" s="86">
        <f t="shared" si="19"/>
        <v>0.86365321580285603</v>
      </c>
      <c r="AN22" s="86">
        <f t="shared" si="19"/>
        <v>0.8660369287664057</v>
      </c>
      <c r="AO22" s="86">
        <f t="shared" si="19"/>
        <v>0.86796652081704528</v>
      </c>
      <c r="AP22" s="86">
        <f t="shared" si="19"/>
        <v>0.86870586105963932</v>
      </c>
      <c r="AQ22" s="86">
        <f t="shared" ref="AQ22:BA22" si="20">AQ6/AQ$15</f>
        <v>0.86651953656559721</v>
      </c>
      <c r="AR22" s="86">
        <f t="shared" si="20"/>
        <v>0.86987341609445046</v>
      </c>
      <c r="AS22" s="86">
        <f t="shared" si="20"/>
        <v>0.86639575654310497</v>
      </c>
      <c r="AT22" s="86">
        <f t="shared" si="20"/>
        <v>0.869036972346797</v>
      </c>
      <c r="AU22" s="86">
        <f t="shared" si="20"/>
        <v>0.87126235345695924</v>
      </c>
      <c r="AV22" s="86">
        <f t="shared" si="20"/>
        <v>0.87609396419005636</v>
      </c>
      <c r="AW22" s="86">
        <f t="shared" si="20"/>
        <v>0.8775042566652016</v>
      </c>
      <c r="AX22" s="86">
        <f t="shared" si="20"/>
        <v>0.87600152821172661</v>
      </c>
      <c r="AY22" s="86">
        <f t="shared" si="20"/>
        <v>0.87104192386499057</v>
      </c>
      <c r="AZ22" s="86">
        <f t="shared" si="20"/>
        <v>0.86665306209363013</v>
      </c>
      <c r="BA22" s="86">
        <f t="shared" si="20"/>
        <v>0.86297644923664807</v>
      </c>
      <c r="BB22" s="86">
        <f t="shared" ref="BB22:BE22" si="21">BB6/BB$15</f>
        <v>0.85929542969297423</v>
      </c>
      <c r="BC22" s="86">
        <f t="shared" si="21"/>
        <v>0.85437180649743427</v>
      </c>
      <c r="BD22" s="86">
        <f t="shared" ref="BD22" si="22">BD6/BD$15</f>
        <v>0.84885467711994755</v>
      </c>
      <c r="BE22" s="86" t="e">
        <f t="shared" si="21"/>
        <v>#DIV/0!</v>
      </c>
      <c r="BF22" s="656"/>
      <c r="BG22" s="2"/>
      <c r="BH22" s="486"/>
      <c r="BI22" s="487"/>
      <c r="BJ22" s="2"/>
    </row>
    <row r="23" spans="20:80" ht="15.75">
      <c r="T23" s="866"/>
      <c r="U23" s="643"/>
      <c r="V23" s="877"/>
      <c r="W23" s="488"/>
      <c r="X23" s="450" t="s">
        <v>45</v>
      </c>
      <c r="Y23" s="439">
        <v>1</v>
      </c>
      <c r="Z23" s="484"/>
      <c r="AA23" s="86">
        <f t="shared" ref="AA23:AP23" si="23">AA7/AA$15</f>
        <v>7.5500825309050792E-2</v>
      </c>
      <c r="AB23" s="86">
        <f t="shared" si="23"/>
        <v>7.5636987675929204E-2</v>
      </c>
      <c r="AC23" s="86">
        <f t="shared" si="23"/>
        <v>7.6030713769883226E-2</v>
      </c>
      <c r="AD23" s="86">
        <f t="shared" si="23"/>
        <v>7.4553331736692721E-2</v>
      </c>
      <c r="AE23" s="86">
        <f t="shared" si="23"/>
        <v>7.4736528999234497E-2</v>
      </c>
      <c r="AF23" s="86">
        <f t="shared" si="23"/>
        <v>7.4375778825949451E-2</v>
      </c>
      <c r="AG23" s="86">
        <f t="shared" si="23"/>
        <v>7.4576502530687719E-2</v>
      </c>
      <c r="AH23" s="86">
        <f t="shared" si="23"/>
        <v>7.4217978163151899E-2</v>
      </c>
      <c r="AI23" s="86">
        <f t="shared" si="23"/>
        <v>7.223857451258521E-2</v>
      </c>
      <c r="AJ23" s="86">
        <f t="shared" si="23"/>
        <v>7.1175835926536354E-2</v>
      </c>
      <c r="AK23" s="86">
        <f t="shared" si="23"/>
        <v>7.1629326312139363E-2</v>
      </c>
      <c r="AL23" s="86">
        <f t="shared" si="23"/>
        <v>7.1419125290524244E-2</v>
      </c>
      <c r="AM23" s="86">
        <f t="shared" si="23"/>
        <v>6.82770706984486E-2</v>
      </c>
      <c r="AN23" s="86">
        <f t="shared" si="23"/>
        <v>6.7798797112152587E-2</v>
      </c>
      <c r="AO23" s="86">
        <f t="shared" si="23"/>
        <v>6.7440324646708003E-2</v>
      </c>
      <c r="AP23" s="86">
        <f t="shared" si="23"/>
        <v>6.7100887154049133E-2</v>
      </c>
      <c r="AQ23" s="86">
        <f t="shared" ref="AQ23:BA23" si="24">AQ7/AQ$15</f>
        <v>6.7073886367669089E-2</v>
      </c>
      <c r="AR23" s="86">
        <f t="shared" si="24"/>
        <v>6.5188114650594056E-2</v>
      </c>
      <c r="AS23" s="86">
        <f t="shared" si="24"/>
        <v>6.6156705946251157E-2</v>
      </c>
      <c r="AT23" s="86">
        <f t="shared" si="24"/>
        <v>6.2396605035218461E-2</v>
      </c>
      <c r="AU23" s="86">
        <f t="shared" si="24"/>
        <v>6.0937916675091491E-2</v>
      </c>
      <c r="AV23" s="86">
        <f t="shared" si="24"/>
        <v>5.7941035370884166E-2</v>
      </c>
      <c r="AW23" s="86">
        <f t="shared" si="24"/>
        <v>5.7510706876531051E-2</v>
      </c>
      <c r="AX23" s="86">
        <f t="shared" si="24"/>
        <v>5.7971972786850866E-2</v>
      </c>
      <c r="AY23" s="86">
        <f t="shared" si="24"/>
        <v>5.8918779683969601E-2</v>
      </c>
      <c r="AZ23" s="86">
        <f t="shared" si="24"/>
        <v>5.9833967893542561E-2</v>
      </c>
      <c r="BA23" s="86">
        <f t="shared" si="24"/>
        <v>6.038297658635082E-2</v>
      </c>
      <c r="BB23" s="86">
        <f t="shared" ref="BB23:BE23" si="25">BB7/BB$15</f>
        <v>6.1684654626922457E-2</v>
      </c>
      <c r="BC23" s="86">
        <f t="shared" si="25"/>
        <v>6.2883780579846782E-2</v>
      </c>
      <c r="BD23" s="86">
        <f t="shared" ref="BD23" si="26">BD7/BD$15</f>
        <v>6.3472190862623998E-2</v>
      </c>
      <c r="BE23" s="86" t="e">
        <f t="shared" si="25"/>
        <v>#DIV/0!</v>
      </c>
      <c r="BF23" s="656"/>
      <c r="BG23" s="2"/>
      <c r="BH23" s="489"/>
      <c r="BI23" s="490"/>
      <c r="BJ23" s="2"/>
    </row>
    <row r="24" spans="20:80" ht="18.75">
      <c r="T24" s="866"/>
      <c r="U24" s="643"/>
      <c r="V24" s="877"/>
      <c r="W24" s="491" t="s">
        <v>182</v>
      </c>
      <c r="X24" s="441"/>
      <c r="Y24" s="439">
        <v>25</v>
      </c>
      <c r="Z24" s="484"/>
      <c r="AA24" s="86">
        <f t="shared" ref="AA24:AP24" si="27">AA8/AA$15</f>
        <v>3.4813280636164214E-2</v>
      </c>
      <c r="AB24" s="86">
        <f t="shared" si="27"/>
        <v>3.3542821739990472E-2</v>
      </c>
      <c r="AC24" s="86">
        <f t="shared" si="27"/>
        <v>3.3882801010771915E-2</v>
      </c>
      <c r="AD24" s="86">
        <f t="shared" si="27"/>
        <v>3.0923946008121247E-2</v>
      </c>
      <c r="AE24" s="86">
        <f t="shared" si="27"/>
        <v>3.1953635753264195E-2</v>
      </c>
      <c r="AF24" s="86">
        <f t="shared" si="27"/>
        <v>3.0391838352580598E-2</v>
      </c>
      <c r="AG24" s="86">
        <f t="shared" si="27"/>
        <v>2.9254473282793007E-2</v>
      </c>
      <c r="AH24" s="86">
        <f t="shared" si="27"/>
        <v>2.887820148880078E-2</v>
      </c>
      <c r="AI24" s="86">
        <f t="shared" si="27"/>
        <v>2.8541768754245342E-2</v>
      </c>
      <c r="AJ24" s="86">
        <f t="shared" si="27"/>
        <v>2.7960306692860867E-2</v>
      </c>
      <c r="AK24" s="86">
        <f t="shared" si="27"/>
        <v>2.7539959704480803E-2</v>
      </c>
      <c r="AL24" s="86">
        <f t="shared" si="27"/>
        <v>2.7439259884736843E-2</v>
      </c>
      <c r="AM24" s="86">
        <f t="shared" si="27"/>
        <v>2.6464134301926831E-2</v>
      </c>
      <c r="AN24" s="86">
        <f t="shared" si="27"/>
        <v>2.5308452926559661E-2</v>
      </c>
      <c r="AO24" s="86">
        <f t="shared" si="27"/>
        <v>2.6198798071943783E-2</v>
      </c>
      <c r="AP24" s="86">
        <f t="shared" si="27"/>
        <v>2.5936789307939339E-2</v>
      </c>
      <c r="AQ24" s="86">
        <f t="shared" ref="AQ24:BA24" si="28">AQ8/AQ$15</f>
        <v>2.5922642633795828E-2</v>
      </c>
      <c r="AR24" s="86">
        <f t="shared" si="28"/>
        <v>2.5454207766871524E-2</v>
      </c>
      <c r="AS24" s="86">
        <f t="shared" si="28"/>
        <v>2.6617321877835918E-2</v>
      </c>
      <c r="AT24" s="86">
        <f t="shared" si="28"/>
        <v>2.7399514934972551E-2</v>
      </c>
      <c r="AU24" s="86">
        <f t="shared" si="28"/>
        <v>2.6652829209604764E-2</v>
      </c>
      <c r="AV24" s="86">
        <f t="shared" si="28"/>
        <v>2.4908233935708252E-2</v>
      </c>
      <c r="AW24" s="86">
        <f t="shared" si="28"/>
        <v>2.3525300053748924E-2</v>
      </c>
      <c r="AX24" s="86">
        <f t="shared" si="28"/>
        <v>2.3070912492117148E-2</v>
      </c>
      <c r="AY24" s="86">
        <f t="shared" si="28"/>
        <v>2.3435742380041043E-2</v>
      </c>
      <c r="AZ24" s="86">
        <f t="shared" si="28"/>
        <v>2.3564360081613611E-2</v>
      </c>
      <c r="BA24" s="86">
        <f t="shared" si="28"/>
        <v>2.3686456300460165E-2</v>
      </c>
      <c r="BB24" s="86">
        <f t="shared" ref="BB24:BE24" si="29">BB8/BB$15</f>
        <v>2.3603369088747238E-2</v>
      </c>
      <c r="BC24" s="86">
        <f t="shared" si="29"/>
        <v>2.4152213773255722E-2</v>
      </c>
      <c r="BD24" s="86">
        <f t="shared" ref="BD24" si="30">BD8/BD$15</f>
        <v>2.4740542749598693E-2</v>
      </c>
      <c r="BE24" s="86" t="e">
        <f t="shared" si="29"/>
        <v>#DIV/0!</v>
      </c>
      <c r="BF24" s="656"/>
      <c r="BG24" s="87"/>
      <c r="BH24" s="489"/>
      <c r="BI24" s="490"/>
      <c r="BJ24" s="87"/>
      <c r="BM24" s="471"/>
      <c r="BN24" s="471"/>
      <c r="BO24" s="492"/>
      <c r="BP24" s="471"/>
      <c r="BQ24" s="471"/>
      <c r="BR24" s="471"/>
      <c r="BS24" s="471"/>
      <c r="BT24" s="471"/>
      <c r="BU24" s="471"/>
      <c r="BV24" s="471"/>
      <c r="BW24" s="471"/>
      <c r="BX24" s="471"/>
      <c r="BY24" s="471"/>
      <c r="BZ24" s="471"/>
      <c r="CA24" s="471"/>
      <c r="CB24" s="2"/>
    </row>
    <row r="25" spans="20:80" ht="18.75">
      <c r="T25" s="866"/>
      <c r="U25" s="643"/>
      <c r="V25" s="877"/>
      <c r="W25" s="491" t="s">
        <v>125</v>
      </c>
      <c r="X25" s="441"/>
      <c r="Y25" s="439">
        <v>298</v>
      </c>
      <c r="Z25" s="484"/>
      <c r="AA25" s="86">
        <f t="shared" ref="AA25:AP25" si="31">AA9/AA$15</f>
        <v>2.4990724243387077E-2</v>
      </c>
      <c r="AB25" s="86">
        <f t="shared" si="31"/>
        <v>2.4494811741617824E-2</v>
      </c>
      <c r="AC25" s="86">
        <f t="shared" si="31"/>
        <v>2.4393256527411911E-2</v>
      </c>
      <c r="AD25" s="86">
        <f t="shared" si="31"/>
        <v>2.4433924966724137E-2</v>
      </c>
      <c r="AE25" s="86">
        <f t="shared" si="31"/>
        <v>2.4201606562078558E-2</v>
      </c>
      <c r="AF25" s="86">
        <f t="shared" si="31"/>
        <v>2.4056782686939334E-2</v>
      </c>
      <c r="AG25" s="86">
        <f t="shared" si="31"/>
        <v>2.4653215910708542E-2</v>
      </c>
      <c r="AH25" s="86">
        <f t="shared" si="31"/>
        <v>2.5376021818649626E-2</v>
      </c>
      <c r="AI25" s="86">
        <f t="shared" si="31"/>
        <v>2.511951454701955E-2</v>
      </c>
      <c r="AJ25" s="86">
        <f t="shared" si="31"/>
        <v>2.0159111148783566E-2</v>
      </c>
      <c r="AK25" s="86">
        <f t="shared" si="31"/>
        <v>2.1686363491281082E-2</v>
      </c>
      <c r="AL25" s="86">
        <f t="shared" si="31"/>
        <v>1.9427954721388117E-2</v>
      </c>
      <c r="AM25" s="86">
        <f t="shared" si="31"/>
        <v>1.8693680859160022E-2</v>
      </c>
      <c r="AN25" s="86">
        <f t="shared" si="31"/>
        <v>1.8500800866805448E-2</v>
      </c>
      <c r="AO25" s="86">
        <f t="shared" si="31"/>
        <v>1.8478567014070999E-2</v>
      </c>
      <c r="AP25" s="86">
        <f t="shared" si="31"/>
        <v>1.8063130252108945E-2</v>
      </c>
      <c r="AQ25" s="86">
        <f t="shared" ref="AQ25:BA25" si="32">AQ9/AQ$15</f>
        <v>1.8258842074626132E-2</v>
      </c>
      <c r="AR25" s="86">
        <f t="shared" si="32"/>
        <v>1.7334837646780985E-2</v>
      </c>
      <c r="AS25" s="86">
        <f t="shared" si="32"/>
        <v>1.76649747107301E-2</v>
      </c>
      <c r="AT25" s="86">
        <f t="shared" si="32"/>
        <v>1.8180681778569935E-2</v>
      </c>
      <c r="AU25" s="86">
        <f t="shared" si="32"/>
        <v>1.7007768471209671E-2</v>
      </c>
      <c r="AV25" s="86">
        <f t="shared" si="32"/>
        <v>1.6069489062508917E-2</v>
      </c>
      <c r="AW25" s="86">
        <f t="shared" si="32"/>
        <v>1.5351460804095815E-2</v>
      </c>
      <c r="AX25" s="86">
        <f t="shared" si="32"/>
        <v>1.5244424081934464E-2</v>
      </c>
      <c r="AY25" s="86">
        <f t="shared" si="32"/>
        <v>1.5509034163394277E-2</v>
      </c>
      <c r="AZ25" s="86">
        <f t="shared" si="32"/>
        <v>1.5750989155608196E-2</v>
      </c>
      <c r="BA25" s="86">
        <f t="shared" si="32"/>
        <v>1.5577828713734686E-2</v>
      </c>
      <c r="BB25" s="86">
        <f t="shared" ref="BB25:BE25" si="33">BB9/BB$15</f>
        <v>1.5962228792078113E-2</v>
      </c>
      <c r="BC25" s="86">
        <f t="shared" si="33"/>
        <v>1.6205003181613747E-2</v>
      </c>
      <c r="BD25" s="86">
        <f t="shared" ref="BD25" si="34">BD9/BD$15</f>
        <v>1.6669745858580217E-2</v>
      </c>
      <c r="BE25" s="86" t="e">
        <f t="shared" si="33"/>
        <v>#DIV/0!</v>
      </c>
      <c r="BF25" s="656"/>
      <c r="BG25" s="87"/>
      <c r="BH25" s="489"/>
      <c r="BI25" s="490"/>
      <c r="BJ25" s="87"/>
      <c r="BM25" s="493"/>
      <c r="BN25" s="494"/>
      <c r="BO25" s="469"/>
      <c r="BP25" s="495"/>
      <c r="BQ25" s="495"/>
      <c r="BR25" s="495"/>
      <c r="BS25" s="495"/>
      <c r="BT25" s="495"/>
      <c r="BU25" s="495"/>
      <c r="BV25" s="495"/>
      <c r="BW25" s="495"/>
      <c r="BX25" s="495"/>
      <c r="BY25" s="495"/>
      <c r="BZ25" s="495"/>
      <c r="CA25" s="495"/>
      <c r="CB25" s="4"/>
    </row>
    <row r="26" spans="20:80" ht="15.75">
      <c r="T26" s="866"/>
      <c r="U26" s="643"/>
      <c r="V26" s="877"/>
      <c r="W26" s="496" t="s">
        <v>46</v>
      </c>
      <c r="X26" s="454"/>
      <c r="Y26" s="439"/>
      <c r="Z26" s="484"/>
      <c r="AA26" s="86">
        <f>AA10/AA$15</f>
        <v>2.7717801305888776E-2</v>
      </c>
      <c r="AB26" s="86">
        <f t="shared" ref="AB26:BA26" si="35">AB10/AB$15</f>
        <v>3.0323399513880481E-2</v>
      </c>
      <c r="AC26" s="86">
        <f t="shared" si="35"/>
        <v>3.153789014842126E-2</v>
      </c>
      <c r="AD26" s="86">
        <f t="shared" si="35"/>
        <v>3.4637114421567861E-2</v>
      </c>
      <c r="AE26" s="86">
        <f t="shared" si="35"/>
        <v>3.6512152540667517E-2</v>
      </c>
      <c r="AF26" s="86">
        <f t="shared" si="35"/>
        <v>4.3120868987350187E-2</v>
      </c>
      <c r="AG26" s="86">
        <f t="shared" si="35"/>
        <v>4.3164590942511752E-2</v>
      </c>
      <c r="AH26" s="86">
        <f t="shared" si="35"/>
        <v>4.2709017780804812E-2</v>
      </c>
      <c r="AI26" s="86">
        <f t="shared" si="35"/>
        <v>4.0243613458509159E-2</v>
      </c>
      <c r="AJ26" s="86">
        <f t="shared" si="35"/>
        <v>3.4580390383385118E-2</v>
      </c>
      <c r="AK26" s="86">
        <f t="shared" si="35"/>
        <v>3.048742447151084E-2</v>
      </c>
      <c r="AL26" s="86">
        <f t="shared" si="35"/>
        <v>2.6384867691267296E-2</v>
      </c>
      <c r="AM26" s="86">
        <f t="shared" si="35"/>
        <v>2.2911898337608497E-2</v>
      </c>
      <c r="AN26" s="86">
        <f t="shared" si="35"/>
        <v>2.2355020328076559E-2</v>
      </c>
      <c r="AO26" s="86">
        <f t="shared" si="35"/>
        <v>1.9915789450232035E-2</v>
      </c>
      <c r="AP26" s="86">
        <f t="shared" si="35"/>
        <v>2.019333222626318E-2</v>
      </c>
      <c r="AQ26" s="86">
        <f t="shared" si="35"/>
        <v>2.2225092358311861E-2</v>
      </c>
      <c r="AR26" s="86">
        <f t="shared" si="35"/>
        <v>2.2149423841303195E-2</v>
      </c>
      <c r="AS26" s="86">
        <f t="shared" si="35"/>
        <v>2.3165240922077914E-2</v>
      </c>
      <c r="AT26" s="86">
        <f t="shared" si="35"/>
        <v>2.2986225904441913E-2</v>
      </c>
      <c r="AU26" s="86">
        <f t="shared" si="35"/>
        <v>2.4139132187135124E-2</v>
      </c>
      <c r="AV26" s="86">
        <f t="shared" si="35"/>
        <v>2.498727744084249E-2</v>
      </c>
      <c r="AW26" s="86">
        <f t="shared" si="35"/>
        <v>2.6108275600422885E-2</v>
      </c>
      <c r="AX26" s="86">
        <f t="shared" si="35"/>
        <v>2.771116242737091E-2</v>
      </c>
      <c r="AY26" s="86">
        <f t="shared" si="35"/>
        <v>3.1094519907604458E-2</v>
      </c>
      <c r="AZ26" s="86">
        <f t="shared" si="35"/>
        <v>3.4197620775605536E-2</v>
      </c>
      <c r="BA26" s="86">
        <f t="shared" si="35"/>
        <v>3.7376289162806206E-2</v>
      </c>
      <c r="BB26" s="86">
        <f t="shared" ref="BB26:BE26" si="36">BB10/BB$15</f>
        <v>3.9454317799277792E-2</v>
      </c>
      <c r="BC26" s="86">
        <f t="shared" si="36"/>
        <v>4.2387195967849498E-2</v>
      </c>
      <c r="BD26" s="86">
        <f t="shared" ref="BD26" si="37">BD10/BD$15</f>
        <v>4.6262843409249778E-2</v>
      </c>
      <c r="BE26" s="86" t="e">
        <f t="shared" si="36"/>
        <v>#DIV/0!</v>
      </c>
      <c r="BF26" s="656"/>
      <c r="BG26" s="87"/>
      <c r="BH26" s="489"/>
      <c r="BI26" s="490"/>
      <c r="BJ26" s="87"/>
      <c r="BM26" s="493"/>
      <c r="BN26" s="494"/>
      <c r="BO26" s="469"/>
      <c r="BP26" s="495"/>
      <c r="BQ26" s="495"/>
      <c r="BR26" s="495"/>
      <c r="BS26" s="495"/>
      <c r="BT26" s="495"/>
      <c r="BU26" s="495"/>
      <c r="BV26" s="495"/>
      <c r="BW26" s="495"/>
      <c r="BX26" s="495"/>
      <c r="BY26" s="495"/>
      <c r="BZ26" s="495"/>
      <c r="CA26" s="495"/>
      <c r="CB26" s="4"/>
    </row>
    <row r="27" spans="20:80" ht="28.5">
      <c r="T27" s="643"/>
      <c r="U27" s="868"/>
      <c r="V27" s="878"/>
      <c r="W27" s="497"/>
      <c r="X27" s="787" t="s">
        <v>183</v>
      </c>
      <c r="Y27" s="458" t="s">
        <v>187</v>
      </c>
      <c r="Z27" s="484"/>
      <c r="AA27" s="86">
        <f t="shared" ref="AA27:BA27" si="38">AA11/AA$15</f>
        <v>1.2490948411374426E-2</v>
      </c>
      <c r="AB27" s="86">
        <f t="shared" si="38"/>
        <v>1.3456880039075693E-2</v>
      </c>
      <c r="AC27" s="86">
        <f t="shared" si="38"/>
        <v>1.3649219776834514E-2</v>
      </c>
      <c r="AD27" s="86">
        <f t="shared" si="38"/>
        <v>1.4011112876598229E-2</v>
      </c>
      <c r="AE27" s="86">
        <f t="shared" si="38"/>
        <v>1.5499662654645509E-2</v>
      </c>
      <c r="AF27" s="86">
        <f t="shared" si="38"/>
        <v>1.8281202448692649E-2</v>
      </c>
      <c r="AG27" s="86">
        <f t="shared" si="38"/>
        <v>1.7675197261418859E-2</v>
      </c>
      <c r="AH27" s="86">
        <f t="shared" si="38"/>
        <v>1.7658615281428813E-2</v>
      </c>
      <c r="AI27" s="86">
        <f t="shared" si="38"/>
        <v>1.7785144054748934E-2</v>
      </c>
      <c r="AJ27" s="86">
        <f t="shared" si="38"/>
        <v>1.7937341551507311E-2</v>
      </c>
      <c r="AK27" s="86">
        <f t="shared" si="38"/>
        <v>1.6571395197161269E-2</v>
      </c>
      <c r="AL27" s="86">
        <f t="shared" si="38"/>
        <v>1.4383470058344444E-2</v>
      </c>
      <c r="AM27" s="86">
        <f t="shared" si="38"/>
        <v>1.1793709358473004E-2</v>
      </c>
      <c r="AN27" s="86">
        <f t="shared" si="38"/>
        <v>1.1739044740197881E-2</v>
      </c>
      <c r="AO27" s="86">
        <f t="shared" si="38"/>
        <v>9.0346796245430929E-3</v>
      </c>
      <c r="AP27" s="86">
        <f t="shared" si="38"/>
        <v>9.2506121907351829E-3</v>
      </c>
      <c r="AQ27" s="86">
        <f t="shared" si="38"/>
        <v>1.0755126441742525E-2</v>
      </c>
      <c r="AR27" s="86">
        <f t="shared" si="38"/>
        <v>1.1970354788402851E-2</v>
      </c>
      <c r="AS27" s="86">
        <f t="shared" si="38"/>
        <v>1.4572940939143395E-2</v>
      </c>
      <c r="AT27" s="86">
        <f t="shared" si="38"/>
        <v>1.6734410697875155E-2</v>
      </c>
      <c r="AU27" s="86">
        <f t="shared" si="38"/>
        <v>1.786542455911513E-2</v>
      </c>
      <c r="AV27" s="86">
        <f t="shared" si="38"/>
        <v>1.9251319816449598E-2</v>
      </c>
      <c r="AW27" s="86">
        <f t="shared" si="38"/>
        <v>2.0992279780182154E-2</v>
      </c>
      <c r="AX27" s="86">
        <f t="shared" si="38"/>
        <v>2.2766557877905637E-2</v>
      </c>
      <c r="AY27" s="86">
        <f t="shared" si="38"/>
        <v>2.6300185726574048E-2</v>
      </c>
      <c r="AZ27" s="86">
        <f t="shared" si="38"/>
        <v>2.9694431601532661E-2</v>
      </c>
      <c r="BA27" s="86">
        <f t="shared" si="38"/>
        <v>3.2651326411611212E-2</v>
      </c>
      <c r="BB27" s="86">
        <f t="shared" ref="BB27:BE27" si="39">BB11/BB$15</f>
        <v>3.4782116431302079E-2</v>
      </c>
      <c r="BC27" s="86">
        <f t="shared" si="39"/>
        <v>3.7715227519574422E-2</v>
      </c>
      <c r="BD27" s="86">
        <f t="shared" ref="BD27" si="40">BD11/BD$15</f>
        <v>4.1574984884523825E-2</v>
      </c>
      <c r="BE27" s="86" t="e">
        <f t="shared" si="39"/>
        <v>#DIV/0!</v>
      </c>
      <c r="BF27" s="656"/>
      <c r="BG27" s="87"/>
      <c r="BH27" s="489"/>
      <c r="BI27" s="490"/>
      <c r="BJ27" s="87"/>
      <c r="BM27" s="493"/>
      <c r="BN27" s="494"/>
      <c r="BO27" s="495"/>
      <c r="BP27" s="495"/>
      <c r="BQ27" s="495"/>
      <c r="BR27" s="495"/>
      <c r="BS27" s="495"/>
      <c r="BT27" s="495"/>
      <c r="BU27" s="495"/>
      <c r="BV27" s="495"/>
      <c r="BW27" s="495"/>
      <c r="BX27" s="495"/>
      <c r="BY27" s="495"/>
      <c r="BZ27" s="495"/>
      <c r="CA27" s="495"/>
      <c r="CB27" s="4"/>
    </row>
    <row r="28" spans="20:80" ht="28.5">
      <c r="T28" s="643"/>
      <c r="U28" s="165"/>
      <c r="V28" s="878"/>
      <c r="W28" s="497"/>
      <c r="X28" s="457" t="s">
        <v>184</v>
      </c>
      <c r="Y28" s="458" t="s">
        <v>185</v>
      </c>
      <c r="Z28" s="484"/>
      <c r="AA28" s="86">
        <f t="shared" ref="AA28:BA28" si="41">AA12/AA$15</f>
        <v>5.1268178517983841E-3</v>
      </c>
      <c r="AB28" s="86">
        <f t="shared" si="41"/>
        <v>5.8225938713505855E-3</v>
      </c>
      <c r="AC28" s="86">
        <f t="shared" si="41"/>
        <v>5.8517924647614903E-3</v>
      </c>
      <c r="AD28" s="86">
        <f t="shared" si="41"/>
        <v>8.4571363920002123E-3</v>
      </c>
      <c r="AE28" s="86">
        <f t="shared" si="41"/>
        <v>9.8978795627175965E-3</v>
      </c>
      <c r="AF28" s="86">
        <f t="shared" si="41"/>
        <v>1.276833569290926E-2</v>
      </c>
      <c r="AG28" s="86">
        <f t="shared" si="41"/>
        <v>1.3119581824000387E-2</v>
      </c>
      <c r="AH28" s="86">
        <f t="shared" si="41"/>
        <v>1.4441124550145751E-2</v>
      </c>
      <c r="AI28" s="86">
        <f t="shared" si="41"/>
        <v>1.2411400157955575E-2</v>
      </c>
      <c r="AJ28" s="86">
        <f t="shared" si="41"/>
        <v>9.6561286520466597E-3</v>
      </c>
      <c r="AK28" s="86">
        <f t="shared" si="41"/>
        <v>8.6099252739893547E-3</v>
      </c>
      <c r="AL28" s="86">
        <f t="shared" si="41"/>
        <v>7.3005265851459186E-3</v>
      </c>
      <c r="AM28" s="86">
        <f t="shared" si="41"/>
        <v>6.6822431705764324E-3</v>
      </c>
      <c r="AN28" s="86">
        <f t="shared" si="41"/>
        <v>6.4044771486051989E-3</v>
      </c>
      <c r="AO28" s="86">
        <f t="shared" si="41"/>
        <v>6.7030761603811368E-3</v>
      </c>
      <c r="AP28" s="86">
        <f t="shared" si="41"/>
        <v>6.2399205647015689E-3</v>
      </c>
      <c r="AQ28" s="86">
        <f t="shared" si="41"/>
        <v>6.6153372523995594E-3</v>
      </c>
      <c r="AR28" s="86">
        <f t="shared" si="41"/>
        <v>5.6704138141780644E-3</v>
      </c>
      <c r="AS28" s="86">
        <f t="shared" si="41"/>
        <v>4.3382472620549298E-3</v>
      </c>
      <c r="AT28" s="86">
        <f t="shared" si="41"/>
        <v>3.2350100297441242E-3</v>
      </c>
      <c r="AU28" s="86">
        <f t="shared" si="41"/>
        <v>3.2562628598474157E-3</v>
      </c>
      <c r="AV28" s="86">
        <f t="shared" si="41"/>
        <v>2.7694994382055464E-3</v>
      </c>
      <c r="AW28" s="86">
        <f t="shared" si="41"/>
        <v>2.4569011391522609E-3</v>
      </c>
      <c r="AX28" s="86">
        <f t="shared" si="41"/>
        <v>2.3260646483412501E-3</v>
      </c>
      <c r="AY28" s="86">
        <f t="shared" si="41"/>
        <v>2.4705536502896974E-3</v>
      </c>
      <c r="AZ28" s="86">
        <f t="shared" si="41"/>
        <v>2.501917703816344E-3</v>
      </c>
      <c r="BA28" s="86">
        <f t="shared" si="41"/>
        <v>2.5856401112057045E-3</v>
      </c>
      <c r="BB28" s="86">
        <f t="shared" ref="BB28:BE28" si="42">BB12/BB$15</f>
        <v>2.7212086504340978E-3</v>
      </c>
      <c r="BC28" s="86">
        <f t="shared" si="42"/>
        <v>2.7970239084410217E-3</v>
      </c>
      <c r="BD28" s="86">
        <f t="shared" ref="BD28" si="43">BD12/BD$15</f>
        <v>2.8220722745595159E-3</v>
      </c>
      <c r="BE28" s="86" t="e">
        <f t="shared" si="42"/>
        <v>#DIV/0!</v>
      </c>
      <c r="BF28" s="656"/>
      <c r="BG28" s="87"/>
      <c r="BH28" s="489"/>
      <c r="BI28" s="490"/>
      <c r="BJ28" s="87"/>
      <c r="BM28" s="493"/>
      <c r="BN28" s="494"/>
      <c r="BO28" s="495"/>
      <c r="BP28" s="495"/>
      <c r="BQ28" s="495"/>
      <c r="BR28" s="495"/>
      <c r="BS28" s="495"/>
      <c r="BT28" s="495"/>
      <c r="BU28" s="495"/>
      <c r="BV28" s="495"/>
      <c r="BW28" s="495"/>
      <c r="BX28" s="495"/>
      <c r="BY28" s="495"/>
      <c r="BZ28" s="495"/>
      <c r="CA28" s="495"/>
      <c r="CB28" s="4"/>
    </row>
    <row r="29" spans="20:80" ht="18.75" customHeight="1">
      <c r="T29" s="643"/>
      <c r="U29" s="866"/>
      <c r="V29" s="879"/>
      <c r="W29" s="497"/>
      <c r="X29" s="459" t="s">
        <v>126</v>
      </c>
      <c r="Y29" s="442">
        <v>22800</v>
      </c>
      <c r="Z29" s="484"/>
      <c r="AA29" s="86">
        <f t="shared" ref="AA29:BA29" si="44">AA13/AA$15</f>
        <v>1.0074468881505991E-2</v>
      </c>
      <c r="AB29" s="86">
        <f t="shared" si="44"/>
        <v>1.1018632422968092E-2</v>
      </c>
      <c r="AC29" s="86">
        <f t="shared" si="44"/>
        <v>1.2011826212681773E-2</v>
      </c>
      <c r="AD29" s="86">
        <f t="shared" si="44"/>
        <v>1.2135261802592201E-2</v>
      </c>
      <c r="AE29" s="86">
        <f t="shared" si="44"/>
        <v>1.1058588571608179E-2</v>
      </c>
      <c r="AF29" s="86">
        <f t="shared" si="44"/>
        <v>1.1925524552240089E-2</v>
      </c>
      <c r="AG29" s="86">
        <f t="shared" si="44"/>
        <v>1.223145030698255E-2</v>
      </c>
      <c r="AH29" s="86">
        <f t="shared" si="44"/>
        <v>1.0485666339076046E-2</v>
      </c>
      <c r="AI29" s="86">
        <f t="shared" si="44"/>
        <v>9.906138080437046E-3</v>
      </c>
      <c r="AJ29" s="86">
        <f t="shared" si="44"/>
        <v>6.7548524363191132E-3</v>
      </c>
      <c r="AK29" s="86">
        <f t="shared" si="44"/>
        <v>5.0988726267455131E-3</v>
      </c>
      <c r="AL29" s="86">
        <f t="shared" si="44"/>
        <v>4.4829942073555586E-3</v>
      </c>
      <c r="AM29" s="86">
        <f t="shared" si="44"/>
        <v>4.1661099595956983E-3</v>
      </c>
      <c r="AN29" s="86">
        <f t="shared" si="44"/>
        <v>3.9105251871129282E-3</v>
      </c>
      <c r="AO29" s="86">
        <f t="shared" si="44"/>
        <v>3.8245478141775468E-3</v>
      </c>
      <c r="AP29" s="86">
        <f t="shared" si="44"/>
        <v>3.6378284045466146E-3</v>
      </c>
      <c r="AQ29" s="86">
        <f t="shared" si="44"/>
        <v>3.8244704210497736E-3</v>
      </c>
      <c r="AR29" s="86">
        <f t="shared" si="44"/>
        <v>3.372117513837241E-3</v>
      </c>
      <c r="AS29" s="86">
        <f t="shared" si="44"/>
        <v>3.1353580666018421E-3</v>
      </c>
      <c r="AT29" s="86">
        <f t="shared" si="44"/>
        <v>1.9343132828820604E-3</v>
      </c>
      <c r="AU29" s="86">
        <f t="shared" si="44"/>
        <v>1.8375997501655129E-3</v>
      </c>
      <c r="AV29" s="86">
        <f t="shared" si="44"/>
        <v>1.6387462023843011E-3</v>
      </c>
      <c r="AW29" s="86">
        <f t="shared" si="44"/>
        <v>1.578152704033205E-3</v>
      </c>
      <c r="AX29" s="86">
        <f t="shared" si="44"/>
        <v>1.4716708015516146E-3</v>
      </c>
      <c r="AY29" s="86">
        <f t="shared" si="44"/>
        <v>1.4985044206504501E-3</v>
      </c>
      <c r="AZ29" s="86">
        <f t="shared" si="44"/>
        <v>1.5694009844584337E-3</v>
      </c>
      <c r="BA29" s="86">
        <f t="shared" si="44"/>
        <v>1.6533193053444239E-3</v>
      </c>
      <c r="BB29" s="86">
        <f t="shared" ref="BB29:BE29" si="45">BB13/BB$15</f>
        <v>1.6028482319387909E-3</v>
      </c>
      <c r="BC29" s="86">
        <f t="shared" si="45"/>
        <v>1.6483747460280154E-3</v>
      </c>
      <c r="BD29" s="86">
        <f t="shared" ref="BD29" si="46">BD13/BD$15</f>
        <v>1.6501915561666308E-3</v>
      </c>
      <c r="BE29" s="86" t="e">
        <f t="shared" si="45"/>
        <v>#DIV/0!</v>
      </c>
      <c r="BF29" s="656"/>
      <c r="BG29" s="87"/>
      <c r="BH29" s="489"/>
      <c r="BI29" s="498"/>
      <c r="BJ29" s="87"/>
      <c r="BM29" s="325"/>
      <c r="BN29" s="499"/>
      <c r="BO29" s="469"/>
      <c r="BP29" s="500"/>
      <c r="BQ29" s="500"/>
      <c r="BR29" s="500"/>
      <c r="BS29" s="500"/>
      <c r="BT29" s="500"/>
      <c r="BU29" s="495"/>
      <c r="BV29" s="495"/>
      <c r="BW29" s="495"/>
      <c r="BX29" s="495"/>
      <c r="BY29" s="495"/>
      <c r="BZ29" s="495"/>
      <c r="CA29" s="495"/>
      <c r="CB29" s="4"/>
    </row>
    <row r="30" spans="20:80" ht="18.75" customHeight="1" thickBot="1">
      <c r="T30" s="643"/>
      <c r="U30" s="866"/>
      <c r="V30" s="879"/>
      <c r="W30" s="501"/>
      <c r="X30" s="461" t="s">
        <v>127</v>
      </c>
      <c r="Y30" s="442">
        <v>17200</v>
      </c>
      <c r="Z30" s="502"/>
      <c r="AA30" s="504">
        <f>AA14/AA$15</f>
        <v>2.5566161209979846E-5</v>
      </c>
      <c r="AB30" s="504">
        <f t="shared" ref="AB30:BA30" si="47">AB14/AB$15</f>
        <v>2.5293180486111096E-5</v>
      </c>
      <c r="AC30" s="504">
        <f t="shared" si="47"/>
        <v>2.5051694143479598E-5</v>
      </c>
      <c r="AD30" s="504">
        <f t="shared" si="47"/>
        <v>3.3603350377220635E-5</v>
      </c>
      <c r="AE30" s="504">
        <f t="shared" si="47"/>
        <v>5.6021751696229938E-5</v>
      </c>
      <c r="AF30" s="504">
        <f t="shared" si="47"/>
        <v>1.4580629350818795E-4</v>
      </c>
      <c r="AG30" s="504">
        <f t="shared" si="47"/>
        <v>1.3836155010995703E-4</v>
      </c>
      <c r="AH30" s="504">
        <f t="shared" si="47"/>
        <v>1.2361161015420373E-4</v>
      </c>
      <c r="AI30" s="504">
        <f t="shared" si="47"/>
        <v>1.4093116536760498E-4</v>
      </c>
      <c r="AJ30" s="504">
        <f t="shared" si="47"/>
        <v>2.3206774351203059E-4</v>
      </c>
      <c r="AK30" s="504">
        <f t="shared" si="47"/>
        <v>2.0723137361470064E-4</v>
      </c>
      <c r="AL30" s="504">
        <f t="shared" si="47"/>
        <v>2.178768404213711E-4</v>
      </c>
      <c r="AM30" s="504">
        <f t="shared" si="47"/>
        <v>2.69835848963363E-4</v>
      </c>
      <c r="AN30" s="504">
        <f t="shared" si="47"/>
        <v>3.0097325216055113E-4</v>
      </c>
      <c r="AO30" s="504">
        <f t="shared" si="47"/>
        <v>3.5348585113026247E-4</v>
      </c>
      <c r="AP30" s="504">
        <f t="shared" si="47"/>
        <v>1.0649710662798111E-3</v>
      </c>
      <c r="AQ30" s="504">
        <f t="shared" si="47"/>
        <v>1.030158243120002E-3</v>
      </c>
      <c r="AR30" s="504">
        <f t="shared" si="47"/>
        <v>1.1365377248850415E-3</v>
      </c>
      <c r="AS30" s="504">
        <f t="shared" si="47"/>
        <v>1.1186946542777478E-3</v>
      </c>
      <c r="AT30" s="504">
        <f t="shared" si="47"/>
        <v>1.0824918939405757E-3</v>
      </c>
      <c r="AU30" s="504">
        <f t="shared" si="47"/>
        <v>1.1798450180070699E-3</v>
      </c>
      <c r="AV30" s="504">
        <f t="shared" si="47"/>
        <v>1.3277119838030478E-3</v>
      </c>
      <c r="AW30" s="504">
        <f t="shared" si="47"/>
        <v>1.0809419770552676E-3</v>
      </c>
      <c r="AX30" s="504">
        <f t="shared" si="47"/>
        <v>1.1468690995724076E-3</v>
      </c>
      <c r="AY30" s="504">
        <f t="shared" si="47"/>
        <v>8.2527611009026612E-4</v>
      </c>
      <c r="AZ30" s="504">
        <f>AZ14/AZ$15</f>
        <v>4.3187048579810497E-4</v>
      </c>
      <c r="BA30" s="504">
        <f t="shared" si="47"/>
        <v>4.8600333464486785E-4</v>
      </c>
      <c r="BB30" s="504">
        <f t="shared" ref="BB30:BC30" si="48">BB14/BB$15</f>
        <v>3.4814448560282281E-4</v>
      </c>
      <c r="BC30" s="504">
        <f t="shared" si="48"/>
        <v>2.2656979380603632E-4</v>
      </c>
      <c r="BD30" s="504">
        <f t="shared" ref="BD30" si="49">BD14/BD$15</f>
        <v>2.1559469399979835E-4</v>
      </c>
      <c r="BE30" s="503" t="e">
        <f t="shared" ref="BE30" si="50">BE14/BE$15</f>
        <v>#DIV/0!</v>
      </c>
      <c r="BF30" s="662"/>
      <c r="BG30" s="87"/>
      <c r="BJ30" s="87"/>
      <c r="BM30" s="325"/>
      <c r="BN30" s="499"/>
      <c r="BO30" s="469"/>
      <c r="BP30" s="500"/>
      <c r="BQ30" s="500"/>
      <c r="BR30" s="500"/>
      <c r="BS30" s="500"/>
      <c r="BT30" s="500"/>
      <c r="BU30" s="495"/>
      <c r="BV30" s="495"/>
      <c r="BW30" s="495"/>
      <c r="BX30" s="495"/>
      <c r="BY30" s="495"/>
      <c r="BZ30" s="495"/>
      <c r="CA30" s="495"/>
      <c r="CB30" s="4"/>
    </row>
    <row r="31" spans="20:80" ht="23.25" customHeight="1" thickTop="1">
      <c r="T31" s="863"/>
      <c r="U31" s="643"/>
      <c r="V31" s="880"/>
      <c r="W31" s="700" t="s">
        <v>47</v>
      </c>
      <c r="X31" s="505"/>
      <c r="Y31" s="506"/>
      <c r="Z31" s="507"/>
      <c r="AA31" s="726">
        <f>AA15/AA$15</f>
        <v>1</v>
      </c>
      <c r="AB31" s="726">
        <f t="shared" ref="AB31:BA31" si="51">AB15/AB$15</f>
        <v>1</v>
      </c>
      <c r="AC31" s="726">
        <f t="shared" si="51"/>
        <v>1</v>
      </c>
      <c r="AD31" s="726">
        <f t="shared" si="51"/>
        <v>1</v>
      </c>
      <c r="AE31" s="726">
        <f t="shared" si="51"/>
        <v>1</v>
      </c>
      <c r="AF31" s="726">
        <f t="shared" si="51"/>
        <v>1</v>
      </c>
      <c r="AG31" s="726">
        <f t="shared" si="51"/>
        <v>1</v>
      </c>
      <c r="AH31" s="726">
        <f t="shared" si="51"/>
        <v>1</v>
      </c>
      <c r="AI31" s="726">
        <f t="shared" si="51"/>
        <v>1</v>
      </c>
      <c r="AJ31" s="726">
        <f t="shared" si="51"/>
        <v>1</v>
      </c>
      <c r="AK31" s="726">
        <f t="shared" si="51"/>
        <v>1</v>
      </c>
      <c r="AL31" s="726">
        <f t="shared" si="51"/>
        <v>1</v>
      </c>
      <c r="AM31" s="726">
        <f t="shared" si="51"/>
        <v>1</v>
      </c>
      <c r="AN31" s="726">
        <f t="shared" si="51"/>
        <v>1</v>
      </c>
      <c r="AO31" s="726">
        <f t="shared" si="51"/>
        <v>1</v>
      </c>
      <c r="AP31" s="726">
        <f t="shared" si="51"/>
        <v>1</v>
      </c>
      <c r="AQ31" s="726">
        <f t="shared" si="51"/>
        <v>1</v>
      </c>
      <c r="AR31" s="726">
        <f t="shared" si="51"/>
        <v>1</v>
      </c>
      <c r="AS31" s="726">
        <f t="shared" si="51"/>
        <v>1</v>
      </c>
      <c r="AT31" s="726">
        <f t="shared" si="51"/>
        <v>1</v>
      </c>
      <c r="AU31" s="726">
        <f t="shared" si="51"/>
        <v>1</v>
      </c>
      <c r="AV31" s="726">
        <f t="shared" si="51"/>
        <v>1</v>
      </c>
      <c r="AW31" s="726">
        <f t="shared" si="51"/>
        <v>1</v>
      </c>
      <c r="AX31" s="726">
        <f t="shared" si="51"/>
        <v>1</v>
      </c>
      <c r="AY31" s="726">
        <f t="shared" si="51"/>
        <v>1</v>
      </c>
      <c r="AZ31" s="726">
        <f>AZ15/AZ$15</f>
        <v>1</v>
      </c>
      <c r="BA31" s="726">
        <f t="shared" si="51"/>
        <v>1</v>
      </c>
      <c r="BB31" s="726">
        <f t="shared" ref="BB31:BC31" si="52">BB15/BB$15</f>
        <v>1</v>
      </c>
      <c r="BC31" s="508">
        <f t="shared" si="52"/>
        <v>1</v>
      </c>
      <c r="BD31" s="726">
        <f t="shared" ref="BD31" si="53">BD15/BD$15</f>
        <v>1</v>
      </c>
      <c r="BE31" s="508" t="e">
        <f t="shared" ref="BE31" si="54">BE15/BE$15</f>
        <v>#DIV/0!</v>
      </c>
      <c r="BF31" s="656"/>
      <c r="BG31" s="509"/>
      <c r="BH31" s="510"/>
      <c r="BI31" s="511"/>
      <c r="BJ31" s="87"/>
      <c r="BM31" s="325"/>
      <c r="BN31" s="499"/>
      <c r="BO31" s="469"/>
      <c r="BP31" s="500"/>
      <c r="BQ31" s="500"/>
      <c r="BR31" s="500"/>
      <c r="BS31" s="500"/>
      <c r="BT31" s="500"/>
      <c r="BU31" s="495"/>
      <c r="BV31" s="495"/>
      <c r="BW31" s="495"/>
      <c r="BX31" s="495"/>
      <c r="BY31" s="495"/>
      <c r="BZ31" s="495"/>
      <c r="CA31" s="495"/>
      <c r="CB31" s="4"/>
    </row>
    <row r="32" spans="20:80" ht="15.75">
      <c r="T32" s="865"/>
      <c r="U32" s="643"/>
      <c r="V32" s="872"/>
      <c r="W32" s="471"/>
      <c r="Y32" s="472"/>
      <c r="Z32" s="469"/>
      <c r="AA32" s="473"/>
      <c r="AB32" s="473"/>
      <c r="AC32" s="473"/>
      <c r="AD32" s="473"/>
      <c r="AE32" s="473"/>
      <c r="AF32" s="473"/>
      <c r="AG32" s="473"/>
      <c r="AH32" s="473"/>
      <c r="AI32" s="473"/>
      <c r="AJ32" s="473"/>
      <c r="AK32" s="473"/>
      <c r="AL32" s="473"/>
      <c r="AM32" s="473"/>
      <c r="AN32" s="473"/>
      <c r="AO32" s="473"/>
      <c r="AP32" s="473"/>
      <c r="AQ32" s="4"/>
      <c r="AR32" s="4"/>
      <c r="AS32" s="4"/>
      <c r="AT32" s="4"/>
      <c r="AU32" s="4"/>
      <c r="AV32" s="4"/>
      <c r="AW32" s="4"/>
      <c r="AX32" s="4"/>
      <c r="AY32" s="4"/>
      <c r="AZ32" s="4"/>
      <c r="BA32" s="4"/>
      <c r="BB32" s="4"/>
      <c r="BC32" s="4"/>
      <c r="BD32" s="4"/>
      <c r="BE32" s="4"/>
      <c r="BF32" s="643"/>
      <c r="BG32" s="4"/>
      <c r="BH32" s="4"/>
      <c r="BI32" s="512"/>
      <c r="BJ32" s="4"/>
    </row>
    <row r="33" spans="20:80" ht="21.75" customHeight="1">
      <c r="T33" s="108"/>
      <c r="U33" s="643"/>
      <c r="W33" s="1" t="s">
        <v>96</v>
      </c>
      <c r="Y33" s="474"/>
      <c r="AA33" s="4"/>
      <c r="BG33" s="34"/>
      <c r="BI33" s="4"/>
    </row>
    <row r="34" spans="20:80">
      <c r="T34" s="108"/>
      <c r="U34" s="643"/>
      <c r="V34" s="876"/>
      <c r="W34" s="475" t="s">
        <v>43</v>
      </c>
      <c r="X34" s="476"/>
      <c r="Y34" s="477" t="s">
        <v>0</v>
      </c>
      <c r="Z34" s="478"/>
      <c r="AA34" s="10">
        <v>1990</v>
      </c>
      <c r="AB34" s="10">
        <f t="shared" ref="AB34:BE34" si="55">AA34+1</f>
        <v>1991</v>
      </c>
      <c r="AC34" s="10">
        <f t="shared" si="55"/>
        <v>1992</v>
      </c>
      <c r="AD34" s="10">
        <f t="shared" si="55"/>
        <v>1993</v>
      </c>
      <c r="AE34" s="10">
        <f t="shared" si="55"/>
        <v>1994</v>
      </c>
      <c r="AF34" s="10">
        <f t="shared" si="55"/>
        <v>1995</v>
      </c>
      <c r="AG34" s="10">
        <f t="shared" si="55"/>
        <v>1996</v>
      </c>
      <c r="AH34" s="10">
        <f t="shared" si="55"/>
        <v>1997</v>
      </c>
      <c r="AI34" s="10">
        <f t="shared" si="55"/>
        <v>1998</v>
      </c>
      <c r="AJ34" s="479">
        <f t="shared" si="55"/>
        <v>1999</v>
      </c>
      <c r="AK34" s="479">
        <f t="shared" si="55"/>
        <v>2000</v>
      </c>
      <c r="AL34" s="479">
        <f t="shared" si="55"/>
        <v>2001</v>
      </c>
      <c r="AM34" s="479">
        <f t="shared" si="55"/>
        <v>2002</v>
      </c>
      <c r="AN34" s="10">
        <f t="shared" si="55"/>
        <v>2003</v>
      </c>
      <c r="AO34" s="10">
        <f t="shared" si="55"/>
        <v>2004</v>
      </c>
      <c r="AP34" s="10">
        <f t="shared" si="55"/>
        <v>2005</v>
      </c>
      <c r="AQ34" s="10">
        <f t="shared" si="55"/>
        <v>2006</v>
      </c>
      <c r="AR34" s="36">
        <f t="shared" si="55"/>
        <v>2007</v>
      </c>
      <c r="AS34" s="480">
        <f t="shared" si="55"/>
        <v>2008</v>
      </c>
      <c r="AT34" s="10">
        <f t="shared" si="55"/>
        <v>2009</v>
      </c>
      <c r="AU34" s="480">
        <f t="shared" si="55"/>
        <v>2010</v>
      </c>
      <c r="AV34" s="479">
        <f t="shared" si="55"/>
        <v>2011</v>
      </c>
      <c r="AW34" s="10">
        <f t="shared" si="55"/>
        <v>2012</v>
      </c>
      <c r="AX34" s="10">
        <f t="shared" si="55"/>
        <v>2013</v>
      </c>
      <c r="AY34" s="36">
        <f t="shared" si="55"/>
        <v>2014</v>
      </c>
      <c r="AZ34" s="36">
        <f t="shared" si="55"/>
        <v>2015</v>
      </c>
      <c r="BA34" s="10">
        <f t="shared" si="55"/>
        <v>2016</v>
      </c>
      <c r="BB34" s="10">
        <f t="shared" si="55"/>
        <v>2017</v>
      </c>
      <c r="BC34" s="10">
        <f t="shared" si="55"/>
        <v>2018</v>
      </c>
      <c r="BD34" s="10">
        <f t="shared" si="55"/>
        <v>2019</v>
      </c>
      <c r="BE34" s="10">
        <f t="shared" si="55"/>
        <v>2020</v>
      </c>
      <c r="BF34" s="648"/>
      <c r="BI34" s="4"/>
    </row>
    <row r="35" spans="20:80" ht="18.75">
      <c r="T35" s="866"/>
      <c r="U35" s="643"/>
      <c r="V35" s="877"/>
      <c r="W35" s="483" t="s">
        <v>124</v>
      </c>
      <c r="X35" s="441"/>
      <c r="Y35" s="439">
        <v>1</v>
      </c>
      <c r="Z35" s="484"/>
      <c r="AA35" s="805"/>
      <c r="AB35" s="86">
        <f t="shared" ref="AB35:BB35" si="56">AB5/$AA5-1</f>
        <v>9.8630122034857326E-3</v>
      </c>
      <c r="AC35" s="86">
        <f t="shared" si="56"/>
        <v>1.797263575221697E-2</v>
      </c>
      <c r="AD35" s="86">
        <f t="shared" si="56"/>
        <v>1.1679547729325002E-2</v>
      </c>
      <c r="AE35" s="86">
        <f t="shared" si="56"/>
        <v>5.8838312225510947E-2</v>
      </c>
      <c r="AF35" s="86">
        <f t="shared" si="56"/>
        <v>6.9377400882806528E-2</v>
      </c>
      <c r="AG35" s="86">
        <f t="shared" si="56"/>
        <v>7.9653963465988076E-2</v>
      </c>
      <c r="AH35" s="86">
        <f t="shared" si="56"/>
        <v>7.3710400336576942E-2</v>
      </c>
      <c r="AI35" s="86">
        <f t="shared" si="56"/>
        <v>3.9273246611999379E-2</v>
      </c>
      <c r="AJ35" s="86">
        <f t="shared" si="56"/>
        <v>7.0711298696976455E-2</v>
      </c>
      <c r="AK35" s="86">
        <f t="shared" si="56"/>
        <v>9.0390891774159599E-2</v>
      </c>
      <c r="AL35" s="86">
        <f t="shared" si="56"/>
        <v>7.7435359959816097E-2</v>
      </c>
      <c r="AM35" s="86">
        <f t="shared" si="56"/>
        <v>0.10234288562532812</v>
      </c>
      <c r="AN35" s="86">
        <f t="shared" si="56"/>
        <v>0.10925292832684064</v>
      </c>
      <c r="AO35" s="86">
        <f t="shared" si="56"/>
        <v>0.10507871234595312</v>
      </c>
      <c r="AP35" s="86">
        <f t="shared" si="56"/>
        <v>0.11116200905267082</v>
      </c>
      <c r="AQ35" s="86">
        <f t="shared" si="56"/>
        <v>9.114734152192927E-2</v>
      </c>
      <c r="AR35" s="86">
        <f t="shared" si="56"/>
        <v>0.12168782457371807</v>
      </c>
      <c r="AS35" s="86">
        <f t="shared" si="56"/>
        <v>6.0773283027260705E-2</v>
      </c>
      <c r="AT35" s="294">
        <f t="shared" si="56"/>
        <v>1.1287142198095346E-3</v>
      </c>
      <c r="AU35" s="86">
        <f t="shared" si="56"/>
        <v>4.5264605199895946E-2</v>
      </c>
      <c r="AV35" s="86">
        <f t="shared" si="56"/>
        <v>8.8222304677632479E-2</v>
      </c>
      <c r="AW35" s="86">
        <f t="shared" si="56"/>
        <v>0.12362063160088854</v>
      </c>
      <c r="AX35" s="86">
        <f t="shared" si="56"/>
        <v>0.13158881408809053</v>
      </c>
      <c r="AY35" s="86">
        <f t="shared" si="56"/>
        <v>8.7146192779290477E-2</v>
      </c>
      <c r="AZ35" s="86">
        <f t="shared" si="56"/>
        <v>5.2542746987447986E-2</v>
      </c>
      <c r="BA35" s="86">
        <f t="shared" si="56"/>
        <v>3.5650077278903458E-2</v>
      </c>
      <c r="BB35" s="86">
        <f t="shared" si="56"/>
        <v>2.2305020918388596E-2</v>
      </c>
      <c r="BC35" s="86">
        <f t="shared" ref="BC35:BE35" si="57">BC5/$AA5-1</f>
        <v>-1.7355973682532833E-2</v>
      </c>
      <c r="BD35" s="86">
        <f t="shared" si="57"/>
        <v>-4.9323210621783242E-2</v>
      </c>
      <c r="BE35" s="86">
        <f t="shared" si="57"/>
        <v>-1</v>
      </c>
      <c r="BF35" s="656"/>
      <c r="BG35" s="2"/>
      <c r="BH35" s="2"/>
      <c r="BI35" s="4"/>
      <c r="BJ35" s="2"/>
    </row>
    <row r="36" spans="20:80" ht="15.75">
      <c r="T36" s="866"/>
      <c r="U36" s="643"/>
      <c r="V36" s="877"/>
      <c r="W36" s="485"/>
      <c r="X36" s="447" t="s">
        <v>44</v>
      </c>
      <c r="Y36" s="439">
        <v>1</v>
      </c>
      <c r="Z36" s="484"/>
      <c r="AA36" s="805"/>
      <c r="AB36" s="86">
        <f t="shared" ref="AB36:BB36" si="58">AB6/$AA6-1</f>
        <v>9.6147125670220657E-3</v>
      </c>
      <c r="AC36" s="86">
        <f t="shared" si="58"/>
        <v>1.7095284688415369E-2</v>
      </c>
      <c r="AD36" s="86">
        <f t="shared" si="58"/>
        <v>1.2579900614406725E-2</v>
      </c>
      <c r="AE36" s="86">
        <f t="shared" si="58"/>
        <v>5.926901523100736E-2</v>
      </c>
      <c r="AF36" s="86">
        <f t="shared" si="58"/>
        <v>6.9756796990021908E-2</v>
      </c>
      <c r="AG36" s="86">
        <f t="shared" si="58"/>
        <v>7.9828763751554899E-2</v>
      </c>
      <c r="AH36" s="86">
        <f t="shared" si="58"/>
        <v>7.4360651461032878E-2</v>
      </c>
      <c r="AI36" s="86">
        <f t="shared" si="58"/>
        <v>4.269208600791341E-2</v>
      </c>
      <c r="AJ36" s="86">
        <f t="shared" si="58"/>
        <v>7.6722720273967093E-2</v>
      </c>
      <c r="AK36" s="86">
        <f t="shared" si="58"/>
        <v>9.6226307601168903E-2</v>
      </c>
      <c r="AL36" s="86">
        <f t="shared" si="58"/>
        <v>8.4105322762046741E-2</v>
      </c>
      <c r="AM36" s="86">
        <f t="shared" si="58"/>
        <v>0.1137339324120672</v>
      </c>
      <c r="AN36" s="86">
        <f t="shared" si="58"/>
        <v>0.12151552509854535</v>
      </c>
      <c r="AO36" s="86">
        <f t="shared" si="58"/>
        <v>0.11790377476845659</v>
      </c>
      <c r="AP36" s="86">
        <f t="shared" si="58"/>
        <v>0.12453439405228428</v>
      </c>
      <c r="AQ36" s="86">
        <f t="shared" si="58"/>
        <v>0.10411104335428867</v>
      </c>
      <c r="AR36" s="86">
        <f t="shared" si="58"/>
        <v>0.13761852107105166</v>
      </c>
      <c r="AS36" s="86">
        <f t="shared" si="58"/>
        <v>7.4420771356966897E-2</v>
      </c>
      <c r="AT36" s="86">
        <f t="shared" si="58"/>
        <v>1.8321846902336292E-2</v>
      </c>
      <c r="AU36" s="86">
        <f t="shared" si="58"/>
        <v>6.5061653421495391E-2</v>
      </c>
      <c r="AV36" s="86">
        <f t="shared" si="58"/>
        <v>0.1127918618103918</v>
      </c>
      <c r="AW36" s="86">
        <f t="shared" si="58"/>
        <v>0.14963282420240587</v>
      </c>
      <c r="AX36" s="86">
        <f t="shared" si="58"/>
        <v>0.15709158363260523</v>
      </c>
      <c r="AY36" s="86">
        <f t="shared" si="58"/>
        <v>0.11012322809766739</v>
      </c>
      <c r="AZ36" s="86">
        <f t="shared" si="58"/>
        <v>7.338236131186715E-2</v>
      </c>
      <c r="BA36" s="86">
        <f t="shared" si="58"/>
        <v>5.5236922059620053E-2</v>
      </c>
      <c r="BB36" s="86">
        <f t="shared" si="58"/>
        <v>3.9875955478501313E-2</v>
      </c>
      <c r="BC36" s="86">
        <f t="shared" ref="BC36:BE36" si="59">BC6/$AA6-1</f>
        <v>-2.1585492907429948E-3</v>
      </c>
      <c r="BD36" s="86">
        <f t="shared" si="59"/>
        <v>-3.567250120502985E-2</v>
      </c>
      <c r="BE36" s="86">
        <f t="shared" si="59"/>
        <v>-1</v>
      </c>
      <c r="BF36" s="656"/>
      <c r="BG36" s="2"/>
      <c r="BH36" s="2"/>
      <c r="BI36" s="4"/>
      <c r="BJ36" s="2"/>
    </row>
    <row r="37" spans="20:80" ht="15.75">
      <c r="T37" s="866"/>
      <c r="U37" s="643"/>
      <c r="V37" s="877"/>
      <c r="W37" s="488"/>
      <c r="X37" s="450" t="s">
        <v>45</v>
      </c>
      <c r="Y37" s="439">
        <v>1</v>
      </c>
      <c r="Z37" s="484"/>
      <c r="AA37" s="805"/>
      <c r="AB37" s="86">
        <f t="shared" ref="AB37:AX37" si="60">AB7/$AA7-1</f>
        <v>1.2615580476450061E-2</v>
      </c>
      <c r="AC37" s="86">
        <f t="shared" ref="AC37:AC45" si="61">AC7/$AA7-1</f>
        <v>2.7698661681474279E-2</v>
      </c>
      <c r="AD37" s="86">
        <f t="shared" si="60"/>
        <v>1.698531159009864E-3</v>
      </c>
      <c r="AE37" s="86">
        <f t="shared" si="60"/>
        <v>5.4063680071857245E-2</v>
      </c>
      <c r="AF37" s="86">
        <f t="shared" si="60"/>
        <v>6.5171540163552644E-2</v>
      </c>
      <c r="AG37" s="86">
        <f t="shared" si="60"/>
        <v>7.7716184873117378E-2</v>
      </c>
      <c r="AH37" s="86">
        <f t="shared" si="60"/>
        <v>6.6501929796193959E-2</v>
      </c>
      <c r="AI37" s="86">
        <f t="shared" si="60"/>
        <v>1.3731151999003544E-3</v>
      </c>
      <c r="AJ37" s="86">
        <f t="shared" si="60"/>
        <v>4.0706521624300773E-3</v>
      </c>
      <c r="AK37" s="86">
        <f t="shared" si="60"/>
        <v>2.5701387215325333E-2</v>
      </c>
      <c r="AL37" s="86">
        <f t="shared" si="60"/>
        <v>3.4943415485702012E-3</v>
      </c>
      <c r="AM37" s="86">
        <f t="shared" si="60"/>
        <v>-2.393452028463261E-2</v>
      </c>
      <c r="AN37" s="86">
        <f t="shared" si="60"/>
        <v>-2.6686194656432738E-2</v>
      </c>
      <c r="AO37" s="86">
        <f t="shared" si="60"/>
        <v>-3.7095720229673113E-2</v>
      </c>
      <c r="AP37" s="86">
        <f t="shared" si="60"/>
        <v>-3.7079861970655603E-2</v>
      </c>
      <c r="AQ37" s="86">
        <f t="shared" si="60"/>
        <v>-5.2564002047154168E-2</v>
      </c>
      <c r="AR37" s="86">
        <f t="shared" si="60"/>
        <v>-5.4914648024681267E-2</v>
      </c>
      <c r="AS37" s="86">
        <f t="shared" si="60"/>
        <v>-9.0518293219095325E-2</v>
      </c>
      <c r="AT37" s="86">
        <f t="shared" si="60"/>
        <v>-0.18946871157100997</v>
      </c>
      <c r="AU37" s="86">
        <f t="shared" si="60"/>
        <v>-0.17419897360027625</v>
      </c>
      <c r="AV37" s="86">
        <f t="shared" si="60"/>
        <v>-0.18414774147943125</v>
      </c>
      <c r="AW37" s="86">
        <f t="shared" si="60"/>
        <v>-0.16474199786121013</v>
      </c>
      <c r="AX37" s="86">
        <f t="shared" si="60"/>
        <v>-0.15112651856684178</v>
      </c>
      <c r="AY37" s="86">
        <f t="shared" ref="AY37:BB39" si="62">AY7/$AA7-1</f>
        <v>-0.16756967924082466</v>
      </c>
      <c r="AZ37" s="86">
        <f t="shared" si="62"/>
        <v>-0.17847837743767769</v>
      </c>
      <c r="BA37" s="86">
        <f t="shared" si="62"/>
        <v>-0.1814832551685891</v>
      </c>
      <c r="BB37" s="86">
        <f t="shared" si="62"/>
        <v>-0.17248059248526548</v>
      </c>
      <c r="BC37" s="86">
        <f t="shared" ref="BC37:BE37" si="63">BC7/$AA7-1</f>
        <v>-0.1858296323933456</v>
      </c>
      <c r="BD37" s="86">
        <f t="shared" si="63"/>
        <v>-0.2006504947819201</v>
      </c>
      <c r="BE37" s="86">
        <f t="shared" si="63"/>
        <v>-1</v>
      </c>
      <c r="BF37" s="656"/>
      <c r="BG37" s="2"/>
      <c r="BH37" s="2"/>
      <c r="BI37" s="4"/>
      <c r="BJ37" s="2"/>
    </row>
    <row r="38" spans="20:80" ht="18.75">
      <c r="T38" s="866"/>
      <c r="U38" s="643"/>
      <c r="V38" s="877"/>
      <c r="W38" s="491" t="s">
        <v>182</v>
      </c>
      <c r="X38" s="441"/>
      <c r="Y38" s="439">
        <v>25</v>
      </c>
      <c r="Z38" s="484"/>
      <c r="AA38" s="805"/>
      <c r="AB38" s="86">
        <f t="shared" ref="AB38:AB45" si="64">AB8/$AA8-1</f>
        <v>-2.6094713680107073E-2</v>
      </c>
      <c r="AC38" s="86">
        <f t="shared" si="61"/>
        <v>-6.740387971341022E-3</v>
      </c>
      <c r="AD38" s="86">
        <f t="shared" ref="AD38:AX38" si="65">AD8/$AA8-1</f>
        <v>-9.8902811427459603E-2</v>
      </c>
      <c r="AE38" s="86">
        <f t="shared" si="65"/>
        <v>-2.2625613973779934E-2</v>
      </c>
      <c r="AF38" s="86">
        <f t="shared" si="65"/>
        <v>-5.604401081110566E-2</v>
      </c>
      <c r="AG38" s="86">
        <f t="shared" si="65"/>
        <v>-8.3143382084039374E-2</v>
      </c>
      <c r="AH38" s="86">
        <f t="shared" si="65"/>
        <v>-0.10002713218278969</v>
      </c>
      <c r="AI38" s="86">
        <f t="shared" si="65"/>
        <v>-0.14194645289581487</v>
      </c>
      <c r="AJ38" s="86">
        <f t="shared" si="65"/>
        <v>-0.1445780782292162</v>
      </c>
      <c r="AK38" s="86">
        <f t="shared" si="65"/>
        <v>-0.14473613238575922</v>
      </c>
      <c r="AL38" s="86">
        <f t="shared" si="65"/>
        <v>-0.16385895650854154</v>
      </c>
      <c r="AM38" s="86">
        <f t="shared" si="65"/>
        <v>-0.17951902921244545</v>
      </c>
      <c r="AN38" s="86">
        <f t="shared" si="65"/>
        <v>-0.21204168871612661</v>
      </c>
      <c r="AO38" s="86">
        <f t="shared" si="65"/>
        <v>-0.18875584590519567</v>
      </c>
      <c r="AP38" s="86">
        <f t="shared" si="65"/>
        <v>-0.19279290703145224</v>
      </c>
      <c r="AQ38" s="86">
        <f t="shared" si="65"/>
        <v>-0.20588676955209162</v>
      </c>
      <c r="AR38" s="86">
        <f t="shared" si="65"/>
        <v>-0.19967028120455987</v>
      </c>
      <c r="AS38" s="86">
        <f t="shared" si="65"/>
        <v>-0.2064191126146443</v>
      </c>
      <c r="AT38" s="86">
        <f t="shared" si="65"/>
        <v>-0.22810461205254196</v>
      </c>
      <c r="AU38" s="86">
        <f t="shared" si="65"/>
        <v>-0.21668240830381114</v>
      </c>
      <c r="AV38" s="86">
        <f t="shared" si="65"/>
        <v>-0.23936736925893065</v>
      </c>
      <c r="AW38" s="86">
        <f t="shared" si="65"/>
        <v>-0.25900742073658667</v>
      </c>
      <c r="AX38" s="86">
        <f t="shared" si="65"/>
        <v>-0.26735024831676268</v>
      </c>
      <c r="AY38" s="86">
        <f t="shared" si="62"/>
        <v>-0.28190878978251643</v>
      </c>
      <c r="AZ38" s="86">
        <f t="shared" si="62"/>
        <v>-0.29832889430931786</v>
      </c>
      <c r="BA38" s="86">
        <f t="shared" si="62"/>
        <v>-0.30366233009264221</v>
      </c>
      <c r="BB38" s="86">
        <f t="shared" si="62"/>
        <v>-0.31327667938332793</v>
      </c>
      <c r="BC38" s="86">
        <f t="shared" ref="BC38:BE38" si="66">BC8/$AA8-1</f>
        <v>-0.32182724227249193</v>
      </c>
      <c r="BD38" s="86">
        <f t="shared" si="66"/>
        <v>-0.32427623661972593</v>
      </c>
      <c r="BE38" s="86">
        <f t="shared" si="66"/>
        <v>-1</v>
      </c>
      <c r="BF38" s="656"/>
      <c r="BG38" s="87"/>
      <c r="BH38" s="87"/>
      <c r="BI38" s="4"/>
      <c r="BJ38" s="87"/>
      <c r="BM38" s="471"/>
      <c r="BN38" s="471"/>
      <c r="BO38" s="492"/>
      <c r="BP38" s="471"/>
      <c r="BQ38" s="471"/>
      <c r="BR38" s="471"/>
      <c r="BS38" s="471"/>
      <c r="BT38" s="471"/>
      <c r="BU38" s="471"/>
      <c r="BV38" s="471"/>
      <c r="BW38" s="471"/>
      <c r="BX38" s="471"/>
      <c r="BY38" s="471"/>
      <c r="BZ38" s="471"/>
      <c r="CA38" s="471"/>
      <c r="CB38" s="2"/>
    </row>
    <row r="39" spans="20:80" ht="18.75">
      <c r="T39" s="866"/>
      <c r="U39" s="643"/>
      <c r="V39" s="877"/>
      <c r="W39" s="491" t="s">
        <v>125</v>
      </c>
      <c r="X39" s="441"/>
      <c r="Y39" s="439">
        <v>298</v>
      </c>
      <c r="Z39" s="484"/>
      <c r="AA39" s="805"/>
      <c r="AB39" s="86">
        <f t="shared" si="64"/>
        <v>-9.2653697787162814E-3</v>
      </c>
      <c r="AC39" s="86">
        <f t="shared" si="61"/>
        <v>-3.8623317729290507E-3</v>
      </c>
      <c r="AD39" s="86">
        <f t="shared" ref="AD39:AX39" si="67">AD9/$AA9-1</f>
        <v>-8.1726661057558436E-3</v>
      </c>
      <c r="AE39" s="86">
        <f t="shared" si="67"/>
        <v>3.1219170919809525E-2</v>
      </c>
      <c r="AF39" s="86">
        <f t="shared" si="67"/>
        <v>4.0874644701692331E-2</v>
      </c>
      <c r="AG39" s="86">
        <f t="shared" si="67"/>
        <v>7.6338385480117399E-2</v>
      </c>
      <c r="AH39" s="86">
        <f t="shared" si="67"/>
        <v>0.10166340197292145</v>
      </c>
      <c r="AI39" s="86">
        <f t="shared" si="67"/>
        <v>5.1988176125399077E-2</v>
      </c>
      <c r="AJ39" s="86">
        <f t="shared" si="67"/>
        <v>-0.14083627378550334</v>
      </c>
      <c r="AK39" s="86">
        <f t="shared" si="67"/>
        <v>-6.1812449305534867E-2</v>
      </c>
      <c r="AL39" s="86">
        <f t="shared" si="67"/>
        <v>-0.17529174755051768</v>
      </c>
      <c r="AM39" s="86">
        <f t="shared" si="67"/>
        <v>-0.19263158778502354</v>
      </c>
      <c r="AN39" s="86">
        <f t="shared" si="67"/>
        <v>-0.19759379213405259</v>
      </c>
      <c r="AO39" s="86">
        <f t="shared" si="67"/>
        <v>-0.20291504727864706</v>
      </c>
      <c r="AP39" s="86">
        <f t="shared" si="67"/>
        <v>-0.21688078973779124</v>
      </c>
      <c r="AQ39" s="86">
        <f t="shared" si="67"/>
        <v>-0.22081156148556214</v>
      </c>
      <c r="AR39" s="86">
        <f t="shared" si="67"/>
        <v>-0.24073173791432223</v>
      </c>
      <c r="AS39" s="86">
        <f t="shared" si="67"/>
        <v>-0.26632119689781053</v>
      </c>
      <c r="AT39" s="86">
        <f t="shared" si="67"/>
        <v>-0.28650350237056565</v>
      </c>
      <c r="AU39" s="86">
        <f t="shared" si="67"/>
        <v>-0.30368138194452943</v>
      </c>
      <c r="AV39" s="86">
        <f t="shared" si="67"/>
        <v>-0.31640292843795692</v>
      </c>
      <c r="AW39" s="86">
        <f t="shared" si="67"/>
        <v>-0.32641174791360639</v>
      </c>
      <c r="AX39" s="86">
        <f t="shared" si="67"/>
        <v>-0.32561365929819108</v>
      </c>
      <c r="AY39" s="86">
        <f t="shared" si="62"/>
        <v>-0.33800950047617839</v>
      </c>
      <c r="AZ39" s="86">
        <f t="shared" si="62"/>
        <v>-0.34664099130273018</v>
      </c>
      <c r="BA39" s="86">
        <f t="shared" si="62"/>
        <v>-0.36204090768470765</v>
      </c>
      <c r="BB39" s="86">
        <f t="shared" si="62"/>
        <v>-0.35305488415608155</v>
      </c>
      <c r="BC39" s="86">
        <f t="shared" ref="BC39:BE39" si="68">BC9/$AA9-1</f>
        <v>-0.36613229498589761</v>
      </c>
      <c r="BD39" s="86">
        <f t="shared" si="68"/>
        <v>-0.36575791409459979</v>
      </c>
      <c r="BE39" s="86">
        <f t="shared" si="68"/>
        <v>-1</v>
      </c>
      <c r="BF39" s="656"/>
      <c r="BG39" s="87"/>
      <c r="BH39" s="87"/>
      <c r="BI39" s="4"/>
      <c r="BJ39" s="87"/>
      <c r="BM39" s="493"/>
      <c r="BN39" s="494"/>
      <c r="BO39" s="469"/>
      <c r="BP39" s="495"/>
      <c r="BQ39" s="495"/>
      <c r="BR39" s="495"/>
      <c r="BS39" s="495"/>
      <c r="BT39" s="495"/>
      <c r="BU39" s="495"/>
      <c r="BV39" s="495"/>
      <c r="BW39" s="495"/>
      <c r="BX39" s="495"/>
      <c r="BY39" s="495"/>
      <c r="BZ39" s="495"/>
      <c r="CA39" s="495"/>
      <c r="CB39" s="4"/>
    </row>
    <row r="40" spans="20:80" ht="15.75">
      <c r="T40" s="866"/>
      <c r="U40" s="643"/>
      <c r="V40" s="877"/>
      <c r="W40" s="496" t="s">
        <v>46</v>
      </c>
      <c r="X40" s="454"/>
      <c r="Y40" s="439"/>
      <c r="Z40" s="484"/>
      <c r="AA40" s="805"/>
      <c r="AB40" s="86">
        <f t="shared" si="64"/>
        <v>0.10581172541317185</v>
      </c>
      <c r="AC40" s="86">
        <f t="shared" si="61"/>
        <v>0.16118731058708846</v>
      </c>
      <c r="AD40" s="86">
        <f t="shared" ref="AD40:AZ40" si="69">AD10/$AA10-1</f>
        <v>0.26766531157425777</v>
      </c>
      <c r="AE40" s="86">
        <f t="shared" si="69"/>
        <v>0.40269834317536413</v>
      </c>
      <c r="AF40" s="86">
        <f t="shared" si="69"/>
        <v>0.68216446255536467</v>
      </c>
      <c r="AG40" s="86">
        <f t="shared" si="69"/>
        <v>0.69911566668952063</v>
      </c>
      <c r="AH40" s="86">
        <f t="shared" si="69"/>
        <v>0.67172574932084639</v>
      </c>
      <c r="AI40" s="86">
        <f t="shared" si="69"/>
        <v>0.5195557930868111</v>
      </c>
      <c r="AJ40" s="86">
        <f t="shared" si="69"/>
        <v>0.32878436822755708</v>
      </c>
      <c r="AK40" s="86">
        <f t="shared" si="69"/>
        <v>0.18916942794634273</v>
      </c>
      <c r="AL40" s="86">
        <f t="shared" si="69"/>
        <v>9.8299419497041018E-3</v>
      </c>
      <c r="AM40" s="86">
        <f t="shared" si="69"/>
        <v>-0.10780852620735892</v>
      </c>
      <c r="AN40" s="86">
        <f t="shared" si="69"/>
        <v>-0.12582398673068707</v>
      </c>
      <c r="AO40" s="86">
        <f t="shared" si="69"/>
        <v>-0.22544205549456509</v>
      </c>
      <c r="AP40" s="86">
        <f t="shared" si="69"/>
        <v>-0.2106621661056749</v>
      </c>
      <c r="AQ40" s="86">
        <f t="shared" si="69"/>
        <v>-0.14486849494654308</v>
      </c>
      <c r="AR40" s="86">
        <f t="shared" si="69"/>
        <v>-0.12530233582431538</v>
      </c>
      <c r="AS40" s="86">
        <f t="shared" si="69"/>
        <v>-0.13253924005461848</v>
      </c>
      <c r="AT40" s="86">
        <f t="shared" si="69"/>
        <v>-0.18666508529231962</v>
      </c>
      <c r="AU40" s="86">
        <f t="shared" si="69"/>
        <v>-0.10894935188589894</v>
      </c>
      <c r="AV40" s="86">
        <f t="shared" si="69"/>
        <v>-4.1621352159151637E-2</v>
      </c>
      <c r="AW40" s="86">
        <f t="shared" si="69"/>
        <v>3.2863783867637109E-2</v>
      </c>
      <c r="AX40" s="86">
        <f t="shared" si="69"/>
        <v>0.10528061346159423</v>
      </c>
      <c r="AY40" s="86">
        <f t="shared" si="69"/>
        <v>0.19666041518849631</v>
      </c>
      <c r="AZ40" s="86">
        <f t="shared" si="69"/>
        <v>0.2789689713681176</v>
      </c>
      <c r="BA40" s="86">
        <f t="shared" ref="BA40:BA45" si="70">BA10/$AA10-1</f>
        <v>0.3800732989662472</v>
      </c>
      <c r="BB40" s="86">
        <f t="shared" ref="BB40:BC40" si="71">BB10/$AA10-1</f>
        <v>0.44174518830916343</v>
      </c>
      <c r="BC40" s="86">
        <f t="shared" si="71"/>
        <v>0.49487286168081268</v>
      </c>
      <c r="BD40" s="86">
        <f t="shared" ref="BD40" si="72">BD10/$AA10-1</f>
        <v>0.58700562128739087</v>
      </c>
      <c r="BE40" s="86">
        <f>BE10/$AA10-1</f>
        <v>-1</v>
      </c>
      <c r="BF40" s="656"/>
      <c r="BG40" s="87"/>
      <c r="BH40" s="87"/>
      <c r="BI40" s="4"/>
      <c r="BJ40" s="87"/>
      <c r="BM40" s="493"/>
      <c r="BN40" s="494"/>
      <c r="BO40" s="469"/>
      <c r="BP40" s="495"/>
      <c r="BQ40" s="495"/>
      <c r="BR40" s="495"/>
      <c r="BS40" s="495"/>
      <c r="BT40" s="495"/>
      <c r="BU40" s="495"/>
      <c r="BV40" s="495"/>
      <c r="BW40" s="495"/>
      <c r="BX40" s="495"/>
      <c r="BY40" s="495"/>
      <c r="BZ40" s="495"/>
      <c r="CA40" s="495"/>
      <c r="CB40" s="4"/>
    </row>
    <row r="41" spans="20:80" ht="28.5">
      <c r="T41" s="643"/>
      <c r="U41" s="165"/>
      <c r="V41" s="878"/>
      <c r="W41" s="497"/>
      <c r="X41" s="457" t="s">
        <v>183</v>
      </c>
      <c r="Y41" s="458" t="s">
        <v>187</v>
      </c>
      <c r="Z41" s="484"/>
      <c r="AA41" s="805"/>
      <c r="AB41" s="86">
        <f t="shared" si="64"/>
        <v>8.8957790566543293E-2</v>
      </c>
      <c r="AC41" s="86">
        <f t="shared" si="61"/>
        <v>0.11516937535412164</v>
      </c>
      <c r="AD41" s="86">
        <f t="shared" ref="AD41:AZ41" si="73">AD11/$AA11-1</f>
        <v>0.13788637322829</v>
      </c>
      <c r="AE41" s="86">
        <f t="shared" si="73"/>
        <v>0.32133352895417455</v>
      </c>
      <c r="AF41" s="86">
        <f t="shared" si="73"/>
        <v>0.5825194999564387</v>
      </c>
      <c r="AG41" s="86">
        <f t="shared" si="73"/>
        <v>0.54391343574429252</v>
      </c>
      <c r="AH41" s="86">
        <f t="shared" si="73"/>
        <v>0.53378842393750525</v>
      </c>
      <c r="AI41" s="86">
        <f t="shared" si="73"/>
        <v>0.49018583666207349</v>
      </c>
      <c r="AJ41" s="86">
        <f t="shared" si="73"/>
        <v>0.52948794720372439</v>
      </c>
      <c r="AK41" s="86">
        <f t="shared" si="73"/>
        <v>0.4343179555532457</v>
      </c>
      <c r="AL41" s="86">
        <f t="shared" si="73"/>
        <v>0.22157562694254707</v>
      </c>
      <c r="AM41" s="86">
        <f t="shared" si="73"/>
        <v>1.9085866344463076E-2</v>
      </c>
      <c r="AN41" s="86">
        <f t="shared" si="73"/>
        <v>1.8638148834531298E-2</v>
      </c>
      <c r="AO41" s="86">
        <f t="shared" si="73"/>
        <v>-0.22029107424279337</v>
      </c>
      <c r="AP41" s="86">
        <f t="shared" si="73"/>
        <v>-0.19760397933239793</v>
      </c>
      <c r="AQ41" s="86">
        <f t="shared" si="73"/>
        <v>-8.1734610006585662E-2</v>
      </c>
      <c r="AR41" s="86">
        <f t="shared" si="73"/>
        <v>4.8976884856412273E-2</v>
      </c>
      <c r="AS41" s="86">
        <f t="shared" si="73"/>
        <v>0.21094267474203177</v>
      </c>
      <c r="AT41" s="86">
        <f t="shared" si="73"/>
        <v>0.31393999185721233</v>
      </c>
      <c r="AU41" s="86">
        <f t="shared" si="73"/>
        <v>0.46338109886731149</v>
      </c>
      <c r="AV41" s="86">
        <f t="shared" si="73"/>
        <v>0.63848346043347703</v>
      </c>
      <c r="AW41" s="86">
        <f t="shared" si="73"/>
        <v>0.8428408457249732</v>
      </c>
      <c r="AX41" s="86">
        <f t="shared" si="73"/>
        <v>1.0150162131523124</v>
      </c>
      <c r="AY41" s="86">
        <f t="shared" si="73"/>
        <v>1.2459973897597312</v>
      </c>
      <c r="AZ41" s="86">
        <f t="shared" si="73"/>
        <v>1.4643506059098659</v>
      </c>
      <c r="BA41" s="86">
        <f t="shared" si="70"/>
        <v>1.6752856709955708</v>
      </c>
      <c r="BB41" s="86">
        <f>BB11/$AA11-1</f>
        <v>1.8204171011565031</v>
      </c>
      <c r="BC41" s="86">
        <f t="shared" ref="BC41:BE41" si="74">BC11/$AA11-1</f>
        <v>1.9515467362390737</v>
      </c>
      <c r="BD41" s="86">
        <f>BD11/$AA11-1</f>
        <v>2.1647660109743021</v>
      </c>
      <c r="BE41" s="86">
        <f t="shared" si="74"/>
        <v>-1</v>
      </c>
      <c r="BF41" s="656"/>
      <c r="BG41" s="87"/>
      <c r="BH41" s="87"/>
      <c r="BI41" s="4"/>
      <c r="BJ41" s="87"/>
      <c r="BM41" s="493"/>
      <c r="BN41" s="494"/>
      <c r="BO41" s="495"/>
      <c r="BP41" s="495"/>
      <c r="BQ41" s="495"/>
      <c r="BR41" s="495"/>
      <c r="BS41" s="495"/>
      <c r="BT41" s="495"/>
      <c r="BU41" s="495"/>
      <c r="BV41" s="495"/>
      <c r="BW41" s="495"/>
      <c r="BX41" s="495"/>
      <c r="BY41" s="495"/>
      <c r="BZ41" s="495"/>
      <c r="CA41" s="495"/>
      <c r="CB41" s="4"/>
    </row>
    <row r="42" spans="20:80" ht="28.5">
      <c r="T42" s="643"/>
      <c r="U42" s="165"/>
      <c r="V42" s="878"/>
      <c r="W42" s="497"/>
      <c r="X42" s="457" t="s">
        <v>184</v>
      </c>
      <c r="Y42" s="458" t="s">
        <v>185</v>
      </c>
      <c r="Z42" s="484"/>
      <c r="AA42" s="805"/>
      <c r="AB42" s="86">
        <f t="shared" si="64"/>
        <v>0.14797040261001193</v>
      </c>
      <c r="AC42" s="86">
        <f t="shared" si="61"/>
        <v>0.16484851353830776</v>
      </c>
      <c r="AD42" s="86">
        <f t="shared" ref="AD42:AZ42" si="75">AD12/$AA12-1</f>
        <v>0.6733898337656361</v>
      </c>
      <c r="AE42" s="86">
        <f t="shared" si="75"/>
        <v>1.0557954533645075</v>
      </c>
      <c r="AF42" s="86">
        <f t="shared" si="75"/>
        <v>1.6929366132771735</v>
      </c>
      <c r="AG42" s="86">
        <f t="shared" si="75"/>
        <v>1.7920693201569486</v>
      </c>
      <c r="AH42" s="86">
        <f t="shared" si="75"/>
        <v>2.056028156115203</v>
      </c>
      <c r="AI42" s="86">
        <f t="shared" si="75"/>
        <v>1.5336775830373477</v>
      </c>
      <c r="AJ42" s="86">
        <f t="shared" si="75"/>
        <v>1.0060352094862339</v>
      </c>
      <c r="AK42" s="86">
        <f t="shared" si="75"/>
        <v>0.81565474780023761</v>
      </c>
      <c r="AL42" s="86">
        <f t="shared" si="75"/>
        <v>0.51063102193851773</v>
      </c>
      <c r="AM42" s="86">
        <f t="shared" si="75"/>
        <v>0.40679287516260709</v>
      </c>
      <c r="AN42" s="86">
        <f t="shared" si="75"/>
        <v>0.35399913292164986</v>
      </c>
      <c r="AO42" s="86">
        <f t="shared" si="75"/>
        <v>0.40942324462616742</v>
      </c>
      <c r="AP42" s="86">
        <f t="shared" si="75"/>
        <v>0.31869657888976288</v>
      </c>
      <c r="AQ42" s="86">
        <f t="shared" si="75"/>
        <v>0.37610702425455944</v>
      </c>
      <c r="AR42" s="86">
        <f t="shared" si="75"/>
        <v>0.21065716409355528</v>
      </c>
      <c r="AS42" s="86">
        <f t="shared" si="75"/>
        <v>-0.1217094544439451</v>
      </c>
      <c r="AT42" s="86">
        <f t="shared" si="75"/>
        <v>-0.38114590892502365</v>
      </c>
      <c r="AU42" s="86">
        <f t="shared" si="75"/>
        <v>-0.35015305352667914</v>
      </c>
      <c r="AV42" s="86">
        <f t="shared" si="75"/>
        <v>-0.42571118080215031</v>
      </c>
      <c r="AW42" s="86">
        <f t="shared" si="75"/>
        <v>-0.4745112386269924</v>
      </c>
      <c r="AX42" s="86">
        <f t="shared" si="75"/>
        <v>-0.49840814126899713</v>
      </c>
      <c r="AY42" s="86">
        <f t="shared" si="75"/>
        <v>-0.4859655237894599</v>
      </c>
      <c r="AZ42" s="86">
        <f t="shared" si="75"/>
        <v>-0.49411939894066026</v>
      </c>
      <c r="BA42" s="86">
        <f t="shared" si="70"/>
        <v>-0.48383929593370667</v>
      </c>
      <c r="BB42" s="86">
        <f>BB12/$AA12-1</f>
        <v>-0.46239078473874962</v>
      </c>
      <c r="BC42" s="86">
        <f t="shared" ref="BC42:BE42" si="76">BC12/$AA12-1</f>
        <v>-0.46669379349260265</v>
      </c>
      <c r="BD42" s="86">
        <f>BD12/$AA12-1</f>
        <v>-0.47661030864659015</v>
      </c>
      <c r="BE42" s="86">
        <f t="shared" si="76"/>
        <v>-1</v>
      </c>
      <c r="BF42" s="656"/>
      <c r="BG42" s="87"/>
      <c r="BH42" s="87"/>
      <c r="BI42" s="4"/>
      <c r="BJ42" s="87"/>
      <c r="BM42" s="493"/>
      <c r="BN42" s="494"/>
      <c r="BO42" s="495"/>
      <c r="BP42" s="495"/>
      <c r="BQ42" s="495"/>
      <c r="BR42" s="495"/>
      <c r="BS42" s="495"/>
      <c r="BT42" s="495"/>
      <c r="BU42" s="495"/>
      <c r="BV42" s="495"/>
      <c r="BW42" s="495"/>
      <c r="BX42" s="495"/>
      <c r="BY42" s="495"/>
      <c r="BZ42" s="495"/>
      <c r="CA42" s="495"/>
      <c r="CB42" s="4"/>
    </row>
    <row r="43" spans="20:80" ht="18.75" customHeight="1">
      <c r="T43" s="643"/>
      <c r="U43" s="866"/>
      <c r="V43" s="879"/>
      <c r="W43" s="497"/>
      <c r="X43" s="459" t="s">
        <v>126</v>
      </c>
      <c r="Y43" s="442">
        <v>22800</v>
      </c>
      <c r="Z43" s="484"/>
      <c r="AA43" s="805"/>
      <c r="AB43" s="86">
        <f t="shared" si="64"/>
        <v>0.10552257582449287</v>
      </c>
      <c r="AC43" s="86">
        <f t="shared" si="61"/>
        <v>0.21678907795562519</v>
      </c>
      <c r="AD43" s="86">
        <f t="shared" ref="AD43:AZ43" si="77">AD13/$AA13-1</f>
        <v>0.2219365903711934</v>
      </c>
      <c r="AE43" s="86">
        <f t="shared" si="77"/>
        <v>0.16886179869525741</v>
      </c>
      <c r="AF43" s="86">
        <f t="shared" si="77"/>
        <v>0.27995605106481269</v>
      </c>
      <c r="AG43" s="86">
        <f t="shared" si="77"/>
        <v>0.32467666935426065</v>
      </c>
      <c r="AH43" s="86">
        <f t="shared" si="77"/>
        <v>0.12921879944927772</v>
      </c>
      <c r="AI43" s="86">
        <f t="shared" si="77"/>
        <v>2.9107341460523184E-2</v>
      </c>
      <c r="AJ43" s="86">
        <f t="shared" si="77"/>
        <v>-0.28587028876379506</v>
      </c>
      <c r="AK43" s="86">
        <f t="shared" si="77"/>
        <v>-0.45281551006819842</v>
      </c>
      <c r="AL43" s="86">
        <f t="shared" si="77"/>
        <v>-0.52793900434169694</v>
      </c>
      <c r="AM43" s="86">
        <f t="shared" si="77"/>
        <v>-0.55366150889473265</v>
      </c>
      <c r="AN43" s="86">
        <f t="shared" si="77"/>
        <v>-0.57927771025294872</v>
      </c>
      <c r="AO43" s="86">
        <f t="shared" si="77"/>
        <v>-0.59076469002750531</v>
      </c>
      <c r="AP43" s="86">
        <f t="shared" si="77"/>
        <v>-0.60876855272106267</v>
      </c>
      <c r="AQ43" s="86">
        <f t="shared" si="77"/>
        <v>-0.59514709803256149</v>
      </c>
      <c r="AR43" s="86">
        <f t="shared" si="77"/>
        <v>-0.63361739062273048</v>
      </c>
      <c r="AS43" s="86">
        <f t="shared" si="77"/>
        <v>-0.67697452022861937</v>
      </c>
      <c r="AT43" s="86">
        <f t="shared" si="77"/>
        <v>-0.81169355821868538</v>
      </c>
      <c r="AU43" s="86">
        <f t="shared" si="77"/>
        <v>-0.81337566290256325</v>
      </c>
      <c r="AV43" s="86">
        <f t="shared" si="77"/>
        <v>-0.82707152717430366</v>
      </c>
      <c r="AW43" s="86">
        <f t="shared" si="77"/>
        <v>-0.82822873956635212</v>
      </c>
      <c r="AX43" s="86">
        <f t="shared" si="77"/>
        <v>-0.83850276187990369</v>
      </c>
      <c r="AY43" s="86">
        <f t="shared" si="77"/>
        <v>-0.84133478840779197</v>
      </c>
      <c r="AZ43" s="86">
        <f t="shared" si="77"/>
        <v>-0.83851408281585893</v>
      </c>
      <c r="BA43" s="86">
        <f t="shared" si="70"/>
        <v>-0.83204252896266606</v>
      </c>
      <c r="BB43" s="86">
        <f>BB13/$AA13-1</f>
        <v>-0.8388527152776204</v>
      </c>
      <c r="BC43" s="86">
        <f t="shared" ref="BC43:BE43" si="78">BC13/$AA13-1</f>
        <v>-0.84005814092347053</v>
      </c>
      <c r="BD43" s="86">
        <f>BD13/$AA13-1</f>
        <v>-0.84425392122900211</v>
      </c>
      <c r="BE43" s="86">
        <f t="shared" si="78"/>
        <v>-1</v>
      </c>
      <c r="BF43" s="656"/>
      <c r="BG43" s="87"/>
      <c r="BH43" s="87"/>
      <c r="BI43" s="4"/>
      <c r="BJ43" s="87"/>
      <c r="BM43" s="325"/>
      <c r="BN43" s="499"/>
      <c r="BO43" s="469"/>
      <c r="BP43" s="500"/>
      <c r="BQ43" s="500"/>
      <c r="BR43" s="500"/>
      <c r="BS43" s="500"/>
      <c r="BT43" s="500"/>
      <c r="BU43" s="495"/>
      <c r="BV43" s="495"/>
      <c r="BW43" s="495"/>
      <c r="BX43" s="495"/>
      <c r="BY43" s="495"/>
      <c r="BZ43" s="495"/>
      <c r="CA43" s="495"/>
      <c r="CB43" s="4"/>
    </row>
    <row r="44" spans="20:80" ht="18.75" customHeight="1" thickBot="1">
      <c r="T44" s="643"/>
      <c r="U44" s="866"/>
      <c r="V44" s="879"/>
      <c r="W44" s="501"/>
      <c r="X44" s="461" t="s">
        <v>127</v>
      </c>
      <c r="Y44" s="442">
        <v>17200</v>
      </c>
      <c r="Z44" s="502"/>
      <c r="AA44" s="806"/>
      <c r="AB44" s="504">
        <f t="shared" si="64"/>
        <v>0</v>
      </c>
      <c r="AC44" s="504">
        <f t="shared" si="61"/>
        <v>0</v>
      </c>
      <c r="AD44" s="504">
        <f t="shared" ref="AD44:AZ44" si="79">AD14/$AA14-1</f>
        <v>0.33333333333333304</v>
      </c>
      <c r="AE44" s="504">
        <f t="shared" si="79"/>
        <v>1.333333333333333</v>
      </c>
      <c r="AF44" s="504">
        <f t="shared" si="79"/>
        <v>5.1666666666666634</v>
      </c>
      <c r="AG44" s="504">
        <f t="shared" si="79"/>
        <v>4.9047836226749038</v>
      </c>
      <c r="AH44" s="504">
        <f t="shared" si="79"/>
        <v>4.2456337622174773</v>
      </c>
      <c r="AI44" s="504">
        <f t="shared" si="79"/>
        <v>4.7692582387944453</v>
      </c>
      <c r="AJ44" s="504">
        <f t="shared" si="79"/>
        <v>8.6679111890702156</v>
      </c>
      <c r="AK44" s="504">
        <f t="shared" si="79"/>
        <v>7.7633822968169142</v>
      </c>
      <c r="AL44" s="504">
        <f t="shared" si="79"/>
        <v>8.0406081453481075</v>
      </c>
      <c r="AM44" s="504">
        <f t="shared" si="79"/>
        <v>10.391735595586024</v>
      </c>
      <c r="AN44" s="504">
        <f t="shared" si="79"/>
        <v>11.759832449954523</v>
      </c>
      <c r="AO44" s="504">
        <f t="shared" si="79"/>
        <v>13.90464634982799</v>
      </c>
      <c r="AP44" s="504">
        <f t="shared" si="79"/>
        <v>44.132146791215817</v>
      </c>
      <c r="AQ44" s="504">
        <f t="shared" si="79"/>
        <v>41.972095173144382</v>
      </c>
      <c r="AR44" s="504">
        <f t="shared" si="79"/>
        <v>47.660060322886125</v>
      </c>
      <c r="AS44" s="504">
        <f t="shared" si="79"/>
        <v>44.416936239954346</v>
      </c>
      <c r="AT44" s="504">
        <f t="shared" si="79"/>
        <v>40.525957247357923</v>
      </c>
      <c r="AU44" s="504">
        <f t="shared" si="79"/>
        <v>46.217061377636405</v>
      </c>
      <c r="AV44" s="504">
        <f t="shared" si="79"/>
        <v>54.209691409698678</v>
      </c>
      <c r="AW44" s="504">
        <f t="shared" si="79"/>
        <v>45.361822274760257</v>
      </c>
      <c r="AX44" s="504">
        <f t="shared" si="79"/>
        <v>48.593517722437277</v>
      </c>
      <c r="AY44" s="504">
        <f t="shared" si="79"/>
        <v>33.433375358040117</v>
      </c>
      <c r="AZ44" s="504">
        <f t="shared" si="79"/>
        <v>16.5109978881632</v>
      </c>
      <c r="BA44" s="504">
        <f t="shared" si="70"/>
        <v>18.455324354047665</v>
      </c>
      <c r="BB44" s="504">
        <f t="shared" ref="BB44:BC44" si="80">BB14/$AA14-1</f>
        <v>12.792619232384441</v>
      </c>
      <c r="BC44" s="504">
        <f t="shared" si="80"/>
        <v>7.6629305658577707</v>
      </c>
      <c r="BD44" s="504">
        <f t="shared" ref="BD44" si="81">BD14/$AA14-1</f>
        <v>7.0182107225509949</v>
      </c>
      <c r="BE44" s="504">
        <f>BE14/$AA14-1</f>
        <v>-1</v>
      </c>
      <c r="BF44" s="656"/>
      <c r="BG44" s="87"/>
      <c r="BH44" s="87"/>
      <c r="BI44" s="4"/>
      <c r="BJ44" s="87"/>
      <c r="BM44" s="325"/>
      <c r="BN44" s="499"/>
      <c r="BO44" s="469"/>
      <c r="BP44" s="500"/>
      <c r="BQ44" s="500"/>
      <c r="BR44" s="500"/>
      <c r="BS44" s="500"/>
      <c r="BT44" s="500"/>
      <c r="BU44" s="495"/>
      <c r="BV44" s="495"/>
      <c r="BW44" s="495"/>
      <c r="BX44" s="495"/>
      <c r="BY44" s="495"/>
      <c r="BZ44" s="495"/>
      <c r="CA44" s="495"/>
      <c r="CB44" s="4"/>
    </row>
    <row r="45" spans="20:80" ht="23.25" customHeight="1" thickTop="1">
      <c r="T45" s="863"/>
      <c r="U45" s="643"/>
      <c r="V45" s="880"/>
      <c r="W45" s="700" t="s">
        <v>47</v>
      </c>
      <c r="X45" s="505"/>
      <c r="Y45" s="506"/>
      <c r="Z45" s="507"/>
      <c r="AA45" s="807"/>
      <c r="AB45" s="508">
        <f t="shared" si="64"/>
        <v>1.0792661050224472E-2</v>
      </c>
      <c r="AC45" s="508">
        <f t="shared" si="61"/>
        <v>2.0536218570836873E-2</v>
      </c>
      <c r="AD45" s="508">
        <f t="shared" ref="AD45:AZ45" si="82">AD15/$AA15-1</f>
        <v>1.4429054364407667E-2</v>
      </c>
      <c r="AE45" s="508">
        <f t="shared" si="82"/>
        <v>6.4843107371706177E-2</v>
      </c>
      <c r="AF45" s="508">
        <f t="shared" si="82"/>
        <v>8.1283875578083142E-2</v>
      </c>
      <c r="AG45" s="508">
        <f t="shared" si="82"/>
        <v>9.1073711499937371E-2</v>
      </c>
      <c r="AH45" s="508">
        <f t="shared" si="82"/>
        <v>8.493626323663217E-2</v>
      </c>
      <c r="AI45" s="508">
        <f t="shared" si="82"/>
        <v>4.6594525847351242E-2</v>
      </c>
      <c r="AJ45" s="508">
        <f t="shared" si="82"/>
        <v>6.5082860215441629E-2</v>
      </c>
      <c r="AK45" s="508">
        <f t="shared" si="82"/>
        <v>8.1139600809996493E-2</v>
      </c>
      <c r="AL45" s="508">
        <f t="shared" si="82"/>
        <v>6.0845406208466457E-2</v>
      </c>
      <c r="AM45" s="508">
        <f t="shared" si="82"/>
        <v>7.9333786882267221E-2</v>
      </c>
      <c r="AN45" s="508">
        <f t="shared" si="82"/>
        <v>8.3883471657643094E-2</v>
      </c>
      <c r="AO45" s="508">
        <f t="shared" si="82"/>
        <v>7.7991071323016969E-2</v>
      </c>
      <c r="AP45" s="508">
        <f t="shared" si="82"/>
        <v>8.3462055591220663E-2</v>
      </c>
      <c r="AQ45" s="508">
        <f t="shared" si="82"/>
        <v>6.646869067398975E-2</v>
      </c>
      <c r="AR45" s="508">
        <f t="shared" si="82"/>
        <v>9.459714311558276E-2</v>
      </c>
      <c r="AS45" s="508">
        <f t="shared" si="82"/>
        <v>3.7938913119864859E-2</v>
      </c>
      <c r="AT45" s="508">
        <f t="shared" si="82"/>
        <v>-1.9245018528550539E-2</v>
      </c>
      <c r="AU45" s="508">
        <f t="shared" si="82"/>
        <v>2.3150485545324395E-2</v>
      </c>
      <c r="AV45" s="508">
        <f t="shared" si="82"/>
        <v>6.3106975121629327E-2</v>
      </c>
      <c r="AW45" s="508">
        <f t="shared" si="82"/>
        <v>9.6537878465933868E-2</v>
      </c>
      <c r="AX45" s="508">
        <f t="shared" si="82"/>
        <v>0.10554541013839036</v>
      </c>
      <c r="AY45" s="508">
        <f t="shared" si="82"/>
        <v>6.6708722867445447E-2</v>
      </c>
      <c r="AZ45" s="508">
        <f t="shared" si="82"/>
        <v>3.6627900443483963E-2</v>
      </c>
      <c r="BA45" s="508">
        <f t="shared" si="70"/>
        <v>2.3445567902302678E-2</v>
      </c>
      <c r="BB45" s="508">
        <f>BB15/$AA15-1</f>
        <v>1.2867764349130173E-2</v>
      </c>
      <c r="BC45" s="508">
        <f t="shared" ref="BC45:BE45" si="83">BC15/$AA15-1</f>
        <v>-2.2473933188171369E-2</v>
      </c>
      <c r="BD45" s="508">
        <f>BD15/$AA15-1</f>
        <v>-4.916552376507255E-2</v>
      </c>
      <c r="BE45" s="508">
        <f t="shared" si="83"/>
        <v>-1</v>
      </c>
      <c r="BF45" s="656"/>
      <c r="BG45" s="87"/>
      <c r="BH45" s="87"/>
      <c r="BI45" s="87"/>
      <c r="BJ45" s="87"/>
      <c r="BM45" s="325"/>
      <c r="BN45" s="499"/>
      <c r="BO45" s="469"/>
      <c r="BP45" s="500"/>
      <c r="BQ45" s="500"/>
      <c r="BR45" s="500"/>
      <c r="BS45" s="500"/>
      <c r="BT45" s="500"/>
      <c r="BU45" s="495"/>
      <c r="BV45" s="495"/>
      <c r="BW45" s="495"/>
      <c r="BX45" s="495"/>
      <c r="BY45" s="495"/>
      <c r="BZ45" s="495"/>
      <c r="CA45" s="495"/>
      <c r="CB45" s="4"/>
    </row>
    <row r="46" spans="20:80" ht="15.75">
      <c r="T46" s="865"/>
      <c r="U46" s="643"/>
      <c r="V46" s="872"/>
      <c r="W46" s="471"/>
      <c r="Y46" s="472"/>
      <c r="Z46" s="469"/>
      <c r="AA46" s="473"/>
      <c r="AB46" s="473"/>
      <c r="AC46" s="473"/>
      <c r="AD46" s="473"/>
      <c r="AE46" s="473"/>
      <c r="AF46" s="473"/>
      <c r="AG46" s="473"/>
      <c r="AH46" s="473"/>
      <c r="AI46" s="473"/>
      <c r="AJ46" s="473"/>
      <c r="AK46" s="473"/>
      <c r="AL46" s="473"/>
      <c r="AM46" s="473"/>
      <c r="AN46" s="473"/>
      <c r="AO46" s="473"/>
      <c r="AP46" s="473"/>
      <c r="AQ46" s="4"/>
      <c r="AR46" s="4"/>
      <c r="AS46" s="4"/>
      <c r="AT46" s="4"/>
      <c r="AU46" s="4"/>
      <c r="AV46" s="4"/>
      <c r="AW46" s="4"/>
      <c r="AX46" s="4"/>
      <c r="AY46" s="4"/>
      <c r="AZ46" s="4"/>
      <c r="BA46" s="4"/>
      <c r="BB46" s="4"/>
      <c r="BC46" s="4"/>
      <c r="BD46" s="4"/>
      <c r="BE46" s="4"/>
      <c r="BF46" s="643"/>
      <c r="BG46" s="4"/>
      <c r="BH46" s="4"/>
      <c r="BI46" s="4"/>
      <c r="BJ46" s="4"/>
    </row>
    <row r="47" spans="20:80" ht="21.75" customHeight="1">
      <c r="T47" s="108"/>
      <c r="U47" s="643"/>
      <c r="W47" s="1" t="s">
        <v>97</v>
      </c>
      <c r="Y47" s="474"/>
      <c r="BG47" s="34"/>
      <c r="BI47" s="4"/>
    </row>
    <row r="48" spans="20:80">
      <c r="T48" s="108"/>
      <c r="U48" s="643"/>
      <c r="V48" s="876"/>
      <c r="W48" s="475" t="s">
        <v>43</v>
      </c>
      <c r="X48" s="476"/>
      <c r="Y48" s="477" t="s">
        <v>0</v>
      </c>
      <c r="Z48" s="478"/>
      <c r="AA48" s="10">
        <v>1990</v>
      </c>
      <c r="AB48" s="10">
        <f t="shared" ref="AB48:BE48" si="84">AA48+1</f>
        <v>1991</v>
      </c>
      <c r="AC48" s="10">
        <f t="shared" si="84"/>
        <v>1992</v>
      </c>
      <c r="AD48" s="10">
        <f t="shared" si="84"/>
        <v>1993</v>
      </c>
      <c r="AE48" s="10">
        <f t="shared" si="84"/>
        <v>1994</v>
      </c>
      <c r="AF48" s="10">
        <f t="shared" si="84"/>
        <v>1995</v>
      </c>
      <c r="AG48" s="10">
        <f t="shared" si="84"/>
        <v>1996</v>
      </c>
      <c r="AH48" s="10">
        <f t="shared" si="84"/>
        <v>1997</v>
      </c>
      <c r="AI48" s="10">
        <f t="shared" si="84"/>
        <v>1998</v>
      </c>
      <c r="AJ48" s="479">
        <f t="shared" si="84"/>
        <v>1999</v>
      </c>
      <c r="AK48" s="479">
        <f t="shared" si="84"/>
        <v>2000</v>
      </c>
      <c r="AL48" s="479">
        <f t="shared" si="84"/>
        <v>2001</v>
      </c>
      <c r="AM48" s="479">
        <f t="shared" si="84"/>
        <v>2002</v>
      </c>
      <c r="AN48" s="10">
        <f t="shared" si="84"/>
        <v>2003</v>
      </c>
      <c r="AO48" s="10">
        <f t="shared" si="84"/>
        <v>2004</v>
      </c>
      <c r="AP48" s="10">
        <f t="shared" si="84"/>
        <v>2005</v>
      </c>
      <c r="AQ48" s="10">
        <f t="shared" si="84"/>
        <v>2006</v>
      </c>
      <c r="AR48" s="36">
        <f t="shared" si="84"/>
        <v>2007</v>
      </c>
      <c r="AS48" s="480">
        <f t="shared" si="84"/>
        <v>2008</v>
      </c>
      <c r="AT48" s="10">
        <f t="shared" si="84"/>
        <v>2009</v>
      </c>
      <c r="AU48" s="480">
        <f t="shared" si="84"/>
        <v>2010</v>
      </c>
      <c r="AV48" s="479">
        <f t="shared" si="84"/>
        <v>2011</v>
      </c>
      <c r="AW48" s="10">
        <f t="shared" si="84"/>
        <v>2012</v>
      </c>
      <c r="AX48" s="10">
        <f t="shared" si="84"/>
        <v>2013</v>
      </c>
      <c r="AY48" s="36">
        <f t="shared" si="84"/>
        <v>2014</v>
      </c>
      <c r="AZ48" s="36">
        <f t="shared" si="84"/>
        <v>2015</v>
      </c>
      <c r="BA48" s="10">
        <f t="shared" si="84"/>
        <v>2016</v>
      </c>
      <c r="BB48" s="10">
        <f t="shared" si="84"/>
        <v>2017</v>
      </c>
      <c r="BC48" s="10">
        <f t="shared" si="84"/>
        <v>2018</v>
      </c>
      <c r="BD48" s="10">
        <f t="shared" si="84"/>
        <v>2019</v>
      </c>
      <c r="BE48" s="10">
        <f t="shared" si="84"/>
        <v>2020</v>
      </c>
      <c r="BF48" s="648"/>
      <c r="BI48" s="4"/>
    </row>
    <row r="49" spans="20:80" ht="18.75">
      <c r="T49" s="866"/>
      <c r="U49" s="643"/>
      <c r="V49" s="877"/>
      <c r="W49" s="483" t="s">
        <v>124</v>
      </c>
      <c r="X49" s="441"/>
      <c r="Y49" s="439">
        <v>1</v>
      </c>
      <c r="Z49" s="513"/>
      <c r="AA49" s="805"/>
      <c r="AB49" s="805"/>
      <c r="AC49" s="805"/>
      <c r="AD49" s="805"/>
      <c r="AE49" s="805"/>
      <c r="AF49" s="805"/>
      <c r="AG49" s="805"/>
      <c r="AH49" s="805"/>
      <c r="AI49" s="805"/>
      <c r="AJ49" s="805"/>
      <c r="AK49" s="805"/>
      <c r="AL49" s="805"/>
      <c r="AM49" s="805"/>
      <c r="AN49" s="805"/>
      <c r="AO49" s="805"/>
      <c r="AP49" s="805"/>
      <c r="AQ49" s="86">
        <f t="shared" ref="AQ49:AX49" si="85">AQ5/$AP5-1</f>
        <v>-1.8012375664107849E-2</v>
      </c>
      <c r="AR49" s="86">
        <f t="shared" si="85"/>
        <v>9.4728000375221555E-3</v>
      </c>
      <c r="AS49" s="86">
        <f t="shared" si="85"/>
        <v>-4.5347776125255868E-2</v>
      </c>
      <c r="AT49" s="86">
        <f t="shared" si="85"/>
        <v>-9.9025429178118629E-2</v>
      </c>
      <c r="AU49" s="86">
        <f t="shared" si="85"/>
        <v>-5.930494681775178E-2</v>
      </c>
      <c r="AV49" s="86">
        <f t="shared" si="85"/>
        <v>-2.064478823803173E-2</v>
      </c>
      <c r="AW49" s="86">
        <f t="shared" si="85"/>
        <v>1.1212246681147287E-2</v>
      </c>
      <c r="AX49" s="86">
        <f t="shared" si="85"/>
        <v>1.8383282427766545E-2</v>
      </c>
      <c r="AY49" s="86">
        <f t="shared" ref="AY49:BA53" si="86">AY5/$AP5-1</f>
        <v>-2.1613244583348457E-2</v>
      </c>
      <c r="AZ49" s="86">
        <f t="shared" si="86"/>
        <v>-5.2754919253582888E-2</v>
      </c>
      <c r="BA49" s="86">
        <f t="shared" si="86"/>
        <v>-6.7957625583460635E-2</v>
      </c>
      <c r="BB49" s="86">
        <f t="shared" ref="BB49:BC49" si="87">BB5/$AP5-1</f>
        <v>-7.9967626152047666E-2</v>
      </c>
      <c r="BC49" s="86">
        <f t="shared" si="87"/>
        <v>-0.11566088625075699</v>
      </c>
      <c r="BD49" s="86">
        <f t="shared" ref="BD49" si="88">BD5/$AP5-1</f>
        <v>-0.14443008163253956</v>
      </c>
      <c r="BE49" s="86">
        <f>BE5/$AP5-1</f>
        <v>-1</v>
      </c>
      <c r="BF49" s="656"/>
      <c r="BG49" s="2"/>
      <c r="BH49" s="2"/>
      <c r="BI49" s="4"/>
      <c r="BJ49" s="2"/>
    </row>
    <row r="50" spans="20:80" ht="15.75">
      <c r="T50" s="866"/>
      <c r="U50" s="643"/>
      <c r="V50" s="877"/>
      <c r="W50" s="485"/>
      <c r="X50" s="447" t="s">
        <v>44</v>
      </c>
      <c r="Y50" s="439">
        <v>1</v>
      </c>
      <c r="Z50" s="484"/>
      <c r="AA50" s="805"/>
      <c r="AB50" s="805"/>
      <c r="AC50" s="805"/>
      <c r="AD50" s="805"/>
      <c r="AE50" s="805"/>
      <c r="AF50" s="805"/>
      <c r="AG50" s="805"/>
      <c r="AH50" s="805"/>
      <c r="AI50" s="805"/>
      <c r="AJ50" s="805"/>
      <c r="AK50" s="805"/>
      <c r="AL50" s="805"/>
      <c r="AM50" s="805"/>
      <c r="AN50" s="805"/>
      <c r="AO50" s="805"/>
      <c r="AP50" s="805"/>
      <c r="AQ50" s="86">
        <f t="shared" ref="AQ50:AX53" si="89">AQ6/$AP6-1</f>
        <v>-1.8161606088720417E-2</v>
      </c>
      <c r="AR50" s="86">
        <f t="shared" si="89"/>
        <v>1.1635150590297627E-2</v>
      </c>
      <c r="AS50" s="86">
        <f t="shared" si="89"/>
        <v>-4.4563886138450415E-2</v>
      </c>
      <c r="AT50" s="86">
        <f t="shared" si="89"/>
        <v>-9.4450243328893402E-2</v>
      </c>
      <c r="AU50" s="86">
        <f t="shared" si="89"/>
        <v>-5.2886546596834338E-2</v>
      </c>
      <c r="AV50" s="86">
        <f t="shared" si="89"/>
        <v>-1.0442128141210594E-2</v>
      </c>
      <c r="AW50" s="86">
        <f t="shared" si="89"/>
        <v>2.2318952877625087E-2</v>
      </c>
      <c r="AX50" s="86">
        <f t="shared" si="89"/>
        <v>2.8951706370669905E-2</v>
      </c>
      <c r="AY50" s="86">
        <f t="shared" si="86"/>
        <v>-1.2815229156918795E-2</v>
      </c>
      <c r="AZ50" s="86">
        <f t="shared" si="86"/>
        <v>-4.5487299464527453E-2</v>
      </c>
      <c r="BA50" s="86">
        <f t="shared" si="86"/>
        <v>-6.1623257020133604E-2</v>
      </c>
      <c r="BB50" s="86">
        <f t="shared" ref="BB50:BD59" si="90">BB6/$AP6-1</f>
        <v>-7.5283102963809245E-2</v>
      </c>
      <c r="BC50" s="86">
        <f t="shared" ref="BC50:BE50" si="91">BC6/$AP6-1</f>
        <v>-0.11266257751929354</v>
      </c>
      <c r="BD50" s="86">
        <f t="shared" si="90"/>
        <v>-0.14246509142330899</v>
      </c>
      <c r="BE50" s="86">
        <f t="shared" si="91"/>
        <v>-1</v>
      </c>
      <c r="BF50" s="656"/>
      <c r="BG50" s="2"/>
      <c r="BH50" s="2"/>
      <c r="BI50" s="4"/>
      <c r="BJ50" s="2"/>
    </row>
    <row r="51" spans="20:80" ht="15.75">
      <c r="T51" s="866"/>
      <c r="U51" s="643"/>
      <c r="V51" s="877"/>
      <c r="W51" s="488"/>
      <c r="X51" s="450" t="s">
        <v>45</v>
      </c>
      <c r="Y51" s="439">
        <v>1</v>
      </c>
      <c r="Z51" s="484"/>
      <c r="AA51" s="805"/>
      <c r="AB51" s="805"/>
      <c r="AC51" s="805"/>
      <c r="AD51" s="805"/>
      <c r="AE51" s="805"/>
      <c r="AF51" s="805"/>
      <c r="AG51" s="805"/>
      <c r="AH51" s="805"/>
      <c r="AI51" s="805"/>
      <c r="AJ51" s="805"/>
      <c r="AK51" s="805"/>
      <c r="AL51" s="805"/>
      <c r="AM51" s="805"/>
      <c r="AN51" s="805"/>
      <c r="AO51" s="805"/>
      <c r="AP51" s="805"/>
      <c r="AQ51" s="86">
        <f t="shared" si="89"/>
        <v>-1.6080399053848282E-2</v>
      </c>
      <c r="AR51" s="86">
        <f t="shared" si="89"/>
        <v>-1.852156305560837E-2</v>
      </c>
      <c r="AS51" s="86">
        <f t="shared" si="89"/>
        <v>-5.5496223557857771E-2</v>
      </c>
      <c r="AT51" s="86">
        <f t="shared" si="89"/>
        <v>-0.1582569972128991</v>
      </c>
      <c r="AU51" s="86">
        <f t="shared" si="89"/>
        <v>-0.14239925640172046</v>
      </c>
      <c r="AV51" s="86">
        <f t="shared" si="89"/>
        <v>-0.15273112867880834</v>
      </c>
      <c r="AW51" s="86">
        <f t="shared" si="89"/>
        <v>-0.13257811406023789</v>
      </c>
      <c r="AX51" s="86">
        <f t="shared" si="89"/>
        <v>-0.11843833366034628</v>
      </c>
      <c r="AY51" s="86">
        <f t="shared" si="86"/>
        <v>-0.13551468301122238</v>
      </c>
      <c r="AZ51" s="86">
        <f t="shared" si="86"/>
        <v>-0.14684345033680568</v>
      </c>
      <c r="BA51" s="86">
        <f t="shared" si="86"/>
        <v>-0.14996403906710376</v>
      </c>
      <c r="BB51" s="86">
        <f t="shared" si="90"/>
        <v>-0.14061470434268097</v>
      </c>
      <c r="BC51" s="86">
        <f t="shared" ref="BC51:BE51" si="92">BC7/$AP7-1</f>
        <v>-0.15447778538219437</v>
      </c>
      <c r="BD51" s="86">
        <f t="shared" si="90"/>
        <v>-0.16986936543462317</v>
      </c>
      <c r="BE51" s="86">
        <f t="shared" si="92"/>
        <v>-1</v>
      </c>
      <c r="BF51" s="656"/>
      <c r="BG51" s="2"/>
      <c r="BH51" s="2"/>
      <c r="BI51" s="4"/>
      <c r="BJ51" s="2"/>
    </row>
    <row r="52" spans="20:80" ht="18.75">
      <c r="T52" s="866"/>
      <c r="U52" s="643"/>
      <c r="V52" s="877"/>
      <c r="W52" s="491" t="s">
        <v>182</v>
      </c>
      <c r="X52" s="441"/>
      <c r="Y52" s="439">
        <v>25</v>
      </c>
      <c r="Z52" s="513"/>
      <c r="AA52" s="805"/>
      <c r="AB52" s="805"/>
      <c r="AC52" s="805"/>
      <c r="AD52" s="805"/>
      <c r="AE52" s="805"/>
      <c r="AF52" s="805"/>
      <c r="AG52" s="805"/>
      <c r="AH52" s="805"/>
      <c r="AI52" s="805"/>
      <c r="AJ52" s="805"/>
      <c r="AK52" s="805"/>
      <c r="AL52" s="805"/>
      <c r="AM52" s="805"/>
      <c r="AN52" s="805"/>
      <c r="AO52" s="805"/>
      <c r="AP52" s="805"/>
      <c r="AQ52" s="86">
        <f t="shared" si="89"/>
        <v>-1.6221193587987348E-2</v>
      </c>
      <c r="AR52" s="86">
        <f t="shared" si="89"/>
        <v>-8.5199625139760204E-3</v>
      </c>
      <c r="AS52" s="86">
        <f t="shared" si="89"/>
        <v>-1.6880681180687973E-2</v>
      </c>
      <c r="AT52" s="86">
        <f t="shared" si="89"/>
        <v>-4.3745533616694199E-2</v>
      </c>
      <c r="AU52" s="86">
        <f t="shared" si="89"/>
        <v>-2.9595256880739162E-2</v>
      </c>
      <c r="AV52" s="86">
        <f t="shared" si="89"/>
        <v>-5.7698281684069763E-2</v>
      </c>
      <c r="AW52" s="86">
        <f t="shared" si="89"/>
        <v>-8.2029152471426947E-2</v>
      </c>
      <c r="AX52" s="86">
        <f t="shared" si="89"/>
        <v>-9.2364576494393447E-2</v>
      </c>
      <c r="AY52" s="86">
        <f t="shared" si="86"/>
        <v>-0.11040027215734149</v>
      </c>
      <c r="AZ52" s="86">
        <f t="shared" si="86"/>
        <v>-0.1307421455995279</v>
      </c>
      <c r="BA52" s="86">
        <f t="shared" si="86"/>
        <v>-0.13734941631082753</v>
      </c>
      <c r="BB52" s="86">
        <f t="shared" si="90"/>
        <v>-0.14926005160434108</v>
      </c>
      <c r="BC52" s="86">
        <f t="shared" ref="BC52:BE52" si="93">BC8/$AP8-1</f>
        <v>-0.15985282632553299</v>
      </c>
      <c r="BD52" s="86">
        <f t="shared" si="90"/>
        <v>-0.16288673716274793</v>
      </c>
      <c r="BE52" s="86">
        <f t="shared" si="93"/>
        <v>-1</v>
      </c>
      <c r="BF52" s="656"/>
      <c r="BG52" s="87"/>
      <c r="BH52" s="87"/>
      <c r="BI52" s="4"/>
      <c r="BJ52" s="87"/>
      <c r="BM52" s="471"/>
      <c r="BN52" s="471"/>
      <c r="BO52" s="492"/>
      <c r="BP52" s="471"/>
      <c r="BQ52" s="471"/>
      <c r="BR52" s="471"/>
      <c r="BS52" s="471"/>
      <c r="BT52" s="471"/>
      <c r="BU52" s="471"/>
      <c r="BV52" s="471"/>
      <c r="BW52" s="471"/>
      <c r="BX52" s="471"/>
      <c r="BY52" s="471"/>
      <c r="BZ52" s="471"/>
      <c r="CA52" s="471"/>
      <c r="CB52" s="2"/>
    </row>
    <row r="53" spans="20:80" ht="18.75">
      <c r="T53" s="866"/>
      <c r="U53" s="643"/>
      <c r="V53" s="877"/>
      <c r="W53" s="491" t="s">
        <v>125</v>
      </c>
      <c r="X53" s="441"/>
      <c r="Y53" s="439">
        <v>298</v>
      </c>
      <c r="Z53" s="513"/>
      <c r="AA53" s="805"/>
      <c r="AB53" s="805"/>
      <c r="AC53" s="805"/>
      <c r="AD53" s="805"/>
      <c r="AE53" s="805"/>
      <c r="AF53" s="805"/>
      <c r="AG53" s="805"/>
      <c r="AH53" s="805"/>
      <c r="AI53" s="805"/>
      <c r="AJ53" s="805"/>
      <c r="AK53" s="805"/>
      <c r="AL53" s="805"/>
      <c r="AM53" s="805"/>
      <c r="AN53" s="805"/>
      <c r="AO53" s="805"/>
      <c r="AP53" s="805"/>
      <c r="AQ53" s="86">
        <f t="shared" si="89"/>
        <v>-5.0193785266162694E-3</v>
      </c>
      <c r="AR53" s="86">
        <f t="shared" si="89"/>
        <v>-3.0456344147840597E-2</v>
      </c>
      <c r="AS53" s="86">
        <f t="shared" si="89"/>
        <v>-6.3132670622988996E-2</v>
      </c>
      <c r="AT53" s="86">
        <f t="shared" si="89"/>
        <v>-8.8904360562758966E-2</v>
      </c>
      <c r="AU53" s="86">
        <f t="shared" si="89"/>
        <v>-0.11083956448683607</v>
      </c>
      <c r="AV53" s="86">
        <f t="shared" si="89"/>
        <v>-0.12708427707557191</v>
      </c>
      <c r="AW53" s="86">
        <f t="shared" si="89"/>
        <v>-0.13986498701665262</v>
      </c>
      <c r="AX53" s="86">
        <f t="shared" si="89"/>
        <v>-0.13884587191264697</v>
      </c>
      <c r="AY53" s="86">
        <f t="shared" si="86"/>
        <v>-0.1546746767938818</v>
      </c>
      <c r="AZ53" s="86">
        <f t="shared" si="86"/>
        <v>-0.16569661408445313</v>
      </c>
      <c r="BA53" s="86">
        <f t="shared" si="86"/>
        <v>-0.18536145716347951</v>
      </c>
      <c r="BB53" s="86">
        <f t="shared" si="90"/>
        <v>-0.17388680118406952</v>
      </c>
      <c r="BC53" s="86">
        <f t="shared" ref="BC53:BE53" si="94">BC9/$AP9-1</f>
        <v>-0.1905859328851518</v>
      </c>
      <c r="BD53" s="86">
        <f t="shared" si="90"/>
        <v>-0.19010786915437894</v>
      </c>
      <c r="BE53" s="86">
        <f t="shared" si="94"/>
        <v>-1</v>
      </c>
      <c r="BF53" s="656"/>
      <c r="BG53" s="87"/>
      <c r="BH53" s="87"/>
      <c r="BI53" s="4"/>
      <c r="BJ53" s="87"/>
      <c r="BM53" s="493"/>
      <c r="BN53" s="494"/>
      <c r="BO53" s="469"/>
      <c r="BP53" s="495"/>
      <c r="BQ53" s="495"/>
      <c r="BR53" s="495"/>
      <c r="BS53" s="495"/>
      <c r="BT53" s="495"/>
      <c r="BU53" s="495"/>
      <c r="BV53" s="495"/>
      <c r="BW53" s="495"/>
      <c r="BX53" s="495"/>
      <c r="BY53" s="495"/>
      <c r="BZ53" s="495"/>
      <c r="CA53" s="495"/>
      <c r="CB53" s="4"/>
    </row>
    <row r="54" spans="20:80" ht="15.75">
      <c r="T54" s="866"/>
      <c r="U54" s="643"/>
      <c r="V54" s="877"/>
      <c r="W54" s="496" t="s">
        <v>46</v>
      </c>
      <c r="X54" s="454"/>
      <c r="Y54" s="439"/>
      <c r="Z54" s="513"/>
      <c r="AA54" s="805"/>
      <c r="AB54" s="805"/>
      <c r="AC54" s="805"/>
      <c r="AD54" s="805"/>
      <c r="AE54" s="805"/>
      <c r="AF54" s="805"/>
      <c r="AG54" s="805"/>
      <c r="AH54" s="805"/>
      <c r="AI54" s="805"/>
      <c r="AJ54" s="805"/>
      <c r="AK54" s="805"/>
      <c r="AL54" s="805"/>
      <c r="AM54" s="805"/>
      <c r="AN54" s="805"/>
      <c r="AO54" s="805"/>
      <c r="AP54" s="805"/>
      <c r="AQ54" s="86">
        <f t="shared" ref="AQ54:AZ54" si="95">AQ10/$AP10-1</f>
        <v>8.335299327352419E-2</v>
      </c>
      <c r="AR54" s="86">
        <f t="shared" si="95"/>
        <v>0.10814106028621873</v>
      </c>
      <c r="AS54" s="86">
        <f t="shared" si="95"/>
        <v>9.8972737269699129E-2</v>
      </c>
      <c r="AT54" s="86">
        <f t="shared" si="95"/>
        <v>3.0401533770352485E-2</v>
      </c>
      <c r="AU54" s="86">
        <f t="shared" si="95"/>
        <v>0.12885840492145095</v>
      </c>
      <c r="AV54" s="86">
        <f t="shared" si="95"/>
        <v>0.21415521553367478</v>
      </c>
      <c r="AW54" s="86">
        <f t="shared" si="95"/>
        <v>0.30851929239453479</v>
      </c>
      <c r="AX54" s="86">
        <f t="shared" si="95"/>
        <v>0.40026306354595298</v>
      </c>
      <c r="AY54" s="86">
        <f t="shared" si="95"/>
        <v>0.51603073336112604</v>
      </c>
      <c r="AZ54" s="86">
        <f t="shared" si="95"/>
        <v>0.6203061812685684</v>
      </c>
      <c r="BA54" s="86">
        <f t="shared" ref="BA54:BA59" si="96">BA10/$AP10-1</f>
        <v>0.74839370381808967</v>
      </c>
      <c r="BB54" s="86">
        <f t="shared" si="90"/>
        <v>0.82652487490189319</v>
      </c>
      <c r="BC54" s="86">
        <f t="shared" ref="BC54:BC59" si="97">BC10/$AP10-1</f>
        <v>0.89383150976764547</v>
      </c>
      <c r="BD54" s="86">
        <f t="shared" si="90"/>
        <v>1.0105530903765798</v>
      </c>
      <c r="BE54" s="86">
        <f t="shared" ref="BE54" si="98">BE10/$AP10-1</f>
        <v>-1</v>
      </c>
      <c r="BF54" s="656"/>
      <c r="BG54" s="87"/>
      <c r="BH54" s="87"/>
      <c r="BI54" s="4"/>
      <c r="BJ54" s="87"/>
      <c r="BM54" s="493"/>
      <c r="BN54" s="494"/>
      <c r="BO54" s="469"/>
      <c r="BP54" s="495"/>
      <c r="BQ54" s="495"/>
      <c r="BR54" s="495"/>
      <c r="BS54" s="495"/>
      <c r="BT54" s="495"/>
      <c r="BU54" s="495"/>
      <c r="BV54" s="495"/>
      <c r="BW54" s="495"/>
      <c r="BX54" s="495"/>
      <c r="BY54" s="495"/>
      <c r="BZ54" s="495"/>
      <c r="CA54" s="495"/>
      <c r="CB54" s="4"/>
    </row>
    <row r="55" spans="20:80" ht="28.5">
      <c r="T55" s="643"/>
      <c r="U55" s="165"/>
      <c r="V55" s="878"/>
      <c r="W55" s="497"/>
      <c r="X55" s="457" t="s">
        <v>183</v>
      </c>
      <c r="Y55" s="458" t="s">
        <v>187</v>
      </c>
      <c r="Z55" s="513"/>
      <c r="AA55" s="805"/>
      <c r="AB55" s="805"/>
      <c r="AC55" s="805"/>
      <c r="AD55" s="805"/>
      <c r="AE55" s="805"/>
      <c r="AF55" s="805"/>
      <c r="AG55" s="805"/>
      <c r="AH55" s="805"/>
      <c r="AI55" s="805"/>
      <c r="AJ55" s="805"/>
      <c r="AK55" s="805"/>
      <c r="AL55" s="805"/>
      <c r="AM55" s="805"/>
      <c r="AN55" s="805"/>
      <c r="AO55" s="805"/>
      <c r="AP55" s="805"/>
      <c r="AQ55" s="86">
        <f t="shared" ref="AQ55:AZ55" si="99">AQ11/$AP11-1</f>
        <v>0.14440421729585307</v>
      </c>
      <c r="AR55" s="86">
        <f t="shared" si="99"/>
        <v>0.30730569175013134</v>
      </c>
      <c r="AS55" s="86">
        <f t="shared" si="99"/>
        <v>0.50915837510574202</v>
      </c>
      <c r="AT55" s="86">
        <f t="shared" si="99"/>
        <v>0.63752057339965384</v>
      </c>
      <c r="AU55" s="86">
        <f t="shared" si="99"/>
        <v>0.82376415283037274</v>
      </c>
      <c r="AV55" s="86">
        <f t="shared" si="99"/>
        <v>1.0419885171791368</v>
      </c>
      <c r="AW55" s="86">
        <f t="shared" si="99"/>
        <v>1.2966724637937634</v>
      </c>
      <c r="AX55" s="86">
        <f t="shared" si="99"/>
        <v>1.5112490107762468</v>
      </c>
      <c r="AY55" s="86">
        <f t="shared" si="99"/>
        <v>1.799113320491093</v>
      </c>
      <c r="AZ55" s="86">
        <f t="shared" si="99"/>
        <v>2.0712398147980591</v>
      </c>
      <c r="BA55" s="86">
        <f t="shared" si="96"/>
        <v>2.3341213092877808</v>
      </c>
      <c r="BB55" s="86">
        <f t="shared" si="90"/>
        <v>2.514993878969995</v>
      </c>
      <c r="BC55" s="86">
        <f t="shared" si="97"/>
        <v>2.6784164679472799</v>
      </c>
      <c r="BD55" s="86">
        <f t="shared" si="90"/>
        <v>2.9441446984510002</v>
      </c>
      <c r="BE55" s="86">
        <f t="shared" ref="BE55" si="100">BE11/$AP11-1</f>
        <v>-1</v>
      </c>
      <c r="BF55" s="656"/>
      <c r="BG55" s="87"/>
      <c r="BH55" s="87"/>
      <c r="BI55" s="4"/>
      <c r="BJ55" s="87"/>
      <c r="BM55" s="493"/>
      <c r="BN55" s="494"/>
      <c r="BO55" s="495"/>
      <c r="BP55" s="495"/>
      <c r="BQ55" s="495"/>
      <c r="BR55" s="495"/>
      <c r="BS55" s="495"/>
      <c r="BT55" s="495"/>
      <c r="BU55" s="495"/>
      <c r="BV55" s="495"/>
      <c r="BW55" s="495"/>
      <c r="BX55" s="495"/>
      <c r="BY55" s="495"/>
      <c r="BZ55" s="495"/>
      <c r="CA55" s="495"/>
      <c r="CB55" s="4"/>
    </row>
    <row r="56" spans="20:80" ht="28.5">
      <c r="T56" s="643"/>
      <c r="U56" s="165"/>
      <c r="V56" s="878"/>
      <c r="W56" s="497"/>
      <c r="X56" s="457" t="s">
        <v>184</v>
      </c>
      <c r="Y56" s="458" t="s">
        <v>185</v>
      </c>
      <c r="Z56" s="513"/>
      <c r="AA56" s="805"/>
      <c r="AB56" s="805"/>
      <c r="AC56" s="805"/>
      <c r="AD56" s="805"/>
      <c r="AE56" s="805"/>
      <c r="AF56" s="805"/>
      <c r="AG56" s="805"/>
      <c r="AH56" s="805"/>
      <c r="AI56" s="805"/>
      <c r="AJ56" s="805"/>
      <c r="AK56" s="805"/>
      <c r="AL56" s="805"/>
      <c r="AM56" s="805"/>
      <c r="AN56" s="805"/>
      <c r="AO56" s="805"/>
      <c r="AP56" s="805"/>
      <c r="AQ56" s="86">
        <f t="shared" ref="AQ56:AZ56" si="101">AQ12/$AP12-1</f>
        <v>4.3535750591793931E-2</v>
      </c>
      <c r="AR56" s="86">
        <f t="shared" si="101"/>
        <v>-8.1928941445475023E-2</v>
      </c>
      <c r="AS56" s="86">
        <f t="shared" si="101"/>
        <v>-0.33397071046054783</v>
      </c>
      <c r="AT56" s="86">
        <f t="shared" si="101"/>
        <v>-0.53070774507051344</v>
      </c>
      <c r="AU56" s="86">
        <f t="shared" si="101"/>
        <v>-0.50720510170699007</v>
      </c>
      <c r="AV56" s="86">
        <f t="shared" si="101"/>
        <v>-0.56450268515797997</v>
      </c>
      <c r="AW56" s="86">
        <f t="shared" si="101"/>
        <v>-0.60150896742643623</v>
      </c>
      <c r="AX56" s="86">
        <f t="shared" si="101"/>
        <v>-0.61963057555415579</v>
      </c>
      <c r="AY56" s="86">
        <f t="shared" si="101"/>
        <v>-0.61019503315666745</v>
      </c>
      <c r="AZ56" s="86">
        <f t="shared" si="101"/>
        <v>-0.61637831692469336</v>
      </c>
      <c r="BA56" s="86">
        <f t="shared" si="96"/>
        <v>-0.60858266235826641</v>
      </c>
      <c r="BB56" s="86">
        <f t="shared" si="90"/>
        <v>-0.59231772959184115</v>
      </c>
      <c r="BC56" s="86">
        <f t="shared" si="97"/>
        <v>-0.59558080680212377</v>
      </c>
      <c r="BD56" s="86">
        <f t="shared" si="90"/>
        <v>-0.60310074377074507</v>
      </c>
      <c r="BE56" s="86">
        <f t="shared" ref="BE56" si="102">BE12/$AP12-1</f>
        <v>-1</v>
      </c>
      <c r="BF56" s="656"/>
      <c r="BG56" s="87"/>
      <c r="BH56" s="87"/>
      <c r="BI56" s="4"/>
      <c r="BJ56" s="87"/>
      <c r="BM56" s="493"/>
      <c r="BN56" s="494"/>
      <c r="BO56" s="495"/>
      <c r="BP56" s="495"/>
      <c r="BQ56" s="495"/>
      <c r="BR56" s="495"/>
      <c r="BS56" s="495"/>
      <c r="BT56" s="495"/>
      <c r="BU56" s="495"/>
      <c r="BV56" s="495"/>
      <c r="BW56" s="495"/>
      <c r="BX56" s="495"/>
      <c r="BY56" s="495"/>
      <c r="BZ56" s="495"/>
      <c r="CA56" s="495"/>
      <c r="CB56" s="4"/>
    </row>
    <row r="57" spans="20:80" ht="18.75" customHeight="1">
      <c r="T57" s="643"/>
      <c r="U57" s="866"/>
      <c r="V57" s="879"/>
      <c r="W57" s="497"/>
      <c r="X57" s="459" t="s">
        <v>126</v>
      </c>
      <c r="Y57" s="442">
        <v>22800</v>
      </c>
      <c r="Z57" s="513"/>
      <c r="AA57" s="805"/>
      <c r="AB57" s="805"/>
      <c r="AC57" s="805"/>
      <c r="AD57" s="805"/>
      <c r="AE57" s="805"/>
      <c r="AF57" s="805"/>
      <c r="AG57" s="805"/>
      <c r="AH57" s="805"/>
      <c r="AI57" s="805"/>
      <c r="AJ57" s="805"/>
      <c r="AK57" s="805"/>
      <c r="AL57" s="805"/>
      <c r="AM57" s="805"/>
      <c r="AN57" s="805"/>
      <c r="AO57" s="805"/>
      <c r="AP57" s="805"/>
      <c r="AQ57" s="86">
        <f t="shared" ref="AQ57:AZ57" si="103">AQ13/$AP13-1</f>
        <v>3.4816870635630215E-2</v>
      </c>
      <c r="AR57" s="86">
        <f t="shared" si="103"/>
        <v>-6.351441857369744E-2</v>
      </c>
      <c r="AS57" s="86">
        <f t="shared" si="103"/>
        <v>-0.17433661834174519</v>
      </c>
      <c r="AT57" s="86">
        <f t="shared" si="103"/>
        <v>-0.51868275648338336</v>
      </c>
      <c r="AU57" s="86">
        <f t="shared" si="103"/>
        <v>-0.52298226945857251</v>
      </c>
      <c r="AV57" s="86">
        <f t="shared" si="103"/>
        <v>-0.5579893333513064</v>
      </c>
      <c r="AW57" s="86">
        <f t="shared" si="103"/>
        <v>-0.56094720496438077</v>
      </c>
      <c r="AX57" s="86">
        <f t="shared" si="103"/>
        <v>-0.58720793217587841</v>
      </c>
      <c r="AY57" s="86">
        <f t="shared" si="103"/>
        <v>-0.59444668189189809</v>
      </c>
      <c r="AZ57" s="86">
        <f t="shared" si="103"/>
        <v>-0.58723686884759529</v>
      </c>
      <c r="BA57" s="86">
        <f t="shared" si="96"/>
        <v>-0.57069537174095086</v>
      </c>
      <c r="BB57" s="86">
        <f t="shared" si="90"/>
        <v>-0.58810242417070824</v>
      </c>
      <c r="BC57" s="86">
        <f t="shared" si="97"/>
        <v>-0.59118353039116678</v>
      </c>
      <c r="BD57" s="86">
        <f t="shared" si="90"/>
        <v>-0.60190807805908531</v>
      </c>
      <c r="BE57" s="86">
        <f t="shared" ref="BE57" si="104">BE13/$AP13-1</f>
        <v>-1</v>
      </c>
      <c r="BF57" s="656"/>
      <c r="BG57" s="87"/>
      <c r="BH57" s="87"/>
      <c r="BI57" s="4"/>
      <c r="BJ57" s="87"/>
      <c r="BM57" s="325"/>
      <c r="BN57" s="499"/>
      <c r="BO57" s="469"/>
      <c r="BP57" s="500"/>
      <c r="BQ57" s="500"/>
      <c r="BR57" s="500"/>
      <c r="BS57" s="500"/>
      <c r="BT57" s="500"/>
      <c r="BU57" s="495"/>
      <c r="BV57" s="495"/>
      <c r="BW57" s="495"/>
      <c r="BX57" s="495"/>
      <c r="BY57" s="495"/>
      <c r="BZ57" s="495"/>
      <c r="CA57" s="495"/>
      <c r="CB57" s="4"/>
    </row>
    <row r="58" spans="20:80" ht="18.75" customHeight="1" thickBot="1">
      <c r="T58" s="643"/>
      <c r="U58" s="866"/>
      <c r="V58" s="879"/>
      <c r="W58" s="501"/>
      <c r="X58" s="461" t="s">
        <v>127</v>
      </c>
      <c r="Y58" s="442">
        <v>17200</v>
      </c>
      <c r="Z58" s="514"/>
      <c r="AA58" s="806"/>
      <c r="AB58" s="806"/>
      <c r="AC58" s="806"/>
      <c r="AD58" s="806"/>
      <c r="AE58" s="806"/>
      <c r="AF58" s="806"/>
      <c r="AG58" s="806"/>
      <c r="AH58" s="806"/>
      <c r="AI58" s="806"/>
      <c r="AJ58" s="806"/>
      <c r="AK58" s="806"/>
      <c r="AL58" s="806"/>
      <c r="AM58" s="806"/>
      <c r="AN58" s="806"/>
      <c r="AO58" s="806"/>
      <c r="AP58" s="806"/>
      <c r="AQ58" s="504">
        <f t="shared" ref="AQ58:AZ58" si="105">AQ14/$AP14-1</f>
        <v>-4.7860599852782792E-2</v>
      </c>
      <c r="AR58" s="504">
        <f t="shared" si="105"/>
        <v>7.8168529141559695E-2</v>
      </c>
      <c r="AS58" s="504">
        <f t="shared" si="105"/>
        <v>6.3101241351533055E-3</v>
      </c>
      <c r="AT58" s="504">
        <f t="shared" si="105"/>
        <v>-7.9902902925055974E-2</v>
      </c>
      <c r="AU58" s="504">
        <f t="shared" si="105"/>
        <v>4.6195776949533141E-2</v>
      </c>
      <c r="AV58" s="504">
        <f t="shared" si="105"/>
        <v>0.22328972439760575</v>
      </c>
      <c r="AW58" s="504">
        <f t="shared" si="105"/>
        <v>2.7246111053236488E-2</v>
      </c>
      <c r="AX58" s="504">
        <f t="shared" si="105"/>
        <v>9.8851290009758452E-2</v>
      </c>
      <c r="AY58" s="504">
        <f t="shared" si="105"/>
        <v>-0.23705434360720523</v>
      </c>
      <c r="AZ58" s="504">
        <f t="shared" si="105"/>
        <v>-0.61200609469852629</v>
      </c>
      <c r="BA58" s="504">
        <f t="shared" si="96"/>
        <v>-0.56892535061429195</v>
      </c>
      <c r="BB58" s="504">
        <f t="shared" si="90"/>
        <v>-0.69439478923548714</v>
      </c>
      <c r="BC58" s="504">
        <f t="shared" si="97"/>
        <v>-0.8080540993112284</v>
      </c>
      <c r="BD58" s="504">
        <f t="shared" si="90"/>
        <v>-0.82233925721185508</v>
      </c>
      <c r="BE58" s="504">
        <f t="shared" ref="BE58" si="106">BE14/$AP14-1</f>
        <v>-1</v>
      </c>
      <c r="BF58" s="656"/>
      <c r="BG58" s="87"/>
      <c r="BH58" s="87"/>
      <c r="BI58" s="4"/>
      <c r="BJ58" s="87"/>
      <c r="BM58" s="325"/>
      <c r="BN58" s="499"/>
      <c r="BO58" s="469"/>
      <c r="BP58" s="500"/>
      <c r="BQ58" s="500"/>
      <c r="BR58" s="500"/>
      <c r="BS58" s="500"/>
      <c r="BT58" s="500"/>
      <c r="BU58" s="495"/>
      <c r="BV58" s="495"/>
      <c r="BW58" s="495"/>
      <c r="BX58" s="495"/>
      <c r="BY58" s="495"/>
      <c r="BZ58" s="495"/>
      <c r="CA58" s="495"/>
      <c r="CB58" s="4"/>
    </row>
    <row r="59" spans="20:80" ht="23.25" customHeight="1" thickTop="1">
      <c r="T59" s="863"/>
      <c r="U59" s="643"/>
      <c r="V59" s="880"/>
      <c r="W59" s="700" t="s">
        <v>47</v>
      </c>
      <c r="X59" s="505"/>
      <c r="Y59" s="506"/>
      <c r="Z59" s="515"/>
      <c r="AA59" s="807"/>
      <c r="AB59" s="807"/>
      <c r="AC59" s="807"/>
      <c r="AD59" s="807"/>
      <c r="AE59" s="807"/>
      <c r="AF59" s="807"/>
      <c r="AG59" s="807"/>
      <c r="AH59" s="807"/>
      <c r="AI59" s="807"/>
      <c r="AJ59" s="807"/>
      <c r="AK59" s="807"/>
      <c r="AL59" s="807"/>
      <c r="AM59" s="807"/>
      <c r="AN59" s="807"/>
      <c r="AO59" s="807"/>
      <c r="AP59" s="807"/>
      <c r="AQ59" s="508">
        <f t="shared" ref="AQ59:AZ59" si="107">AQ15/$AP15-1</f>
        <v>-1.5684319381132461E-2</v>
      </c>
      <c r="AR59" s="508">
        <f t="shared" si="107"/>
        <v>1.0277321173269849E-2</v>
      </c>
      <c r="AS59" s="508">
        <f t="shared" si="107"/>
        <v>-4.2016369873252968E-2</v>
      </c>
      <c r="AT59" s="508">
        <f t="shared" si="107"/>
        <v>-9.4795266331432648E-2</v>
      </c>
      <c r="AU59" s="508">
        <f t="shared" si="107"/>
        <v>-5.5665604286423975E-2</v>
      </c>
      <c r="AV59" s="508">
        <f t="shared" si="107"/>
        <v>-1.8787072758615464E-2</v>
      </c>
      <c r="AW59" s="508">
        <f t="shared" si="107"/>
        <v>1.2068556353436843E-2</v>
      </c>
      <c r="AX59" s="508">
        <f t="shared" si="107"/>
        <v>2.0382213140929473E-2</v>
      </c>
      <c r="AY59" s="508">
        <f t="shared" si="107"/>
        <v>-1.546277752628189E-2</v>
      </c>
      <c r="AZ59" s="508">
        <f t="shared" si="107"/>
        <v>-4.322639164523423E-2</v>
      </c>
      <c r="BA59" s="508">
        <f t="shared" si="96"/>
        <v>-5.5393252933226611E-2</v>
      </c>
      <c r="BB59" s="508">
        <f t="shared" si="90"/>
        <v>-6.5156219249015379E-2</v>
      </c>
      <c r="BC59" s="508">
        <f t="shared" si="97"/>
        <v>-9.7775448833402057E-2</v>
      </c>
      <c r="BD59" s="508">
        <f t="shared" si="90"/>
        <v>-0.1224109129358677</v>
      </c>
      <c r="BE59" s="508">
        <f t="shared" ref="BE59" si="108">BE15/$AP15-1</f>
        <v>-1</v>
      </c>
      <c r="BF59" s="656"/>
      <c r="BG59" s="87"/>
      <c r="BH59" s="87"/>
      <c r="BI59" s="87"/>
      <c r="BJ59" s="87"/>
      <c r="BM59" s="325"/>
      <c r="BN59" s="499"/>
      <c r="BO59" s="469"/>
      <c r="BP59" s="500"/>
      <c r="BQ59" s="500"/>
      <c r="BR59" s="500"/>
      <c r="BS59" s="500"/>
      <c r="BT59" s="500"/>
      <c r="BU59" s="495"/>
      <c r="BV59" s="495"/>
      <c r="BW59" s="495"/>
      <c r="BX59" s="495"/>
      <c r="BY59" s="495"/>
      <c r="BZ59" s="495"/>
      <c r="CA59" s="495"/>
      <c r="CB59" s="4"/>
    </row>
    <row r="60" spans="20:80" ht="15.75">
      <c r="T60" s="874"/>
      <c r="U60" s="643"/>
      <c r="V60" s="870"/>
      <c r="W60" s="516"/>
      <c r="Y60" s="468"/>
      <c r="Z60" s="517"/>
      <c r="AA60" s="87"/>
      <c r="AB60" s="87"/>
      <c r="AC60" s="87"/>
      <c r="AD60" s="87"/>
      <c r="AE60" s="87"/>
      <c r="AF60" s="87"/>
      <c r="AG60" s="87"/>
      <c r="AH60" s="87"/>
      <c r="AI60" s="87"/>
      <c r="AJ60" s="87"/>
      <c r="AK60" s="87"/>
      <c r="BG60" s="87"/>
      <c r="BH60" s="87"/>
      <c r="BI60" s="87"/>
      <c r="BJ60" s="87"/>
      <c r="BM60" s="493"/>
      <c r="BN60" s="494"/>
      <c r="BO60" s="469"/>
      <c r="BP60" s="500"/>
      <c r="BQ60" s="500"/>
      <c r="BR60" s="500"/>
      <c r="BS60" s="500"/>
      <c r="BT60" s="500"/>
      <c r="BU60" s="495"/>
      <c r="BV60" s="495"/>
      <c r="BW60" s="495"/>
      <c r="BX60" s="495"/>
      <c r="BY60" s="495"/>
      <c r="BZ60" s="495"/>
      <c r="CA60" s="495"/>
      <c r="CB60" s="4"/>
    </row>
    <row r="61" spans="20:80" ht="21.75" customHeight="1">
      <c r="T61" s="108"/>
      <c r="U61" s="643"/>
      <c r="W61" s="81" t="s">
        <v>129</v>
      </c>
      <c r="Y61" s="474"/>
      <c r="BM61" s="4"/>
      <c r="BN61" s="4"/>
      <c r="BO61" s="4"/>
      <c r="BP61" s="4"/>
      <c r="BQ61" s="4"/>
      <c r="BR61" s="4"/>
      <c r="BS61" s="4"/>
      <c r="BT61" s="4"/>
      <c r="BU61" s="4"/>
      <c r="BV61" s="4"/>
      <c r="BW61" s="4"/>
      <c r="BX61" s="4"/>
      <c r="BY61" s="4"/>
      <c r="BZ61" s="4"/>
      <c r="CA61" s="4"/>
      <c r="CB61" s="4"/>
    </row>
    <row r="62" spans="20:80">
      <c r="T62" s="108"/>
      <c r="U62" s="643"/>
      <c r="V62" s="876"/>
      <c r="W62" s="475" t="s">
        <v>43</v>
      </c>
      <c r="X62" s="476"/>
      <c r="Y62" s="477" t="s">
        <v>0</v>
      </c>
      <c r="Z62" s="478"/>
      <c r="AA62" s="10">
        <v>1990</v>
      </c>
      <c r="AB62" s="10">
        <f t="shared" ref="AB62:AZ62" si="109">AA62+1</f>
        <v>1991</v>
      </c>
      <c r="AC62" s="10">
        <f t="shared" si="109"/>
        <v>1992</v>
      </c>
      <c r="AD62" s="10">
        <f t="shared" si="109"/>
        <v>1993</v>
      </c>
      <c r="AE62" s="10">
        <f t="shared" si="109"/>
        <v>1994</v>
      </c>
      <c r="AF62" s="10">
        <f t="shared" si="109"/>
        <v>1995</v>
      </c>
      <c r="AG62" s="10">
        <f t="shared" si="109"/>
        <v>1996</v>
      </c>
      <c r="AH62" s="10">
        <f t="shared" si="109"/>
        <v>1997</v>
      </c>
      <c r="AI62" s="10">
        <f t="shared" si="109"/>
        <v>1998</v>
      </c>
      <c r="AJ62" s="479">
        <f t="shared" si="109"/>
        <v>1999</v>
      </c>
      <c r="AK62" s="479">
        <f t="shared" si="109"/>
        <v>2000</v>
      </c>
      <c r="AL62" s="479">
        <f t="shared" si="109"/>
        <v>2001</v>
      </c>
      <c r="AM62" s="479">
        <f t="shared" si="109"/>
        <v>2002</v>
      </c>
      <c r="AN62" s="10">
        <f t="shared" si="109"/>
        <v>2003</v>
      </c>
      <c r="AO62" s="10">
        <f t="shared" si="109"/>
        <v>2004</v>
      </c>
      <c r="AP62" s="10">
        <f t="shared" si="109"/>
        <v>2005</v>
      </c>
      <c r="AQ62" s="10">
        <f t="shared" si="109"/>
        <v>2006</v>
      </c>
      <c r="AR62" s="10">
        <f t="shared" si="109"/>
        <v>2007</v>
      </c>
      <c r="AS62" s="480">
        <f t="shared" si="109"/>
        <v>2008</v>
      </c>
      <c r="AT62" s="10">
        <f t="shared" si="109"/>
        <v>2009</v>
      </c>
      <c r="AU62" s="480">
        <f t="shared" si="109"/>
        <v>2010</v>
      </c>
      <c r="AV62" s="479">
        <f t="shared" si="109"/>
        <v>2011</v>
      </c>
      <c r="AW62" s="10">
        <f t="shared" si="109"/>
        <v>2012</v>
      </c>
      <c r="AX62" s="10">
        <f t="shared" si="109"/>
        <v>2013</v>
      </c>
      <c r="AY62" s="10">
        <f t="shared" si="109"/>
        <v>2014</v>
      </c>
      <c r="AZ62" s="10">
        <f t="shared" si="109"/>
        <v>2015</v>
      </c>
      <c r="BA62" s="10">
        <f>AZ62+1</f>
        <v>2016</v>
      </c>
      <c r="BB62" s="10">
        <f>BA62+1</f>
        <v>2017</v>
      </c>
      <c r="BC62" s="10">
        <f>BB62+1</f>
        <v>2018</v>
      </c>
      <c r="BD62" s="10">
        <f>BC62+1</f>
        <v>2019</v>
      </c>
      <c r="BE62" s="10">
        <f>BD62+1</f>
        <v>2020</v>
      </c>
      <c r="BF62" s="648"/>
      <c r="BM62" s="4"/>
      <c r="BN62" s="4"/>
      <c r="BO62" s="4"/>
      <c r="BP62" s="4"/>
      <c r="BQ62" s="4"/>
      <c r="BR62" s="4"/>
      <c r="BS62" s="4"/>
      <c r="BT62" s="4"/>
      <c r="BU62" s="4"/>
      <c r="BV62" s="4"/>
      <c r="BW62" s="4"/>
      <c r="BX62" s="4"/>
      <c r="BY62" s="4"/>
      <c r="BZ62" s="4"/>
      <c r="CA62" s="4"/>
      <c r="CB62" s="4"/>
    </row>
    <row r="63" spans="20:80" ht="18.75">
      <c r="T63" s="866"/>
      <c r="U63" s="643"/>
      <c r="V63" s="877"/>
      <c r="W63" s="483" t="s">
        <v>124</v>
      </c>
      <c r="X63" s="441"/>
      <c r="Y63" s="439">
        <v>1</v>
      </c>
      <c r="Z63" s="513"/>
      <c r="AA63" s="805"/>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5"/>
      <c r="AY63" s="86">
        <f t="shared" ref="AY63:BA73" si="110">AY5/$AX5-1</f>
        <v>-3.9274532193582012E-2</v>
      </c>
      <c r="AZ63" s="86">
        <f t="shared" si="110"/>
        <v>-6.985405486209495E-2</v>
      </c>
      <c r="BA63" s="86">
        <f t="shared" si="110"/>
        <v>-8.4782330485036583E-2</v>
      </c>
      <c r="BB63" s="86">
        <f t="shared" ref="BB63:BE63" si="111">BB5/$AX5-1</f>
        <v>-9.6575533275989556E-2</v>
      </c>
      <c r="BC63" s="86">
        <f t="shared" si="111"/>
        <v>-0.13162447871195426</v>
      </c>
      <c r="BD63" s="86">
        <f t="shared" ref="BD63" si="112">BD5/$AX5-1</f>
        <v>-0.15987434875420248</v>
      </c>
      <c r="BE63" s="86">
        <f t="shared" si="111"/>
        <v>-1</v>
      </c>
      <c r="BF63" s="656"/>
      <c r="BM63" s="4"/>
      <c r="BN63" s="4"/>
      <c r="BO63" s="4"/>
      <c r="BP63" s="495"/>
      <c r="BQ63" s="495"/>
      <c r="BR63" s="495"/>
      <c r="BS63" s="495"/>
      <c r="BT63" s="495"/>
      <c r="BU63" s="495"/>
      <c r="BV63" s="495"/>
      <c r="BW63" s="495"/>
      <c r="BX63" s="495"/>
      <c r="BY63" s="495"/>
      <c r="BZ63" s="495"/>
      <c r="CA63" s="495"/>
      <c r="CB63" s="4"/>
    </row>
    <row r="64" spans="20:80" ht="15.75">
      <c r="T64" s="866"/>
      <c r="U64" s="643"/>
      <c r="V64" s="877"/>
      <c r="W64" s="485"/>
      <c r="X64" s="447" t="s">
        <v>44</v>
      </c>
      <c r="Y64" s="439">
        <v>1</v>
      </c>
      <c r="Z64" s="513"/>
      <c r="AA64" s="805"/>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5"/>
      <c r="AY64" s="86">
        <f t="shared" si="110"/>
        <v>-4.0591735519745153E-2</v>
      </c>
      <c r="AZ64" s="86">
        <f t="shared" si="110"/>
        <v>-7.2344508857232426E-2</v>
      </c>
      <c r="BA64" s="86">
        <f t="shared" si="110"/>
        <v>-8.802644752908817E-2</v>
      </c>
      <c r="BB64" s="86">
        <f t="shared" ref="BB64:BC73" si="113">BB6/$AX6-1</f>
        <v>-0.10130194516333257</v>
      </c>
      <c r="BC64" s="86">
        <f t="shared" si="113"/>
        <v>-0.13762967009352356</v>
      </c>
      <c r="BD64" s="86">
        <f t="shared" ref="BD64" si="114">BD6/$AX6-1</f>
        <v>-0.16659362799309807</v>
      </c>
      <c r="BE64" s="86">
        <f t="shared" ref="BE64" si="115">BE6/$AX6-1</f>
        <v>-1</v>
      </c>
      <c r="BF64" s="656"/>
      <c r="BM64" s="4"/>
      <c r="BN64" s="4"/>
      <c r="BO64" s="4"/>
      <c r="BP64" s="495"/>
      <c r="BQ64" s="495"/>
      <c r="BR64" s="495"/>
      <c r="BS64" s="495"/>
      <c r="BT64" s="495"/>
      <c r="BU64" s="495"/>
      <c r="BV64" s="495"/>
      <c r="BW64" s="495"/>
      <c r="BX64" s="495"/>
      <c r="BY64" s="495"/>
      <c r="BZ64" s="495"/>
      <c r="CA64" s="495"/>
      <c r="CB64" s="4"/>
    </row>
    <row r="65" spans="20:80" ht="15.75">
      <c r="T65" s="866"/>
      <c r="U65" s="643"/>
      <c r="V65" s="877"/>
      <c r="W65" s="488"/>
      <c r="X65" s="450" t="s">
        <v>45</v>
      </c>
      <c r="Y65" s="439">
        <v>1</v>
      </c>
      <c r="Z65" s="513"/>
      <c r="AA65" s="805"/>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5"/>
      <c r="AY65" s="86">
        <f t="shared" si="110"/>
        <v>-1.9370567032229391E-2</v>
      </c>
      <c r="AZ65" s="86">
        <f t="shared" si="110"/>
        <v>-3.2221360979091451E-2</v>
      </c>
      <c r="BA65" s="86">
        <f t="shared" si="110"/>
        <v>-3.576120265943028E-2</v>
      </c>
      <c r="BB65" s="86">
        <f t="shared" si="113"/>
        <v>-2.5155779259791955E-2</v>
      </c>
      <c r="BC65" s="86">
        <f t="shared" si="113"/>
        <v>-4.0881373473835469E-2</v>
      </c>
      <c r="BD65" s="86">
        <f t="shared" ref="BD65" si="116">BD7/$AX7-1</f>
        <v>-5.8340821451350666E-2</v>
      </c>
      <c r="BE65" s="86">
        <f t="shared" ref="BE65" si="117">BE7/$AX7-1</f>
        <v>-1</v>
      </c>
      <c r="BF65" s="656"/>
      <c r="BM65" s="4"/>
      <c r="BN65" s="4"/>
      <c r="BO65" s="4"/>
      <c r="BP65" s="495"/>
      <c r="BQ65" s="495"/>
      <c r="BR65" s="495"/>
      <c r="BS65" s="495"/>
      <c r="BT65" s="495"/>
      <c r="BU65" s="495"/>
      <c r="BV65" s="495"/>
      <c r="BW65" s="495"/>
      <c r="BX65" s="495"/>
      <c r="BY65" s="495"/>
      <c r="BZ65" s="495"/>
      <c r="CA65" s="495"/>
      <c r="CB65" s="4"/>
    </row>
    <row r="66" spans="20:80" ht="18.75">
      <c r="T66" s="866"/>
      <c r="U66" s="643"/>
      <c r="V66" s="877"/>
      <c r="W66" s="491" t="s">
        <v>182</v>
      </c>
      <c r="X66" s="441"/>
      <c r="Y66" s="439">
        <v>25</v>
      </c>
      <c r="Z66" s="513"/>
      <c r="AA66" s="805"/>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5"/>
      <c r="AY66" s="86">
        <f t="shared" si="110"/>
        <v>-1.987107950600675E-2</v>
      </c>
      <c r="AZ66" s="86">
        <f t="shared" si="110"/>
        <v>-4.2283022578500584E-2</v>
      </c>
      <c r="BA66" s="86">
        <f t="shared" si="110"/>
        <v>-4.9562675333546191E-2</v>
      </c>
      <c r="BB66" s="86">
        <f t="shared" si="113"/>
        <v>-6.2685384061143545E-2</v>
      </c>
      <c r="BC66" s="86">
        <f t="shared" si="113"/>
        <v>-7.4356121503583728E-2</v>
      </c>
      <c r="BD66" s="86">
        <f t="shared" ref="BD66" si="118">BD8/$AX8-1</f>
        <v>-7.7698775127102437E-2</v>
      </c>
      <c r="BE66" s="86">
        <f t="shared" ref="BE66" si="119">BE8/$AX8-1</f>
        <v>-1</v>
      </c>
      <c r="BF66" s="656"/>
      <c r="BM66" s="4"/>
      <c r="BN66" s="4"/>
      <c r="BO66" s="4"/>
      <c r="BP66" s="495"/>
      <c r="BQ66" s="495"/>
      <c r="BR66" s="495"/>
      <c r="BS66" s="495"/>
      <c r="BT66" s="495"/>
      <c r="BU66" s="495"/>
      <c r="BV66" s="495"/>
      <c r="BW66" s="495"/>
      <c r="BX66" s="495"/>
      <c r="BY66" s="495"/>
      <c r="BZ66" s="495"/>
      <c r="CA66" s="495"/>
      <c r="CB66" s="4"/>
    </row>
    <row r="67" spans="20:80" ht="18.75">
      <c r="T67" s="866"/>
      <c r="U67" s="643"/>
      <c r="V67" s="877"/>
      <c r="W67" s="491" t="s">
        <v>125</v>
      </c>
      <c r="X67" s="441"/>
      <c r="Y67" s="439">
        <v>298</v>
      </c>
      <c r="Z67" s="513"/>
      <c r="AA67" s="805"/>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5"/>
      <c r="AY67" s="86">
        <f t="shared" si="110"/>
        <v>-1.8380919704108156E-2</v>
      </c>
      <c r="AZ67" s="86">
        <f t="shared" si="110"/>
        <v>-3.1179949437672105E-2</v>
      </c>
      <c r="BA67" s="86">
        <f t="shared" si="110"/>
        <v>-5.4015400650920697E-2</v>
      </c>
      <c r="BB67" s="86">
        <f t="shared" si="113"/>
        <v>-4.0690659347182745E-2</v>
      </c>
      <c r="BC67" s="86">
        <f t="shared" si="113"/>
        <v>-6.0082230677359627E-2</v>
      </c>
      <c r="BD67" s="86">
        <f t="shared" ref="BD67" si="120">BD9/$AX9-1</f>
        <v>-5.9527087625517616E-2</v>
      </c>
      <c r="BE67" s="86">
        <f t="shared" ref="BE67" si="121">BE9/$AX9-1</f>
        <v>-1</v>
      </c>
      <c r="BF67" s="656"/>
      <c r="BM67" s="4"/>
      <c r="BN67" s="4"/>
      <c r="BO67" s="4"/>
      <c r="BP67" s="495"/>
      <c r="BQ67" s="495"/>
      <c r="BR67" s="495"/>
      <c r="BS67" s="495"/>
      <c r="BT67" s="495"/>
      <c r="BU67" s="495"/>
      <c r="BV67" s="495"/>
      <c r="BW67" s="495"/>
      <c r="BX67" s="495"/>
      <c r="BY67" s="495"/>
      <c r="BZ67" s="495"/>
      <c r="CA67" s="495"/>
      <c r="CB67" s="4"/>
    </row>
    <row r="68" spans="20:80" ht="15.75">
      <c r="T68" s="866"/>
      <c r="U68" s="643"/>
      <c r="V68" s="877"/>
      <c r="W68" s="496" t="s">
        <v>46</v>
      </c>
      <c r="X68" s="454"/>
      <c r="Y68" s="439"/>
      <c r="Z68" s="513"/>
      <c r="AA68" s="805"/>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5"/>
      <c r="AY68" s="86">
        <f t="shared" si="110"/>
        <v>8.2675657759627708E-2</v>
      </c>
      <c r="AZ68" s="86">
        <f t="shared" si="110"/>
        <v>0.15714412773653375</v>
      </c>
      <c r="BA68" s="86">
        <f t="shared" si="110"/>
        <v>0.24861802709452951</v>
      </c>
      <c r="BB68" s="86">
        <f t="shared" si="113"/>
        <v>0.30441552194949484</v>
      </c>
      <c r="BC68" s="86">
        <f t="shared" si="113"/>
        <v>0.35248265777417953</v>
      </c>
      <c r="BD68" s="86">
        <f t="shared" ref="BD68" si="122">BD10/$AX10-1</f>
        <v>0.43583955238036509</v>
      </c>
      <c r="BE68" s="86">
        <f t="shared" ref="BE68" si="123">BE10/$AX10-1</f>
        <v>-1</v>
      </c>
      <c r="BF68" s="656"/>
      <c r="BM68" s="4"/>
      <c r="BN68" s="4"/>
      <c r="BO68" s="4"/>
      <c r="BP68" s="495"/>
      <c r="BQ68" s="495"/>
      <c r="BR68" s="495"/>
      <c r="BS68" s="495"/>
      <c r="BT68" s="495"/>
      <c r="BU68" s="495"/>
      <c r="BV68" s="495"/>
      <c r="BW68" s="495"/>
      <c r="BX68" s="495"/>
      <c r="BY68" s="495"/>
      <c r="BZ68" s="495"/>
      <c r="CA68" s="495"/>
      <c r="CB68" s="4"/>
    </row>
    <row r="69" spans="20:80" ht="28.5">
      <c r="T69" s="643"/>
      <c r="U69" s="165"/>
      <c r="V69" s="878"/>
      <c r="W69" s="497"/>
      <c r="X69" s="457" t="s">
        <v>183</v>
      </c>
      <c r="Y69" s="458" t="s">
        <v>187</v>
      </c>
      <c r="Z69" s="513"/>
      <c r="AA69" s="805"/>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5"/>
      <c r="AY69" s="86">
        <f t="shared" si="110"/>
        <v>0.11462993453837744</v>
      </c>
      <c r="AZ69" s="86">
        <f t="shared" si="110"/>
        <v>0.2229929416074572</v>
      </c>
      <c r="BA69" s="86">
        <f t="shared" si="110"/>
        <v>0.32767451375010315</v>
      </c>
      <c r="BB69" s="86">
        <f t="shared" si="113"/>
        <v>0.39969945787394567</v>
      </c>
      <c r="BC69" s="86">
        <f t="shared" si="113"/>
        <v>0.46477567623222393</v>
      </c>
      <c r="BD69" s="86">
        <f t="shared" ref="BD69" si="124">BD11/$AX11-1</f>
        <v>0.57059084205744859</v>
      </c>
      <c r="BE69" s="86">
        <f t="shared" ref="BE69" si="125">BE11/$AX11-1</f>
        <v>-1</v>
      </c>
      <c r="BF69" s="656"/>
      <c r="BM69" s="4"/>
      <c r="BN69" s="4"/>
      <c r="BO69" s="4"/>
      <c r="BP69" s="500"/>
      <c r="BQ69" s="500"/>
      <c r="BR69" s="500"/>
      <c r="BS69" s="500"/>
      <c r="BT69" s="500"/>
      <c r="BU69" s="495"/>
      <c r="BV69" s="495"/>
      <c r="BW69" s="495"/>
      <c r="BX69" s="495"/>
      <c r="BY69" s="495"/>
      <c r="BZ69" s="495"/>
      <c r="CA69" s="495"/>
      <c r="CB69" s="4"/>
    </row>
    <row r="70" spans="20:80" ht="28.5">
      <c r="T70" s="643"/>
      <c r="U70" s="165"/>
      <c r="V70" s="878"/>
      <c r="W70" s="497"/>
      <c r="X70" s="457" t="s">
        <v>184</v>
      </c>
      <c r="Y70" s="458" t="s">
        <v>185</v>
      </c>
      <c r="Z70" s="513"/>
      <c r="AA70" s="805"/>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5"/>
      <c r="AY70" s="86">
        <f t="shared" si="110"/>
        <v>2.4806258839639828E-2</v>
      </c>
      <c r="AZ70" s="86">
        <f t="shared" si="110"/>
        <v>8.5502630349445496E-3</v>
      </c>
      <c r="BA70" s="86">
        <f t="shared" si="110"/>
        <v>2.904521889998124E-2</v>
      </c>
      <c r="BB70" s="86">
        <f t="shared" si="113"/>
        <v>7.1806102717395071E-2</v>
      </c>
      <c r="BC70" s="86">
        <f t="shared" si="113"/>
        <v>6.3227397383661676E-2</v>
      </c>
      <c r="BD70" s="86">
        <f t="shared" ref="BD70" si="126">BD12/$AX12-1</f>
        <v>4.3457309449866699E-2</v>
      </c>
      <c r="BE70" s="86">
        <f t="shared" ref="BE70" si="127">BE12/$AX12-1</f>
        <v>-1</v>
      </c>
      <c r="BF70" s="656"/>
      <c r="BM70" s="4"/>
      <c r="BN70" s="4"/>
      <c r="BO70" s="4"/>
      <c r="BP70" s="500"/>
      <c r="BQ70" s="500"/>
      <c r="BR70" s="500"/>
      <c r="BS70" s="500"/>
      <c r="BT70" s="500"/>
      <c r="BU70" s="495"/>
      <c r="BV70" s="495"/>
      <c r="BW70" s="495"/>
      <c r="BX70" s="495"/>
      <c r="BY70" s="495"/>
      <c r="BZ70" s="495"/>
      <c r="CA70" s="495"/>
      <c r="CB70" s="4"/>
    </row>
    <row r="71" spans="20:80" ht="18.75" customHeight="1">
      <c r="T71" s="643"/>
      <c r="U71" s="866"/>
      <c r="V71" s="879"/>
      <c r="W71" s="497"/>
      <c r="X71" s="459" t="s">
        <v>126</v>
      </c>
      <c r="Y71" s="442">
        <v>22800</v>
      </c>
      <c r="Z71" s="513"/>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5"/>
      <c r="AY71" s="86">
        <f t="shared" si="110"/>
        <v>-1.7536067866264937E-2</v>
      </c>
      <c r="AZ71" s="86">
        <f t="shared" si="110"/>
        <v>-7.0099873453188799E-5</v>
      </c>
      <c r="BA71" s="86">
        <f t="shared" si="110"/>
        <v>4.000212630530231E-2</v>
      </c>
      <c r="BB71" s="86">
        <f t="shared" si="113"/>
        <v>-2.1669311611166586E-3</v>
      </c>
      <c r="BC71" s="86">
        <f t="shared" si="113"/>
        <v>-9.6309946948455183E-3</v>
      </c>
      <c r="BD71" s="86">
        <f t="shared" ref="BD71" si="128">BD13/$AX13-1</f>
        <v>-3.5611502809860585E-2</v>
      </c>
      <c r="BE71" s="86">
        <f t="shared" ref="BE71" si="129">BE13/$AX13-1</f>
        <v>-1</v>
      </c>
      <c r="BF71" s="656"/>
      <c r="BG71" s="87"/>
      <c r="BH71" s="87"/>
      <c r="BI71" s="4"/>
      <c r="BJ71" s="87"/>
      <c r="BM71" s="325"/>
      <c r="BN71" s="499"/>
      <c r="BO71" s="469"/>
      <c r="BP71" s="500"/>
      <c r="BQ71" s="500"/>
      <c r="BR71" s="500"/>
      <c r="BS71" s="500"/>
      <c r="BT71" s="500"/>
      <c r="BU71" s="495"/>
      <c r="BV71" s="495"/>
      <c r="BW71" s="495"/>
      <c r="BX71" s="495"/>
      <c r="BY71" s="495"/>
      <c r="BZ71" s="495"/>
      <c r="CA71" s="495"/>
      <c r="CB71" s="4"/>
    </row>
    <row r="72" spans="20:80" ht="18.75" customHeight="1" thickBot="1">
      <c r="T72" s="643"/>
      <c r="U72" s="866"/>
      <c r="V72" s="879"/>
      <c r="W72" s="501"/>
      <c r="X72" s="461" t="s">
        <v>127</v>
      </c>
      <c r="Y72" s="442">
        <v>17200</v>
      </c>
      <c r="Z72" s="514"/>
      <c r="AA72" s="806"/>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06"/>
      <c r="AY72" s="504">
        <f t="shared" si="110"/>
        <v>-0.30568798223277382</v>
      </c>
      <c r="AZ72" s="504">
        <f t="shared" si="110"/>
        <v>-0.64690954196538453</v>
      </c>
      <c r="BA72" s="504">
        <f t="shared" si="110"/>
        <v>-0.60770428782780983</v>
      </c>
      <c r="BB72" s="504">
        <f t="shared" si="113"/>
        <v>-0.72188665241335892</v>
      </c>
      <c r="BC72" s="504">
        <f t="shared" si="113"/>
        <v>-0.82532131287112831</v>
      </c>
      <c r="BD72" s="504">
        <f t="shared" ref="BD72" si="130">BD14/$AX14-1</f>
        <v>-0.83832139580364218</v>
      </c>
      <c r="BE72" s="504">
        <f t="shared" ref="BE72" si="131">BE14/$AX14-1</f>
        <v>-1</v>
      </c>
      <c r="BF72" s="656"/>
      <c r="BG72" s="87"/>
      <c r="BH72" s="87"/>
      <c r="BI72" s="4"/>
      <c r="BJ72" s="87"/>
      <c r="BM72" s="325"/>
      <c r="BN72" s="499"/>
      <c r="BO72" s="469"/>
      <c r="BP72" s="500"/>
      <c r="BQ72" s="500"/>
      <c r="BR72" s="500"/>
      <c r="BS72" s="500"/>
      <c r="BT72" s="500"/>
      <c r="BU72" s="495"/>
      <c r="BV72" s="495"/>
      <c r="BW72" s="495"/>
      <c r="BX72" s="495"/>
      <c r="BY72" s="495"/>
      <c r="BZ72" s="495"/>
      <c r="CA72" s="495"/>
      <c r="CB72" s="4"/>
    </row>
    <row r="73" spans="20:80" ht="21.75" customHeight="1" thickTop="1">
      <c r="T73" s="863"/>
      <c r="U73" s="643"/>
      <c r="V73" s="880"/>
      <c r="W73" s="700" t="s">
        <v>47</v>
      </c>
      <c r="X73" s="505"/>
      <c r="Y73" s="506"/>
      <c r="Z73" s="515"/>
      <c r="AA73" s="807"/>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07"/>
      <c r="AY73" s="508">
        <f t="shared" si="110"/>
        <v>-3.512898422334676E-2</v>
      </c>
      <c r="AZ73" s="508">
        <f t="shared" si="110"/>
        <v>-6.233801801617489E-2</v>
      </c>
      <c r="BA73" s="508">
        <f t="shared" si="110"/>
        <v>-7.4261845314712804E-2</v>
      </c>
      <c r="BB73" s="508">
        <f t="shared" si="113"/>
        <v>-8.3829795627896386E-2</v>
      </c>
      <c r="BC73" s="508">
        <f t="shared" si="113"/>
        <v>-0.11579745359400162</v>
      </c>
      <c r="BD73" s="508">
        <f t="shared" ref="BD73" si="132">BD15/$AX15-1</f>
        <v>-0.13994082240737316</v>
      </c>
      <c r="BE73" s="508">
        <f t="shared" ref="BE73" si="133">BE15/$AX15-1</f>
        <v>-1</v>
      </c>
      <c r="BF73" s="656"/>
      <c r="BM73" s="4"/>
      <c r="BN73" s="4"/>
      <c r="BO73" s="4"/>
      <c r="BP73" s="495"/>
      <c r="BQ73" s="495"/>
      <c r="BR73" s="495"/>
      <c r="BS73" s="495"/>
      <c r="BT73" s="495"/>
      <c r="BU73" s="495"/>
      <c r="BV73" s="495"/>
      <c r="BW73" s="495"/>
      <c r="BX73" s="495"/>
      <c r="BY73" s="495"/>
      <c r="BZ73" s="495"/>
      <c r="CA73" s="495"/>
      <c r="CB73" s="4"/>
    </row>
    <row r="74" spans="20:80" ht="15.75">
      <c r="T74" s="874"/>
      <c r="U74" s="643"/>
      <c r="V74" s="870"/>
      <c r="W74" s="516"/>
      <c r="Y74" s="468"/>
      <c r="Z74" s="517"/>
      <c r="AA74" s="87"/>
      <c r="AB74" s="87"/>
      <c r="AC74" s="87"/>
      <c r="AD74" s="87"/>
      <c r="AE74" s="87"/>
      <c r="AF74" s="87"/>
      <c r="AG74" s="87"/>
      <c r="AH74" s="87"/>
      <c r="AI74" s="87"/>
      <c r="AJ74" s="87"/>
      <c r="AK74" s="87"/>
      <c r="BG74" s="87"/>
      <c r="BH74" s="87"/>
      <c r="BI74" s="87"/>
      <c r="BJ74" s="87"/>
      <c r="BM74" s="493"/>
      <c r="BN74" s="494"/>
      <c r="BO74" s="469"/>
      <c r="BP74" s="500"/>
      <c r="BQ74" s="500"/>
      <c r="BR74" s="500"/>
      <c r="BS74" s="500"/>
      <c r="BT74" s="500"/>
      <c r="BU74" s="495"/>
      <c r="BV74" s="495"/>
      <c r="BW74" s="495"/>
      <c r="BX74" s="495"/>
      <c r="BY74" s="495"/>
      <c r="BZ74" s="495"/>
      <c r="CA74" s="495"/>
      <c r="CB74" s="4"/>
    </row>
    <row r="75" spans="20:80" ht="21.75" customHeight="1">
      <c r="T75" s="108"/>
      <c r="U75" s="643"/>
      <c r="W75" s="81" t="s">
        <v>72</v>
      </c>
      <c r="Y75" s="474"/>
      <c r="BM75" s="4"/>
      <c r="BN75" s="4"/>
      <c r="BO75" s="4"/>
      <c r="BP75" s="4"/>
      <c r="BQ75" s="4"/>
      <c r="BR75" s="4"/>
      <c r="BS75" s="4"/>
      <c r="BT75" s="4"/>
      <c r="BU75" s="4"/>
      <c r="BV75" s="4"/>
      <c r="BW75" s="4"/>
      <c r="BX75" s="4"/>
      <c r="BY75" s="4"/>
      <c r="BZ75" s="4"/>
      <c r="CA75" s="4"/>
      <c r="CB75" s="4"/>
    </row>
    <row r="76" spans="20:80">
      <c r="T76" s="108"/>
      <c r="U76" s="643"/>
      <c r="V76" s="876"/>
      <c r="W76" s="475" t="s">
        <v>43</v>
      </c>
      <c r="X76" s="476"/>
      <c r="Y76" s="477" t="s">
        <v>0</v>
      </c>
      <c r="Z76" s="478"/>
      <c r="AA76" s="10">
        <v>1990</v>
      </c>
      <c r="AB76" s="10">
        <f t="shared" ref="AB76:AP76" si="134">AA76+1</f>
        <v>1991</v>
      </c>
      <c r="AC76" s="10">
        <f t="shared" si="134"/>
        <v>1992</v>
      </c>
      <c r="AD76" s="10">
        <f t="shared" si="134"/>
        <v>1993</v>
      </c>
      <c r="AE76" s="10">
        <f t="shared" si="134"/>
        <v>1994</v>
      </c>
      <c r="AF76" s="10">
        <f t="shared" si="134"/>
        <v>1995</v>
      </c>
      <c r="AG76" s="10">
        <f t="shared" si="134"/>
        <v>1996</v>
      </c>
      <c r="AH76" s="10">
        <f t="shared" si="134"/>
        <v>1997</v>
      </c>
      <c r="AI76" s="10">
        <f t="shared" si="134"/>
        <v>1998</v>
      </c>
      <c r="AJ76" s="479">
        <f t="shared" si="134"/>
        <v>1999</v>
      </c>
      <c r="AK76" s="479">
        <f t="shared" si="134"/>
        <v>2000</v>
      </c>
      <c r="AL76" s="479">
        <f t="shared" si="134"/>
        <v>2001</v>
      </c>
      <c r="AM76" s="479">
        <f t="shared" si="134"/>
        <v>2002</v>
      </c>
      <c r="AN76" s="10">
        <f t="shared" si="134"/>
        <v>2003</v>
      </c>
      <c r="AO76" s="10">
        <f t="shared" si="134"/>
        <v>2004</v>
      </c>
      <c r="AP76" s="10">
        <f t="shared" si="134"/>
        <v>2005</v>
      </c>
      <c r="AQ76" s="10">
        <f t="shared" ref="AQ76:AZ76" si="135">AP76+1</f>
        <v>2006</v>
      </c>
      <c r="AR76" s="10">
        <f t="shared" si="135"/>
        <v>2007</v>
      </c>
      <c r="AS76" s="480">
        <f t="shared" si="135"/>
        <v>2008</v>
      </c>
      <c r="AT76" s="10">
        <f t="shared" si="135"/>
        <v>2009</v>
      </c>
      <c r="AU76" s="480">
        <f t="shared" si="135"/>
        <v>2010</v>
      </c>
      <c r="AV76" s="479">
        <f t="shared" si="135"/>
        <v>2011</v>
      </c>
      <c r="AW76" s="10">
        <f t="shared" si="135"/>
        <v>2012</v>
      </c>
      <c r="AX76" s="10">
        <f t="shared" si="135"/>
        <v>2013</v>
      </c>
      <c r="AY76" s="10">
        <f t="shared" si="135"/>
        <v>2014</v>
      </c>
      <c r="AZ76" s="10">
        <f t="shared" si="135"/>
        <v>2015</v>
      </c>
      <c r="BA76" s="10">
        <f>AZ76+1</f>
        <v>2016</v>
      </c>
      <c r="BB76" s="10">
        <f>BA76+1</f>
        <v>2017</v>
      </c>
      <c r="BC76" s="10">
        <f>BB76+1</f>
        <v>2018</v>
      </c>
      <c r="BD76" s="10">
        <f>BC76+1</f>
        <v>2019</v>
      </c>
      <c r="BE76" s="10">
        <f>BD76+1</f>
        <v>2020</v>
      </c>
      <c r="BF76" s="648"/>
      <c r="BM76" s="4"/>
      <c r="BN76" s="4"/>
      <c r="BO76" s="4"/>
      <c r="BP76" s="4"/>
      <c r="BQ76" s="4"/>
      <c r="BR76" s="4"/>
      <c r="BS76" s="4"/>
      <c r="BT76" s="4"/>
      <c r="BU76" s="4"/>
      <c r="BV76" s="4"/>
      <c r="BW76" s="4"/>
      <c r="BX76" s="4"/>
      <c r="BY76" s="4"/>
      <c r="BZ76" s="4"/>
      <c r="CA76" s="4"/>
      <c r="CB76" s="4"/>
    </row>
    <row r="77" spans="20:80" ht="18.75">
      <c r="T77" s="866"/>
      <c r="U77" s="643"/>
      <c r="V77" s="877"/>
      <c r="W77" s="483" t="s">
        <v>124</v>
      </c>
      <c r="X77" s="441"/>
      <c r="Y77" s="439">
        <v>1</v>
      </c>
      <c r="Z77" s="513"/>
      <c r="AA77" s="805"/>
      <c r="AB77" s="518">
        <f t="shared" ref="AB77:AZ77" si="136">AB5/AA5-1</f>
        <v>9.8630122034857326E-3</v>
      </c>
      <c r="AC77" s="518">
        <f t="shared" si="136"/>
        <v>8.0304194239537718E-3</v>
      </c>
      <c r="AD77" s="518">
        <f t="shared" si="136"/>
        <v>-6.1819815207918571E-3</v>
      </c>
      <c r="AE77" s="518">
        <f t="shared" si="136"/>
        <v>4.6614330201724341E-2</v>
      </c>
      <c r="AF77" s="518">
        <f t="shared" ref="AF77:AF78" si="137">AF5/AE5-1</f>
        <v>9.9534447664100245E-3</v>
      </c>
      <c r="AG77" s="518">
        <f t="shared" ref="AG77:AG78" si="138">AG5/AF5-1</f>
        <v>9.6098557671948637E-3</v>
      </c>
      <c r="AH77" s="518">
        <f t="shared" ref="AH77:AH78" si="139">AH5/AG5-1</f>
        <v>-5.505063039208058E-3</v>
      </c>
      <c r="AI77" s="518">
        <f t="shared" si="136"/>
        <v>-3.2073037304828578E-2</v>
      </c>
      <c r="AJ77" s="518">
        <f t="shared" si="136"/>
        <v>3.0250035000385145E-2</v>
      </c>
      <c r="AK77" s="518">
        <f t="shared" si="136"/>
        <v>1.8379924729600594E-2</v>
      </c>
      <c r="AL77" s="518">
        <f t="shared" si="136"/>
        <v>-1.188154808709363E-2</v>
      </c>
      <c r="AM77" s="518">
        <f t="shared" si="136"/>
        <v>2.3117419931754313E-2</v>
      </c>
      <c r="AN77" s="518">
        <f t="shared" ref="AN77:AN78" si="140">AN5/AM5-1</f>
        <v>6.268505735937735E-3</v>
      </c>
      <c r="AO77" s="518">
        <f t="shared" ref="AO77:AO78" si="141">AO5/AN5-1</f>
        <v>-3.7630876369951771E-3</v>
      </c>
      <c r="AP77" s="518">
        <f t="shared" si="136"/>
        <v>5.5048537617772286E-3</v>
      </c>
      <c r="AQ77" s="518">
        <f t="shared" si="136"/>
        <v>-1.8012375664107849E-2</v>
      </c>
      <c r="AR77" s="518">
        <f t="shared" si="136"/>
        <v>2.7989330028693526E-2</v>
      </c>
      <c r="AS77" s="518">
        <f t="shared" si="136"/>
        <v>-5.4306144911225318E-2</v>
      </c>
      <c r="AT77" s="518">
        <f t="shared" si="136"/>
        <v>-5.6227442528752336E-2</v>
      </c>
      <c r="AU77" s="518">
        <f t="shared" si="136"/>
        <v>4.4086130337877671E-2</v>
      </c>
      <c r="AV77" s="518">
        <f t="shared" si="136"/>
        <v>4.1097440077884739E-2</v>
      </c>
      <c r="AW77" s="518">
        <f t="shared" si="136"/>
        <v>3.2528580576872246E-2</v>
      </c>
      <c r="AX77" s="518">
        <f t="shared" si="136"/>
        <v>7.0915238320690133E-3</v>
      </c>
      <c r="AY77" s="518">
        <f t="shared" si="136"/>
        <v>-3.9274532193582012E-2</v>
      </c>
      <c r="AZ77" s="518">
        <f t="shared" si="136"/>
        <v>-3.1829615944640066E-2</v>
      </c>
      <c r="BA77" s="518">
        <f t="shared" ref="BA77:BD87" si="142">BA5/AZ5-1</f>
        <v>-1.6049390637001948E-2</v>
      </c>
      <c r="BB77" s="518">
        <f t="shared" ref="BB77:BD87" si="143">BB5/BA5-1</f>
        <v>-1.2885680842681935E-2</v>
      </c>
      <c r="BC77" s="518">
        <f t="shared" ref="BC77:BC87" si="144">BC5/BB5-1</f>
        <v>-3.8795656667412248E-2</v>
      </c>
      <c r="BD77" s="518">
        <f t="shared" si="143"/>
        <v>-3.2531859028390953E-2</v>
      </c>
      <c r="BE77" s="518">
        <f t="shared" ref="BE77:BE87" si="145">BE5/BD5-1</f>
        <v>-1</v>
      </c>
      <c r="BF77" s="663"/>
      <c r="BM77" s="4"/>
      <c r="BN77" s="4"/>
      <c r="BO77" s="4"/>
      <c r="BP77" s="495"/>
      <c r="BQ77" s="495"/>
      <c r="BR77" s="495"/>
      <c r="BS77" s="495"/>
      <c r="BT77" s="495"/>
      <c r="BU77" s="495"/>
      <c r="BV77" s="495"/>
      <c r="BW77" s="495"/>
      <c r="BX77" s="495"/>
      <c r="BY77" s="495"/>
      <c r="BZ77" s="495"/>
      <c r="CA77" s="495"/>
      <c r="CB77" s="4"/>
    </row>
    <row r="78" spans="20:80" ht="15.75">
      <c r="T78" s="866"/>
      <c r="U78" s="643"/>
      <c r="V78" s="877"/>
      <c r="W78" s="485"/>
      <c r="X78" s="447" t="s">
        <v>44</v>
      </c>
      <c r="Y78" s="439">
        <v>1</v>
      </c>
      <c r="Z78" s="513"/>
      <c r="AA78" s="805"/>
      <c r="AB78" s="518">
        <f t="shared" ref="AB78:AD87" si="146">AB6/AA6-1</f>
        <v>9.6147125670220657E-3</v>
      </c>
      <c r="AC78" s="518">
        <f t="shared" ref="AC78:AQ78" si="147">AC6/AB6-1</f>
        <v>7.4093335093874391E-3</v>
      </c>
      <c r="AD78" s="518">
        <f t="shared" si="147"/>
        <v>-4.4394897331491157E-3</v>
      </c>
      <c r="AE78" s="518">
        <f t="shared" si="147"/>
        <v>4.6109067134624038E-2</v>
      </c>
      <c r="AF78" s="518">
        <f t="shared" si="137"/>
        <v>9.9009615198906165E-3</v>
      </c>
      <c r="AG78" s="518">
        <f t="shared" si="138"/>
        <v>9.4151930512360593E-3</v>
      </c>
      <c r="AH78" s="518">
        <f t="shared" si="139"/>
        <v>-5.0638698227715162E-3</v>
      </c>
      <c r="AI78" s="518">
        <f t="shared" si="147"/>
        <v>-2.947666168716534E-2</v>
      </c>
      <c r="AJ78" s="518">
        <f t="shared" si="147"/>
        <v>3.2637280672518143E-2</v>
      </c>
      <c r="AK78" s="518">
        <f t="shared" si="147"/>
        <v>1.8113843945114505E-2</v>
      </c>
      <c r="AL78" s="518">
        <f t="shared" si="147"/>
        <v>-1.1057009629376613E-2</v>
      </c>
      <c r="AM78" s="518">
        <f t="shared" si="147"/>
        <v>2.7330010311667374E-2</v>
      </c>
      <c r="AN78" s="518">
        <f t="shared" si="140"/>
        <v>6.9869404711637717E-3</v>
      </c>
      <c r="AO78" s="518">
        <f t="shared" si="141"/>
        <v>-3.2204193782974233E-3</v>
      </c>
      <c r="AP78" s="518">
        <f t="shared" si="147"/>
        <v>5.931296980548284E-3</v>
      </c>
      <c r="AQ78" s="518">
        <f t="shared" si="147"/>
        <v>-1.8161606088720417E-2</v>
      </c>
      <c r="AR78" s="518">
        <f t="shared" ref="AR78:AZ78" si="148">AR6/AQ6-1</f>
        <v>3.0347923715143166E-2</v>
      </c>
      <c r="AS78" s="518">
        <f t="shared" si="148"/>
        <v>-5.5552673012553511E-2</v>
      </c>
      <c r="AT78" s="518">
        <f t="shared" si="148"/>
        <v>-5.2213179370852125E-2</v>
      </c>
      <c r="AU78" s="518">
        <f t="shared" si="148"/>
        <v>4.5898854729806926E-2</v>
      </c>
      <c r="AV78" s="518">
        <f t="shared" si="148"/>
        <v>4.4814502743163898E-2</v>
      </c>
      <c r="AW78" s="518">
        <f t="shared" si="148"/>
        <v>3.3106786323974235E-2</v>
      </c>
      <c r="AX78" s="518">
        <f t="shared" si="148"/>
        <v>6.4879492592548882E-3</v>
      </c>
      <c r="AY78" s="518">
        <f t="shared" si="148"/>
        <v>-4.0591735519745153E-2</v>
      </c>
      <c r="AZ78" s="518">
        <f t="shared" si="148"/>
        <v>-3.3096205768759823E-2</v>
      </c>
      <c r="BA78" s="518">
        <f t="shared" si="142"/>
        <v>-1.6904916557479055E-2</v>
      </c>
      <c r="BB78" s="518">
        <f t="shared" si="143"/>
        <v>-1.4556888846475546E-2</v>
      </c>
      <c r="BC78" s="518">
        <f t="shared" si="144"/>
        <v>-4.0422614397216283E-2</v>
      </c>
      <c r="BD78" s="518">
        <f t="shared" si="143"/>
        <v>-3.3586449921944372E-2</v>
      </c>
      <c r="BE78" s="518">
        <f t="shared" si="145"/>
        <v>-1</v>
      </c>
      <c r="BF78" s="663"/>
      <c r="BM78" s="4"/>
      <c r="BN78" s="4"/>
      <c r="BO78" s="4"/>
      <c r="BP78" s="495"/>
      <c r="BQ78" s="495"/>
      <c r="BR78" s="495"/>
      <c r="BS78" s="495"/>
      <c r="BT78" s="495"/>
      <c r="BU78" s="495"/>
      <c r="BV78" s="495"/>
      <c r="BW78" s="495"/>
      <c r="BX78" s="495"/>
      <c r="BY78" s="495"/>
      <c r="BZ78" s="495"/>
      <c r="CA78" s="495"/>
      <c r="CB78" s="4"/>
    </row>
    <row r="79" spans="20:80" ht="15.75">
      <c r="T79" s="866"/>
      <c r="U79" s="643"/>
      <c r="V79" s="877"/>
      <c r="W79" s="488"/>
      <c r="X79" s="450" t="s">
        <v>45</v>
      </c>
      <c r="Y79" s="439">
        <v>1</v>
      </c>
      <c r="Z79" s="513"/>
      <c r="AA79" s="805"/>
      <c r="AB79" s="518">
        <f t="shared" si="146"/>
        <v>1.2615580476450061E-2</v>
      </c>
      <c r="AC79" s="518">
        <f t="shared" ref="AC79:AQ80" si="149">AC7/AB7-1</f>
        <v>1.4895169989313617E-2</v>
      </c>
      <c r="AD79" s="518">
        <f t="shared" si="149"/>
        <v>-2.5299371782701585E-2</v>
      </c>
      <c r="AE79" s="518">
        <f t="shared" si="149"/>
        <v>5.2276355893482673E-2</v>
      </c>
      <c r="AF79" s="518">
        <f t="shared" si="149"/>
        <v>1.0538130002675006E-2</v>
      </c>
      <c r="AG79" s="518">
        <f t="shared" si="149"/>
        <v>1.1777112170720194E-2</v>
      </c>
      <c r="AH79" s="518">
        <f t="shared" si="149"/>
        <v>-1.0405573595652973E-2</v>
      </c>
      <c r="AI79" s="518">
        <f t="shared" si="149"/>
        <v>-6.1067695028680702E-2</v>
      </c>
      <c r="AJ79" s="518">
        <f t="shared" si="149"/>
        <v>2.6938380126084738E-3</v>
      </c>
      <c r="AK79" s="518">
        <f t="shared" si="149"/>
        <v>2.1543040827166626E-2</v>
      </c>
      <c r="AL79" s="518">
        <f t="shared" si="149"/>
        <v>-2.1650595332667777E-2</v>
      </c>
      <c r="AM79" s="518">
        <f t="shared" si="149"/>
        <v>-2.733334977342794E-2</v>
      </c>
      <c r="AN79" s="518">
        <f t="shared" si="149"/>
        <v>-2.8191493593262562E-3</v>
      </c>
      <c r="AO79" s="518">
        <f t="shared" si="149"/>
        <v>-1.0694932627166365E-2</v>
      </c>
      <c r="AP79" s="518">
        <f t="shared" si="149"/>
        <v>1.6469195693424865E-5</v>
      </c>
      <c r="AQ79" s="518">
        <f t="shared" si="149"/>
        <v>-1.6080399053848282E-2</v>
      </c>
      <c r="AR79" s="518">
        <f t="shared" ref="AR79:AZ80" si="150">AR7/AQ7-1</f>
        <v>-2.4810604437727202E-3</v>
      </c>
      <c r="AS79" s="518">
        <f t="shared" si="150"/>
        <v>-3.767241246518005E-2</v>
      </c>
      <c r="AT79" s="518">
        <f t="shared" si="150"/>
        <v>-0.1087986900826714</v>
      </c>
      <c r="AU79" s="518">
        <f t="shared" si="150"/>
        <v>1.883917152702419E-2</v>
      </c>
      <c r="AV79" s="518">
        <f t="shared" si="150"/>
        <v>-1.2047415250292182E-2</v>
      </c>
      <c r="AW79" s="518">
        <f t="shared" si="150"/>
        <v>2.3785855117212984E-2</v>
      </c>
      <c r="AX79" s="518">
        <f t="shared" si="150"/>
        <v>1.6300926491579881E-2</v>
      </c>
      <c r="AY79" s="518">
        <f t="shared" si="150"/>
        <v>-1.9370567032229391E-2</v>
      </c>
      <c r="AZ79" s="518">
        <f t="shared" si="150"/>
        <v>-1.3104638219934461E-2</v>
      </c>
      <c r="BA79" s="518">
        <f t="shared" si="142"/>
        <v>-3.6576976775598569E-3</v>
      </c>
      <c r="BB79" s="518">
        <f t="shared" si="143"/>
        <v>1.0998751998870793E-2</v>
      </c>
      <c r="BC79" s="518">
        <f t="shared" si="144"/>
        <v>-1.613139194906732E-2</v>
      </c>
      <c r="BD79" s="518">
        <f t="shared" si="143"/>
        <v>-1.820363768843869E-2</v>
      </c>
      <c r="BE79" s="518">
        <f t="shared" si="145"/>
        <v>-1</v>
      </c>
      <c r="BF79" s="663"/>
      <c r="BM79" s="4"/>
      <c r="BN79" s="4"/>
      <c r="BO79" s="4"/>
      <c r="BP79" s="495"/>
      <c r="BQ79" s="495"/>
      <c r="BR79" s="495"/>
      <c r="BS79" s="495"/>
      <c r="BT79" s="495"/>
      <c r="BU79" s="495"/>
      <c r="BV79" s="495"/>
      <c r="BW79" s="495"/>
      <c r="BX79" s="495"/>
      <c r="BY79" s="495"/>
      <c r="BZ79" s="495"/>
      <c r="CA79" s="495"/>
      <c r="CB79" s="4"/>
    </row>
    <row r="80" spans="20:80" ht="18.75">
      <c r="T80" s="866"/>
      <c r="U80" s="643"/>
      <c r="V80" s="877"/>
      <c r="W80" s="491" t="s">
        <v>182</v>
      </c>
      <c r="X80" s="441"/>
      <c r="Y80" s="439">
        <v>25</v>
      </c>
      <c r="Z80" s="513"/>
      <c r="AA80" s="805"/>
      <c r="AB80" s="518">
        <f t="shared" si="146"/>
        <v>-2.6094713680107073E-2</v>
      </c>
      <c r="AC80" s="518">
        <f t="shared" ref="AC80:AQ81" si="151">AC8/AB8-1</f>
        <v>1.9872903433865163E-2</v>
      </c>
      <c r="AD80" s="518">
        <f t="shared" si="151"/>
        <v>-9.2787849561187352E-2</v>
      </c>
      <c r="AE80" s="518">
        <f t="shared" si="151"/>
        <v>8.4649245853838595E-2</v>
      </c>
      <c r="AF80" s="518">
        <f t="shared" si="151"/>
        <v>-3.4192012104181768E-2</v>
      </c>
      <c r="AG80" s="518">
        <f t="shared" si="151"/>
        <v>-2.8708299521696179E-2</v>
      </c>
      <c r="AH80" s="518">
        <f t="shared" si="151"/>
        <v>-1.8414820560631928E-2</v>
      </c>
      <c r="AI80" s="518">
        <f t="shared" si="151"/>
        <v>-4.6578427208251338E-2</v>
      </c>
      <c r="AJ80" s="518">
        <f t="shared" si="149"/>
        <v>-3.0669709859981742E-3</v>
      </c>
      <c r="AK80" s="518">
        <f t="shared" si="149"/>
        <v>-1.8476748434947954E-4</v>
      </c>
      <c r="AL80" s="518">
        <f t="shared" si="151"/>
        <v>-2.2358975804888659E-2</v>
      </c>
      <c r="AM80" s="518">
        <f t="shared" si="151"/>
        <v>-1.8728984572402352E-2</v>
      </c>
      <c r="AN80" s="518">
        <f t="shared" si="151"/>
        <v>-3.9638529913087028E-2</v>
      </c>
      <c r="AO80" s="518">
        <f t="shared" si="151"/>
        <v>2.9552125382102723E-2</v>
      </c>
      <c r="AP80" s="518">
        <f t="shared" si="151"/>
        <v>-4.9763823947196473E-3</v>
      </c>
      <c r="AQ80" s="518">
        <f t="shared" si="151"/>
        <v>-1.6221193587987348E-2</v>
      </c>
      <c r="AR80" s="518">
        <f t="shared" si="150"/>
        <v>7.8282140495573582E-3</v>
      </c>
      <c r="AS80" s="518">
        <f t="shared" si="150"/>
        <v>-8.4325637941347065E-3</v>
      </c>
      <c r="AT80" s="518">
        <f t="shared" ref="AT80:AZ80" si="152">AT8/AS8-1</f>
        <v>-2.7326136229598119E-2</v>
      </c>
      <c r="AU80" s="518">
        <f t="shared" si="152"/>
        <v>1.4797605902405309E-2</v>
      </c>
      <c r="AV80" s="518">
        <f t="shared" si="152"/>
        <v>-2.8960106597373469E-2</v>
      </c>
      <c r="AW80" s="518">
        <f t="shared" si="152"/>
        <v>-2.5820679634163346E-2</v>
      </c>
      <c r="AX80" s="518">
        <f t="shared" si="152"/>
        <v>-1.1258989379447248E-2</v>
      </c>
      <c r="AY80" s="518">
        <f t="shared" si="152"/>
        <v>-1.987107950600675E-2</v>
      </c>
      <c r="AZ80" s="518">
        <f t="shared" si="152"/>
        <v>-2.2866321566348602E-2</v>
      </c>
      <c r="BA80" s="518">
        <f t="shared" si="142"/>
        <v>-7.6010480409828274E-3</v>
      </c>
      <c r="BB80" s="518">
        <f t="shared" si="143"/>
        <v>-1.380702165942671E-2</v>
      </c>
      <c r="BC80" s="518">
        <f t="shared" si="144"/>
        <v>-1.2451248752533561E-2</v>
      </c>
      <c r="BD80" s="518">
        <f t="shared" si="143"/>
        <v>-3.6111659150691588E-3</v>
      </c>
      <c r="BE80" s="518">
        <f t="shared" si="145"/>
        <v>-1</v>
      </c>
      <c r="BF80" s="663"/>
      <c r="BM80" s="4"/>
      <c r="BN80" s="4"/>
      <c r="BO80" s="4"/>
      <c r="BP80" s="495"/>
      <c r="BQ80" s="495"/>
      <c r="BR80" s="495"/>
      <c r="BS80" s="495"/>
      <c r="BT80" s="495"/>
      <c r="BU80" s="495"/>
      <c r="BV80" s="495"/>
      <c r="BW80" s="495"/>
      <c r="BX80" s="495"/>
      <c r="BY80" s="495"/>
      <c r="BZ80" s="495"/>
      <c r="CA80" s="495"/>
      <c r="CB80" s="4"/>
    </row>
    <row r="81" spans="20:80" ht="18.75">
      <c r="T81" s="866"/>
      <c r="U81" s="643"/>
      <c r="V81" s="877"/>
      <c r="W81" s="491" t="s">
        <v>125</v>
      </c>
      <c r="X81" s="441"/>
      <c r="Y81" s="439">
        <v>298</v>
      </c>
      <c r="Z81" s="513"/>
      <c r="AA81" s="805"/>
      <c r="AB81" s="518">
        <f t="shared" si="146"/>
        <v>-9.2653697787162814E-3</v>
      </c>
      <c r="AC81" s="518">
        <f t="shared" si="151"/>
        <v>5.453567323653985E-3</v>
      </c>
      <c r="AD81" s="712">
        <f t="shared" ref="AD81:AQ81" si="153">AD9/AC9-1</f>
        <v>-4.3270468232551318E-3</v>
      </c>
      <c r="AE81" s="518">
        <f t="shared" si="153"/>
        <v>3.9716426115118164E-2</v>
      </c>
      <c r="AF81" s="518">
        <f t="shared" si="153"/>
        <v>9.3631635777975397E-3</v>
      </c>
      <c r="AG81" s="518">
        <f t="shared" si="153"/>
        <v>3.4071096802044565E-2</v>
      </c>
      <c r="AH81" s="518">
        <f t="shared" si="153"/>
        <v>2.3528861215432073E-2</v>
      </c>
      <c r="AI81" s="518">
        <f t="shared" si="153"/>
        <v>-4.5091110187159722E-2</v>
      </c>
      <c r="AJ81" s="518">
        <f t="shared" si="153"/>
        <v>-0.1832952634706394</v>
      </c>
      <c r="AK81" s="518">
        <f t="shared" si="153"/>
        <v>9.1977608072619566E-2</v>
      </c>
      <c r="AL81" s="518">
        <f t="shared" si="153"/>
        <v>-0.12095587727739854</v>
      </c>
      <c r="AM81" s="518">
        <f t="shared" si="153"/>
        <v>-2.1025423454905989E-2</v>
      </c>
      <c r="AN81" s="518">
        <f t="shared" si="151"/>
        <v>-6.1461462622935947E-3</v>
      </c>
      <c r="AO81" s="518">
        <f t="shared" si="151"/>
        <v>-6.6316226026550407E-3</v>
      </c>
      <c r="AP81" s="518">
        <f t="shared" si="153"/>
        <v>-1.7521021330867304E-2</v>
      </c>
      <c r="AQ81" s="518">
        <f t="shared" si="153"/>
        <v>-5.0193785266162694E-3</v>
      </c>
      <c r="AR81" s="518">
        <f t="shared" ref="AR81:AZ81" si="154">AR9/AQ9-1</f>
        <v>-2.5565287476209231E-2</v>
      </c>
      <c r="AS81" s="518">
        <f t="shared" si="154"/>
        <v>-3.3702790253862469E-2</v>
      </c>
      <c r="AT81" s="518">
        <f t="shared" si="154"/>
        <v>-2.750836658687561E-2</v>
      </c>
      <c r="AU81" s="518">
        <f t="shared" si="154"/>
        <v>-2.4075632649966261E-2</v>
      </c>
      <c r="AV81" s="518">
        <f t="shared" si="154"/>
        <v>-1.8269720446300042E-2</v>
      </c>
      <c r="AW81" s="518">
        <f t="shared" si="154"/>
        <v>-1.4641401919377683E-2</v>
      </c>
      <c r="AX81" s="518">
        <f t="shared" si="154"/>
        <v>1.1848315539102483E-3</v>
      </c>
      <c r="AY81" s="518">
        <f t="shared" si="154"/>
        <v>-1.8380919704108156E-2</v>
      </c>
      <c r="AZ81" s="518">
        <f t="shared" si="154"/>
        <v>-1.3038692900820381E-2</v>
      </c>
      <c r="BA81" s="518">
        <f t="shared" si="142"/>
        <v>-2.3570374291897012E-2</v>
      </c>
      <c r="BB81" s="518">
        <f t="shared" si="142"/>
        <v>1.4085579525191516E-2</v>
      </c>
      <c r="BC81" s="518">
        <f t="shared" si="144"/>
        <v>-2.0214096234047685E-2</v>
      </c>
      <c r="BD81" s="518">
        <f t="shared" si="142"/>
        <v>5.9062938265563858E-4</v>
      </c>
      <c r="BE81" s="518">
        <f t="shared" si="145"/>
        <v>-1</v>
      </c>
      <c r="BF81" s="663"/>
      <c r="BM81" s="4"/>
      <c r="BN81" s="4"/>
      <c r="BO81" s="4"/>
      <c r="BP81" s="495"/>
      <c r="BQ81" s="495"/>
      <c r="BR81" s="495"/>
      <c r="BS81" s="495"/>
      <c r="BT81" s="495"/>
      <c r="BU81" s="495"/>
      <c r="BV81" s="495"/>
      <c r="BW81" s="495"/>
      <c r="BX81" s="495"/>
      <c r="BY81" s="495"/>
      <c r="BZ81" s="495"/>
      <c r="CA81" s="495"/>
      <c r="CB81" s="4"/>
    </row>
    <row r="82" spans="20:80" ht="15.75">
      <c r="T82" s="866"/>
      <c r="U82" s="643"/>
      <c r="V82" s="877"/>
      <c r="W82" s="496" t="s">
        <v>46</v>
      </c>
      <c r="X82" s="454"/>
      <c r="Y82" s="439"/>
      <c r="Z82" s="513"/>
      <c r="AA82" s="805"/>
      <c r="AB82" s="518">
        <f t="shared" si="146"/>
        <v>0.10581172541317185</v>
      </c>
      <c r="AC82" s="518">
        <f t="shared" ref="AC82:AY82" si="155">AC10/AB10-1</f>
        <v>5.0076865619440136E-2</v>
      </c>
      <c r="AD82" s="518">
        <f t="shared" si="155"/>
        <v>9.1697523746909315E-2</v>
      </c>
      <c r="AE82" s="518">
        <f t="shared" si="155"/>
        <v>0.10652104334496215</v>
      </c>
      <c r="AF82" s="518">
        <f t="shared" si="155"/>
        <v>0.19923465422177511</v>
      </c>
      <c r="AG82" s="518">
        <f t="shared" si="155"/>
        <v>1.0077019525430497E-2</v>
      </c>
      <c r="AH82" s="518">
        <f t="shared" si="155"/>
        <v>-1.6120101712698287E-2</v>
      </c>
      <c r="AI82" s="518">
        <f t="shared" si="155"/>
        <v>-9.1025669907791817E-2</v>
      </c>
      <c r="AJ82" s="518">
        <f t="shared" si="155"/>
        <v>-0.12554420556794621</v>
      </c>
      <c r="AK82" s="518">
        <f t="shared" si="155"/>
        <v>-0.10506967392116773</v>
      </c>
      <c r="AL82" s="518">
        <f t="shared" si="155"/>
        <v>-0.15081071021675374</v>
      </c>
      <c r="AM82" s="518">
        <f t="shared" si="155"/>
        <v>-0.11649334533489408</v>
      </c>
      <c r="AN82" s="518">
        <f t="shared" si="155"/>
        <v>-2.019237019464637E-2</v>
      </c>
      <c r="AO82" s="518">
        <f t="shared" si="155"/>
        <v>-0.11395653421250773</v>
      </c>
      <c r="AP82" s="518">
        <f t="shared" si="155"/>
        <v>1.9081709113870637E-2</v>
      </c>
      <c r="AQ82" s="518">
        <f t="shared" si="155"/>
        <v>8.335299327352419E-2</v>
      </c>
      <c r="AR82" s="518">
        <f t="shared" si="155"/>
        <v>2.2880877393243182E-2</v>
      </c>
      <c r="AS82" s="518">
        <f t="shared" si="155"/>
        <v>-8.2736064433454048E-3</v>
      </c>
      <c r="AT82" s="518">
        <f t="shared" si="155"/>
        <v>-6.2395727549807711E-2</v>
      </c>
      <c r="AU82" s="518">
        <f t="shared" si="155"/>
        <v>9.5551945454539267E-2</v>
      </c>
      <c r="AV82" s="518">
        <f t="shared" si="155"/>
        <v>7.5560238768970445E-2</v>
      </c>
      <c r="AW82" s="518">
        <f t="shared" si="155"/>
        <v>7.7719945237300525E-2</v>
      </c>
      <c r="AX82" s="518">
        <f t="shared" si="155"/>
        <v>7.0112662216489818E-2</v>
      </c>
      <c r="AY82" s="518">
        <f t="shared" si="155"/>
        <v>8.2675657759627708E-2</v>
      </c>
      <c r="AZ82" s="518">
        <f t="shared" ref="AZ82:AZ87" si="156">AZ10/AY10-1</f>
        <v>6.87818825916926E-2</v>
      </c>
      <c r="BA82" s="518">
        <f t="shared" si="142"/>
        <v>7.9051431161756724E-2</v>
      </c>
      <c r="BB82" s="518">
        <f t="shared" si="143"/>
        <v>4.468740130622928E-2</v>
      </c>
      <c r="BC82" s="518">
        <f t="shared" si="144"/>
        <v>3.684955830090586E-2</v>
      </c>
      <c r="BD82" s="518">
        <f t="shared" si="143"/>
        <v>6.1632505324222375E-2</v>
      </c>
      <c r="BE82" s="518">
        <f t="shared" si="145"/>
        <v>-1</v>
      </c>
      <c r="BF82" s="663"/>
      <c r="BM82" s="4"/>
      <c r="BN82" s="4"/>
      <c r="BO82" s="4"/>
      <c r="BP82" s="495"/>
      <c r="BQ82" s="495"/>
      <c r="BR82" s="495"/>
      <c r="BS82" s="495"/>
      <c r="BT82" s="495"/>
      <c r="BU82" s="495"/>
      <c r="BV82" s="495"/>
      <c r="BW82" s="495"/>
      <c r="BX82" s="495"/>
      <c r="BY82" s="495"/>
      <c r="BZ82" s="495"/>
      <c r="CA82" s="495"/>
      <c r="CB82" s="4"/>
    </row>
    <row r="83" spans="20:80" ht="28.5">
      <c r="T83" s="643"/>
      <c r="U83" s="165"/>
      <c r="V83" s="878"/>
      <c r="W83" s="497"/>
      <c r="X83" s="457" t="s">
        <v>183</v>
      </c>
      <c r="Y83" s="458" t="s">
        <v>187</v>
      </c>
      <c r="Z83" s="513"/>
      <c r="AA83" s="805"/>
      <c r="AB83" s="518">
        <f t="shared" si="146"/>
        <v>8.8957790566543293E-2</v>
      </c>
      <c r="AC83" s="518">
        <f t="shared" ref="AC83:AY83" si="157">AC11/AB11-1</f>
        <v>2.4070340480269126E-2</v>
      </c>
      <c r="AD83" s="518">
        <f t="shared" si="157"/>
        <v>2.0370894660691974E-2</v>
      </c>
      <c r="AE83" s="518">
        <f t="shared" si="157"/>
        <v>0.16121746427582906</v>
      </c>
      <c r="AF83" s="518">
        <f t="shared" si="157"/>
        <v>0.19766846543960104</v>
      </c>
      <c r="AG83" s="518">
        <f t="shared" si="157"/>
        <v>-2.4395316590543614E-2</v>
      </c>
      <c r="AH83" s="518">
        <f t="shared" si="157"/>
        <v>-6.55801780875509E-3</v>
      </c>
      <c r="AI83" s="518">
        <f t="shared" si="157"/>
        <v>-2.8428032572769268E-2</v>
      </c>
      <c r="AJ83" s="518">
        <f t="shared" si="157"/>
        <v>2.6373965967684487E-2</v>
      </c>
      <c r="AK83" s="518">
        <f t="shared" si="157"/>
        <v>-6.2223433551387375E-2</v>
      </c>
      <c r="AL83" s="518">
        <f t="shared" si="157"/>
        <v>-0.14832299058031362</v>
      </c>
      <c r="AM83" s="518">
        <f t="shared" si="157"/>
        <v>-0.16576113351646571</v>
      </c>
      <c r="AN83" s="518">
        <f t="shared" si="157"/>
        <v>-4.3933246914484858E-4</v>
      </c>
      <c r="AO83" s="518">
        <f t="shared" si="157"/>
        <v>-0.23455750538176301</v>
      </c>
      <c r="AP83" s="518">
        <f t="shared" si="157"/>
        <v>2.9096877258860454E-2</v>
      </c>
      <c r="AQ83" s="518">
        <f t="shared" si="157"/>
        <v>0.14440421729585307</v>
      </c>
      <c r="AR83" s="518">
        <f t="shared" si="157"/>
        <v>0.14234609763952366</v>
      </c>
      <c r="AS83" s="518">
        <f t="shared" si="157"/>
        <v>0.15440358336188686</v>
      </c>
      <c r="AT83" s="518">
        <f t="shared" si="157"/>
        <v>8.5055485501922767E-2</v>
      </c>
      <c r="AU83" s="518">
        <f t="shared" si="157"/>
        <v>0.11373510809947196</v>
      </c>
      <c r="AV83" s="518">
        <f t="shared" si="157"/>
        <v>0.11965602241391426</v>
      </c>
      <c r="AW83" s="518">
        <f t="shared" si="157"/>
        <v>0.12472349598050347</v>
      </c>
      <c r="AX83" s="518">
        <f t="shared" si="157"/>
        <v>9.3429320186142029E-2</v>
      </c>
      <c r="AY83" s="518">
        <f t="shared" si="157"/>
        <v>0.11462993453837744</v>
      </c>
      <c r="AZ83" s="518">
        <f t="shared" si="156"/>
        <v>9.721882008664906E-2</v>
      </c>
      <c r="BA83" s="518">
        <f t="shared" si="142"/>
        <v>8.5594584057906431E-2</v>
      </c>
      <c r="BB83" s="518">
        <f t="shared" si="143"/>
        <v>5.4248946844963841E-2</v>
      </c>
      <c r="BC83" s="518">
        <f t="shared" si="144"/>
        <v>4.649299390107986E-2</v>
      </c>
      <c r="BD83" s="518">
        <f t="shared" si="143"/>
        <v>7.2239843644460455E-2</v>
      </c>
      <c r="BE83" s="518">
        <f t="shared" si="145"/>
        <v>-1</v>
      </c>
      <c r="BF83" s="663"/>
      <c r="BM83" s="4"/>
      <c r="BN83" s="4"/>
      <c r="BO83" s="4"/>
      <c r="BP83" s="500"/>
      <c r="BQ83" s="500"/>
      <c r="BR83" s="500"/>
      <c r="BS83" s="500"/>
      <c r="BT83" s="500"/>
      <c r="BU83" s="495"/>
      <c r="BV83" s="495"/>
      <c r="BW83" s="495"/>
      <c r="BX83" s="495"/>
      <c r="BY83" s="495"/>
      <c r="BZ83" s="495"/>
      <c r="CA83" s="495"/>
      <c r="CB83" s="4"/>
    </row>
    <row r="84" spans="20:80" ht="28.5">
      <c r="T84" s="643"/>
      <c r="U84" s="165"/>
      <c r="V84" s="878"/>
      <c r="W84" s="497"/>
      <c r="X84" s="457" t="s">
        <v>184</v>
      </c>
      <c r="Y84" s="458" t="s">
        <v>185</v>
      </c>
      <c r="Z84" s="513"/>
      <c r="AA84" s="805"/>
      <c r="AB84" s="518">
        <f t="shared" si="146"/>
        <v>0.14797040261001193</v>
      </c>
      <c r="AC84" s="518">
        <f t="shared" ref="AC84:AY84" si="158">AC12/AB12-1</f>
        <v>1.4702566276902251E-2</v>
      </c>
      <c r="AD84" s="518">
        <f t="shared" si="158"/>
        <v>0.43657292284521954</v>
      </c>
      <c r="AE84" s="518">
        <f t="shared" si="158"/>
        <v>0.22852153866522684</v>
      </c>
      <c r="AF84" s="518">
        <f t="shared" si="158"/>
        <v>0.30992439392251936</v>
      </c>
      <c r="AG84" s="518">
        <f t="shared" si="158"/>
        <v>3.6812120415688376E-2</v>
      </c>
      <c r="AH84" s="518">
        <f t="shared" si="158"/>
        <v>9.4538783135734272E-2</v>
      </c>
      <c r="AI84" s="518">
        <f t="shared" si="158"/>
        <v>-0.17092465985060268</v>
      </c>
      <c r="AJ84" s="518">
        <f t="shared" si="158"/>
        <v>-0.20825158539650557</v>
      </c>
      <c r="AK84" s="518">
        <f t="shared" si="158"/>
        <v>-9.4903848539505176E-2</v>
      </c>
      <c r="AL84" s="518">
        <f t="shared" si="158"/>
        <v>-0.16799654572614775</v>
      </c>
      <c r="AM84" s="518">
        <f t="shared" si="158"/>
        <v>-6.8738259222732245E-2</v>
      </c>
      <c r="AN84" s="518">
        <f t="shared" si="158"/>
        <v>-3.7527729328921233E-2</v>
      </c>
      <c r="AO84" s="518">
        <f t="shared" si="158"/>
        <v>4.0933638993493116E-2</v>
      </c>
      <c r="AP84" s="518">
        <f t="shared" si="158"/>
        <v>-6.437148392601455E-2</v>
      </c>
      <c r="AQ84" s="518">
        <f t="shared" si="158"/>
        <v>4.3535750591793931E-2</v>
      </c>
      <c r="AR84" s="518">
        <f t="shared" si="158"/>
        <v>-0.12023037252544277</v>
      </c>
      <c r="AS84" s="518">
        <f t="shared" si="158"/>
        <v>-0.27453405340094794</v>
      </c>
      <c r="AT84" s="518">
        <f t="shared" si="158"/>
        <v>-0.2953879622111002</v>
      </c>
      <c r="AU84" s="518">
        <f t="shared" si="158"/>
        <v>5.0081038237153042E-2</v>
      </c>
      <c r="AV84" s="518">
        <f t="shared" si="158"/>
        <v>-0.11627065062861408</v>
      </c>
      <c r="AW84" s="518">
        <f t="shared" si="158"/>
        <v>-8.49747656466735E-2</v>
      </c>
      <c r="AX84" s="518">
        <f t="shared" si="158"/>
        <v>-4.5475573216002596E-2</v>
      </c>
      <c r="AY84" s="518">
        <f t="shared" si="158"/>
        <v>2.4806258839639828E-2</v>
      </c>
      <c r="AZ84" s="518">
        <f t="shared" si="156"/>
        <v>-1.5862506365936335E-2</v>
      </c>
      <c r="BA84" s="518">
        <f t="shared" si="142"/>
        <v>2.0321204223736844E-2</v>
      </c>
      <c r="BB84" s="518">
        <f t="shared" si="143"/>
        <v>4.1553940518885835E-2</v>
      </c>
      <c r="BC84" s="518">
        <f t="shared" si="144"/>
        <v>-8.0039713451747208E-3</v>
      </c>
      <c r="BD84" s="518">
        <f t="shared" si="143"/>
        <v>-1.8594411677543499E-2</v>
      </c>
      <c r="BE84" s="518">
        <f t="shared" si="145"/>
        <v>-1</v>
      </c>
      <c r="BF84" s="663"/>
      <c r="BM84" s="4"/>
      <c r="BN84" s="4"/>
      <c r="BO84" s="4"/>
      <c r="BP84" s="500"/>
      <c r="BQ84" s="500"/>
      <c r="BR84" s="500"/>
      <c r="BS84" s="500"/>
      <c r="BT84" s="500"/>
      <c r="BU84" s="495"/>
      <c r="BV84" s="495"/>
      <c r="BW84" s="495"/>
      <c r="BX84" s="495"/>
      <c r="BY84" s="495"/>
      <c r="BZ84" s="495"/>
      <c r="CA84" s="495"/>
      <c r="CB84" s="4"/>
    </row>
    <row r="85" spans="20:80" ht="18.75" customHeight="1">
      <c r="T85" s="643"/>
      <c r="U85" s="866"/>
      <c r="V85" s="879"/>
      <c r="W85" s="497"/>
      <c r="X85" s="459" t="s">
        <v>126</v>
      </c>
      <c r="Y85" s="442">
        <v>22800</v>
      </c>
      <c r="Z85" s="513"/>
      <c r="AA85" s="805"/>
      <c r="AB85" s="86">
        <f t="shared" si="146"/>
        <v>0.10552257582449287</v>
      </c>
      <c r="AC85" s="86">
        <f t="shared" ref="AC85:AY85" si="159">AC13/AB13-1</f>
        <v>0.10064606961838862</v>
      </c>
      <c r="AD85" s="294">
        <f t="shared" si="159"/>
        <v>4.2304064926494966E-3</v>
      </c>
      <c r="AE85" s="86">
        <f t="shared" si="159"/>
        <v>-4.3434980255246614E-2</v>
      </c>
      <c r="AF85" s="86">
        <f t="shared" si="159"/>
        <v>9.5044814103399045E-2</v>
      </c>
      <c r="AG85" s="86">
        <f t="shared" si="159"/>
        <v>3.493918267915852E-2</v>
      </c>
      <c r="AH85" s="86">
        <f t="shared" si="159"/>
        <v>-0.14755137946247876</v>
      </c>
      <c r="AI85" s="86">
        <f t="shared" si="159"/>
        <v>-8.8655500632454087E-2</v>
      </c>
      <c r="AJ85" s="86">
        <f t="shared" si="159"/>
        <v>-0.30606878168539509</v>
      </c>
      <c r="AK85" s="86">
        <f t="shared" si="159"/>
        <v>-0.2337743671460053</v>
      </c>
      <c r="AL85" s="86">
        <f t="shared" si="159"/>
        <v>-0.13729097892168241</v>
      </c>
      <c r="AM85" s="86">
        <f t="shared" si="159"/>
        <v>-5.4489790068685706E-2</v>
      </c>
      <c r="AN85" s="86">
        <f t="shared" si="159"/>
        <v>-5.7391871569899E-2</v>
      </c>
      <c r="AO85" s="86">
        <f t="shared" si="159"/>
        <v>-2.7302997855100375E-2</v>
      </c>
      <c r="AP85" s="86">
        <f t="shared" si="159"/>
        <v>-4.3993913171293642E-2</v>
      </c>
      <c r="AQ85" s="86">
        <f t="shared" si="159"/>
        <v>3.4816870635630215E-2</v>
      </c>
      <c r="AR85" s="86">
        <f t="shared" si="159"/>
        <v>-9.5022889556224843E-2</v>
      </c>
      <c r="AS85" s="86">
        <f t="shared" si="159"/>
        <v>-0.11833839406183</v>
      </c>
      <c r="AT85" s="86">
        <f t="shared" si="159"/>
        <v>-0.41705390573341949</v>
      </c>
      <c r="AU85" s="86">
        <f t="shared" si="159"/>
        <v>-8.9328047833397983E-3</v>
      </c>
      <c r="AV85" s="86">
        <f t="shared" si="159"/>
        <v>-7.3387343176950504E-2</v>
      </c>
      <c r="AW85" s="86">
        <f t="shared" si="159"/>
        <v>-6.6918557316746341E-3</v>
      </c>
      <c r="AX85" s="86">
        <f t="shared" si="159"/>
        <v>-5.9812231031047491E-2</v>
      </c>
      <c r="AY85" s="86">
        <f t="shared" si="159"/>
        <v>-1.7536067866264937E-2</v>
      </c>
      <c r="AZ85" s="86">
        <f t="shared" si="156"/>
        <v>1.7777719284695515E-2</v>
      </c>
      <c r="BA85" s="86">
        <f t="shared" si="142"/>
        <v>4.0075035433668083E-2</v>
      </c>
      <c r="BB85" s="86">
        <f t="shared" si="143"/>
        <v>-4.054708774128013E-2</v>
      </c>
      <c r="BC85" s="86">
        <f t="shared" si="144"/>
        <v>-7.4802727698874971E-3</v>
      </c>
      <c r="BD85" s="86">
        <f t="shared" si="143"/>
        <v>-2.6233159535328898E-2</v>
      </c>
      <c r="BE85" s="86">
        <f t="shared" si="145"/>
        <v>-1</v>
      </c>
      <c r="BF85" s="656"/>
      <c r="BG85" s="87"/>
      <c r="BH85" s="87"/>
      <c r="BI85" s="4"/>
      <c r="BJ85" s="87"/>
      <c r="BM85" s="325"/>
      <c r="BN85" s="499"/>
      <c r="BO85" s="469"/>
      <c r="BP85" s="500"/>
      <c r="BQ85" s="500"/>
      <c r="BR85" s="500"/>
      <c r="BS85" s="500"/>
      <c r="BT85" s="500"/>
      <c r="BU85" s="495"/>
      <c r="BV85" s="495"/>
      <c r="BW85" s="495"/>
      <c r="BX85" s="495"/>
      <c r="BY85" s="495"/>
      <c r="BZ85" s="495"/>
      <c r="CA85" s="495"/>
      <c r="CB85" s="4"/>
    </row>
    <row r="86" spans="20:80" ht="18.75" customHeight="1" thickBot="1">
      <c r="T86" s="643"/>
      <c r="U86" s="866"/>
      <c r="V86" s="879"/>
      <c r="W86" s="501"/>
      <c r="X86" s="461" t="s">
        <v>127</v>
      </c>
      <c r="Y86" s="442">
        <v>17200</v>
      </c>
      <c r="Z86" s="514"/>
      <c r="AA86" s="806"/>
      <c r="AB86" s="519">
        <f t="shared" si="146"/>
        <v>0</v>
      </c>
      <c r="AC86" s="519">
        <f t="shared" ref="AC86:AY87" si="160">AC14/AB14-1</f>
        <v>0</v>
      </c>
      <c r="AD86" s="519">
        <f t="shared" si="160"/>
        <v>0.33333333333333304</v>
      </c>
      <c r="AE86" s="519">
        <f t="shared" si="160"/>
        <v>0.75000000000000022</v>
      </c>
      <c r="AF86" s="519">
        <f t="shared" si="160"/>
        <v>1.6428571428571415</v>
      </c>
      <c r="AG86" s="519">
        <f t="shared" si="160"/>
        <v>-4.2467520647312407E-2</v>
      </c>
      <c r="AH86" s="519">
        <f t="shared" si="160"/>
        <v>-0.11162980772508435</v>
      </c>
      <c r="AI86" s="519">
        <f t="shared" si="160"/>
        <v>9.9821013115413804E-2</v>
      </c>
      <c r="AJ86" s="519">
        <f t="shared" si="160"/>
        <v>0.67576329380784306</v>
      </c>
      <c r="AK86" s="519">
        <f t="shared" si="160"/>
        <v>-9.3559909122447271E-2</v>
      </c>
      <c r="AL86" s="519">
        <f t="shared" si="160"/>
        <v>3.1634572034120678E-2</v>
      </c>
      <c r="AM86" s="519">
        <f t="shared" si="160"/>
        <v>0.26006297501653153</v>
      </c>
      <c r="AN86" s="519">
        <f t="shared" si="160"/>
        <v>0.12009555900319513</v>
      </c>
      <c r="AO86" s="519">
        <f t="shared" si="160"/>
        <v>0.16809107081034669</v>
      </c>
      <c r="AP86" s="519">
        <f>AP14/AO14-1</f>
        <v>2.0280588839155298</v>
      </c>
      <c r="AQ86" s="519">
        <f t="shared" si="160"/>
        <v>-4.7860599852782792E-2</v>
      </c>
      <c r="AR86" s="519">
        <f t="shared" si="160"/>
        <v>0.13236415694472492</v>
      </c>
      <c r="AS86" s="519">
        <f t="shared" si="160"/>
        <v>-6.6648583281892271E-2</v>
      </c>
      <c r="AT86" s="519">
        <f t="shared" si="160"/>
        <v>-8.5672423433385103E-2</v>
      </c>
      <c r="AU86" s="519">
        <f t="shared" si="160"/>
        <v>0.13704931824637412</v>
      </c>
      <c r="AV86" s="519">
        <f t="shared" si="160"/>
        <v>0.1692741945149483</v>
      </c>
      <c r="AW86" s="519">
        <f t="shared" si="160"/>
        <v>-0.16025934775256001</v>
      </c>
      <c r="AX86" s="519">
        <f t="shared" si="160"/>
        <v>6.9705962559551526E-2</v>
      </c>
      <c r="AY86" s="519">
        <f t="shared" si="160"/>
        <v>-0.30568798223277382</v>
      </c>
      <c r="AZ86" s="519">
        <f t="shared" si="156"/>
        <v>-0.49145276331225485</v>
      </c>
      <c r="BA86" s="519">
        <f t="shared" si="142"/>
        <v>0.11103458970769209</v>
      </c>
      <c r="BB86" s="519">
        <f t="shared" si="143"/>
        <v>-0.29106197453269922</v>
      </c>
      <c r="BC86" s="519">
        <f t="shared" si="144"/>
        <v>-0.37191548465880897</v>
      </c>
      <c r="BD86" s="519">
        <f t="shared" si="143"/>
        <v>-7.4422833982732972E-2</v>
      </c>
      <c r="BE86" s="519">
        <f t="shared" si="145"/>
        <v>-1</v>
      </c>
      <c r="BF86" s="656"/>
      <c r="BG86" s="87"/>
      <c r="BH86" s="87"/>
      <c r="BI86" s="4"/>
      <c r="BJ86" s="87"/>
      <c r="BM86" s="325"/>
      <c r="BN86" s="499"/>
      <c r="BO86" s="469"/>
      <c r="BP86" s="500"/>
      <c r="BQ86" s="500"/>
      <c r="BR86" s="500"/>
      <c r="BS86" s="500"/>
      <c r="BT86" s="500"/>
      <c r="BU86" s="495"/>
      <c r="BV86" s="495"/>
      <c r="BW86" s="495"/>
      <c r="BX86" s="495"/>
      <c r="BY86" s="495"/>
      <c r="BZ86" s="495"/>
      <c r="CA86" s="495"/>
      <c r="CB86" s="4"/>
    </row>
    <row r="87" spans="20:80" ht="21.75" customHeight="1" thickTop="1">
      <c r="T87" s="863"/>
      <c r="U87" s="643"/>
      <c r="V87" s="880"/>
      <c r="W87" s="700" t="s">
        <v>47</v>
      </c>
      <c r="X87" s="505"/>
      <c r="Y87" s="506"/>
      <c r="Z87" s="515"/>
      <c r="AA87" s="807"/>
      <c r="AB87" s="520">
        <f t="shared" si="146"/>
        <v>1.0792661050224472E-2</v>
      </c>
      <c r="AC87" s="520">
        <f t="shared" si="146"/>
        <v>9.6395214330984302E-3</v>
      </c>
      <c r="AD87" s="520">
        <f t="shared" si="146"/>
        <v>-5.9842699311365433E-3</v>
      </c>
      <c r="AE87" s="520">
        <f t="shared" ref="AE87:AY87" si="161">AE15/AD15-1</f>
        <v>4.9696972686656293E-2</v>
      </c>
      <c r="AF87" s="520">
        <f t="shared" si="161"/>
        <v>1.5439615557034214E-2</v>
      </c>
      <c r="AG87" s="520">
        <f t="shared" si="160"/>
        <v>9.0538998527287529E-3</v>
      </c>
      <c r="AH87" s="520">
        <f t="shared" si="160"/>
        <v>-5.6251453945013186E-3</v>
      </c>
      <c r="AI87" s="520">
        <f t="shared" si="161"/>
        <v>-3.5340082812697182E-2</v>
      </c>
      <c r="AJ87" s="520">
        <f t="shared" si="161"/>
        <v>1.7665231292053329E-2</v>
      </c>
      <c r="AK87" s="520">
        <f t="shared" si="161"/>
        <v>1.507557880642918E-2</v>
      </c>
      <c r="AL87" s="520">
        <f t="shared" si="161"/>
        <v>-1.8771113911955184E-2</v>
      </c>
      <c r="AM87" s="520">
        <f t="shared" si="161"/>
        <v>1.7427968830896479E-2</v>
      </c>
      <c r="AN87" s="520">
        <f t="shared" si="160"/>
        <v>4.2152713374405959E-3</v>
      </c>
      <c r="AO87" s="520">
        <f t="shared" si="160"/>
        <v>-5.4363780689585806E-3</v>
      </c>
      <c r="AP87" s="520">
        <f t="shared" si="160"/>
        <v>5.0751665888004727E-3</v>
      </c>
      <c r="AQ87" s="520">
        <f t="shared" si="161"/>
        <v>-1.5684319381132461E-2</v>
      </c>
      <c r="AR87" s="520">
        <f t="shared" si="161"/>
        <v>2.6375319489047921E-2</v>
      </c>
      <c r="AS87" s="520">
        <f t="shared" si="161"/>
        <v>-5.1761719233479719E-2</v>
      </c>
      <c r="AT87" s="520">
        <f t="shared" si="161"/>
        <v>-5.5093735214657769E-2</v>
      </c>
      <c r="AU87" s="520">
        <f t="shared" si="161"/>
        <v>4.32274165054638E-2</v>
      </c>
      <c r="AV87" s="520">
        <f t="shared" si="161"/>
        <v>3.905240738365956E-2</v>
      </c>
      <c r="AW87" s="520">
        <f t="shared" si="161"/>
        <v>3.14464152024585E-2</v>
      </c>
      <c r="AX87" s="520">
        <f t="shared" si="161"/>
        <v>8.214519397230724E-3</v>
      </c>
      <c r="AY87" s="520">
        <f t="shared" si="161"/>
        <v>-3.512898422334676E-2</v>
      </c>
      <c r="AZ87" s="520">
        <f t="shared" si="156"/>
        <v>-2.8199659175093816E-2</v>
      </c>
      <c r="BA87" s="520">
        <f t="shared" si="142"/>
        <v>-1.2716551942641874E-2</v>
      </c>
      <c r="BB87" s="520">
        <f t="shared" si="143"/>
        <v>-1.0335482301079391E-2</v>
      </c>
      <c r="BC87" s="520">
        <f t="shared" si="144"/>
        <v>-3.4892706413667152E-2</v>
      </c>
      <c r="BD87" s="520">
        <f t="shared" si="143"/>
        <v>-2.7305246870761191E-2</v>
      </c>
      <c r="BE87" s="520">
        <f t="shared" si="145"/>
        <v>-1</v>
      </c>
      <c r="BF87" s="663"/>
      <c r="BM87" s="4"/>
      <c r="BN87" s="4"/>
      <c r="BO87" s="4"/>
      <c r="BP87" s="495"/>
      <c r="BQ87" s="495"/>
      <c r="BR87" s="495"/>
      <c r="BS87" s="495"/>
      <c r="BT87" s="495"/>
      <c r="BU87" s="495"/>
      <c r="BV87" s="495"/>
      <c r="BW87" s="495"/>
      <c r="BX87" s="495"/>
      <c r="BY87" s="495"/>
      <c r="BZ87" s="495"/>
      <c r="CA87" s="495"/>
      <c r="CB87" s="4"/>
    </row>
    <row r="88" spans="20:80">
      <c r="BM88" s="4"/>
      <c r="BN88" s="4"/>
      <c r="BO88" s="4"/>
      <c r="BP88" s="4"/>
      <c r="BQ88" s="4"/>
      <c r="BR88" s="4"/>
      <c r="BS88" s="4"/>
      <c r="BT88" s="4"/>
      <c r="BU88" s="4"/>
      <c r="BV88" s="4"/>
      <c r="BW88" s="4"/>
      <c r="BX88" s="4"/>
      <c r="BY88" s="4"/>
      <c r="BZ88" s="4"/>
      <c r="CA88" s="4"/>
      <c r="CB88" s="4"/>
    </row>
    <row r="89" spans="20:80">
      <c r="BM89" s="4"/>
      <c r="BN89" s="4"/>
      <c r="BO89" s="4"/>
      <c r="BP89" s="4"/>
      <c r="BQ89" s="4"/>
      <c r="BR89" s="4"/>
      <c r="BS89" s="4"/>
      <c r="BT89" s="4"/>
      <c r="BU89" s="4"/>
      <c r="BV89" s="4"/>
      <c r="BW89" s="4"/>
      <c r="BX89" s="4"/>
      <c r="BY89" s="4"/>
      <c r="BZ89" s="4"/>
      <c r="CA89" s="4"/>
      <c r="CB89" s="4"/>
    </row>
  </sheetData>
  <mergeCells count="2">
    <mergeCell ref="T1:U1"/>
    <mergeCell ref="W1:X1"/>
  </mergeCells>
  <phoneticPr fontId="8"/>
  <pageMargins left="0.19685039370078741" right="0.19685039370078741" top="0.19685039370078741" bottom="0.27559055118110237" header="0.19685039370078741" footer="0.23622047244094491"/>
  <pageSetup paperSize="9" scale="45" orientation="portrait" r:id="rId1"/>
  <headerFooter alignWithMargins="0"/>
  <colBreaks count="1" manualBreakCount="1">
    <brk id="6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L111"/>
  <sheetViews>
    <sheetView zoomScale="85" zoomScaleNormal="85" workbookViewId="0">
      <pane xSplit="26" ySplit="4" topLeftCell="AU5" activePane="bottomRight" state="frozen"/>
      <selection pane="topRight" activeCell="AA1" sqref="AA1"/>
      <selection pane="bottomLeft" activeCell="A5" sqref="A5"/>
      <selection pane="bottomRight"/>
    </sheetView>
  </sheetViews>
  <sheetFormatPr defaultColWidth="9" defaultRowHeight="14.25"/>
  <cols>
    <col min="1" max="1" width="1.625" style="81" customWidth="1"/>
    <col min="2" max="15" width="1.625" style="1" hidden="1" customWidth="1"/>
    <col min="16" max="18" width="1.625" style="108" hidden="1" customWidth="1"/>
    <col min="19" max="19" width="1.5" style="108" hidden="1" customWidth="1"/>
    <col min="20" max="20" width="45.75" style="108" hidden="1" customWidth="1"/>
    <col min="21" max="24" width="1.625" style="1" customWidth="1"/>
    <col min="25" max="25" width="40.125" style="1" customWidth="1"/>
    <col min="26" max="26" width="7.875" style="1" hidden="1" customWidth="1"/>
    <col min="27" max="56" width="11.125" style="1" customWidth="1"/>
    <col min="57" max="59" width="10.625" style="1" hidden="1" customWidth="1"/>
    <col min="60" max="60" width="10.625" style="81" customWidth="1"/>
    <col min="61" max="62" width="9" style="1"/>
    <col min="63" max="63" width="9" style="1" customWidth="1"/>
    <col min="64" max="16384" width="9" style="1"/>
  </cols>
  <sheetData>
    <row r="1" spans="1:64" ht="49.5" customHeight="1">
      <c r="B1" s="382"/>
      <c r="C1" s="382"/>
      <c r="D1" s="382"/>
      <c r="E1" s="382"/>
      <c r="F1" s="382"/>
      <c r="G1" s="382"/>
      <c r="H1" s="382"/>
      <c r="I1" s="382"/>
      <c r="J1" s="382"/>
      <c r="K1" s="382"/>
      <c r="L1" s="382"/>
      <c r="M1" s="382"/>
      <c r="N1" s="382"/>
      <c r="O1" s="382"/>
      <c r="Q1" s="947"/>
      <c r="R1" s="947"/>
      <c r="S1" s="947"/>
      <c r="T1" s="947"/>
      <c r="V1" s="948" t="s">
        <v>177</v>
      </c>
      <c r="W1" s="948"/>
      <c r="X1" s="948"/>
      <c r="Y1" s="948"/>
      <c r="Z1" s="382"/>
      <c r="AA1" s="323"/>
      <c r="AB1" s="323"/>
      <c r="AC1" s="323"/>
      <c r="AD1" s="167"/>
      <c r="AE1" s="167"/>
      <c r="AF1" s="167"/>
      <c r="AG1" s="167"/>
      <c r="AH1" s="167"/>
      <c r="AI1" s="167"/>
    </row>
    <row r="2" spans="1:64" ht="14.25" customHeight="1">
      <c r="A2" s="383"/>
      <c r="B2" s="167"/>
      <c r="C2" s="167"/>
      <c r="D2" s="167"/>
      <c r="E2" s="167"/>
      <c r="F2" s="167"/>
      <c r="G2" s="167"/>
      <c r="H2" s="167"/>
      <c r="I2" s="167"/>
      <c r="J2" s="167"/>
      <c r="K2" s="167"/>
      <c r="L2" s="167"/>
      <c r="M2" s="167"/>
      <c r="N2" s="167"/>
      <c r="O2" s="167"/>
      <c r="P2" s="882"/>
      <c r="Q2" s="882"/>
      <c r="R2" s="882"/>
      <c r="S2" s="882"/>
      <c r="T2" s="882"/>
      <c r="U2" s="167"/>
      <c r="V2" s="897" t="str">
        <f>'0.Contents'!C2</f>
        <v>＜速報値＞</v>
      </c>
      <c r="W2" s="167"/>
      <c r="X2" s="167"/>
      <c r="Y2" s="384"/>
      <c r="Z2" s="167"/>
      <c r="AA2" s="384"/>
      <c r="AB2" s="384"/>
      <c r="AC2" s="384"/>
      <c r="AD2" s="384"/>
      <c r="AE2" s="384"/>
      <c r="AF2" s="384"/>
      <c r="AG2" s="384"/>
      <c r="AH2" s="384"/>
      <c r="AI2" s="384"/>
    </row>
    <row r="3" spans="1:64" ht="18.75" customHeight="1" thickBot="1">
      <c r="U3" s="108"/>
      <c r="V3" s="1" t="s">
        <v>396</v>
      </c>
    </row>
    <row r="4" spans="1:64" ht="30.75" thickBot="1">
      <c r="O4" s="42"/>
      <c r="Q4" s="863"/>
      <c r="R4" s="863"/>
      <c r="S4" s="863"/>
      <c r="T4" s="648"/>
      <c r="U4" s="572"/>
      <c r="V4" s="830"/>
      <c r="W4" s="831"/>
      <c r="X4" s="831"/>
      <c r="Y4" s="832"/>
      <c r="Z4" s="832"/>
      <c r="AA4" s="833">
        <v>1990</v>
      </c>
      <c r="AB4" s="833">
        <f t="shared" ref="AB4:BE4" si="0">AA4+1</f>
        <v>1991</v>
      </c>
      <c r="AC4" s="833">
        <f t="shared" si="0"/>
        <v>1992</v>
      </c>
      <c r="AD4" s="833">
        <f t="shared" si="0"/>
        <v>1993</v>
      </c>
      <c r="AE4" s="833">
        <f t="shared" si="0"/>
        <v>1994</v>
      </c>
      <c r="AF4" s="833">
        <f t="shared" si="0"/>
        <v>1995</v>
      </c>
      <c r="AG4" s="833">
        <f t="shared" si="0"/>
        <v>1996</v>
      </c>
      <c r="AH4" s="833">
        <f t="shared" si="0"/>
        <v>1997</v>
      </c>
      <c r="AI4" s="833">
        <f t="shared" si="0"/>
        <v>1998</v>
      </c>
      <c r="AJ4" s="833">
        <f t="shared" si="0"/>
        <v>1999</v>
      </c>
      <c r="AK4" s="833">
        <f t="shared" si="0"/>
        <v>2000</v>
      </c>
      <c r="AL4" s="833">
        <f t="shared" si="0"/>
        <v>2001</v>
      </c>
      <c r="AM4" s="833">
        <f t="shared" si="0"/>
        <v>2002</v>
      </c>
      <c r="AN4" s="833">
        <f t="shared" si="0"/>
        <v>2003</v>
      </c>
      <c r="AO4" s="833">
        <f t="shared" si="0"/>
        <v>2004</v>
      </c>
      <c r="AP4" s="833">
        <f t="shared" si="0"/>
        <v>2005</v>
      </c>
      <c r="AQ4" s="833">
        <f t="shared" si="0"/>
        <v>2006</v>
      </c>
      <c r="AR4" s="833">
        <f t="shared" si="0"/>
        <v>2007</v>
      </c>
      <c r="AS4" s="833">
        <f t="shared" si="0"/>
        <v>2008</v>
      </c>
      <c r="AT4" s="833">
        <f t="shared" si="0"/>
        <v>2009</v>
      </c>
      <c r="AU4" s="833">
        <f t="shared" si="0"/>
        <v>2010</v>
      </c>
      <c r="AV4" s="833">
        <f t="shared" si="0"/>
        <v>2011</v>
      </c>
      <c r="AW4" s="833">
        <f t="shared" si="0"/>
        <v>2012</v>
      </c>
      <c r="AX4" s="833">
        <f t="shared" si="0"/>
        <v>2013</v>
      </c>
      <c r="AY4" s="833">
        <f t="shared" si="0"/>
        <v>2014</v>
      </c>
      <c r="AZ4" s="833">
        <f t="shared" si="0"/>
        <v>2015</v>
      </c>
      <c r="BA4" s="834">
        <f t="shared" si="0"/>
        <v>2016</v>
      </c>
      <c r="BB4" s="833">
        <f t="shared" si="0"/>
        <v>2017</v>
      </c>
      <c r="BC4" s="833">
        <f>BB4+1</f>
        <v>2018</v>
      </c>
      <c r="BD4" s="829" t="s">
        <v>377</v>
      </c>
      <c r="BE4" s="21" t="e">
        <f t="shared" si="0"/>
        <v>#VALUE!</v>
      </c>
      <c r="BF4" s="21" t="s">
        <v>18</v>
      </c>
      <c r="BG4" s="22" t="s">
        <v>1</v>
      </c>
      <c r="BH4" s="648"/>
    </row>
    <row r="5" spans="1:64" ht="14.25" customHeight="1">
      <c r="O5" s="42"/>
      <c r="P5" s="385"/>
      <c r="Q5" s="883"/>
      <c r="R5" s="862"/>
      <c r="S5" s="862"/>
      <c r="T5" s="884"/>
      <c r="U5" s="573"/>
      <c r="V5" s="336" t="s">
        <v>73</v>
      </c>
      <c r="W5" s="337"/>
      <c r="X5" s="337"/>
      <c r="Y5" s="359"/>
      <c r="Z5" s="359"/>
      <c r="AA5" s="127">
        <f t="shared" ref="AA5:BD5" si="1">SUM(AA6,AA14,AA26,AA27,AA30)</f>
        <v>1067571.6801084999</v>
      </c>
      <c r="AB5" s="127">
        <f t="shared" si="1"/>
        <v>1077836.0749574357</v>
      </c>
      <c r="AC5" s="127">
        <f t="shared" si="1"/>
        <v>1085822.1219052447</v>
      </c>
      <c r="AD5" s="127">
        <f t="shared" si="1"/>
        <v>1081001.6257430208</v>
      </c>
      <c r="AE5" s="127">
        <f t="shared" si="1"/>
        <v>1130845.6022770428</v>
      </c>
      <c r="AF5" s="127">
        <f t="shared" si="1"/>
        <v>1142042.0610701256</v>
      </c>
      <c r="AG5" s="127">
        <f t="shared" si="1"/>
        <v>1152794.6075477318</v>
      </c>
      <c r="AH5" s="127">
        <f t="shared" si="1"/>
        <v>1146957.0057227174</v>
      </c>
      <c r="AI5" s="127">
        <f t="shared" si="1"/>
        <v>1113148.5420953049</v>
      </c>
      <c r="AJ5" s="127">
        <f t="shared" si="1"/>
        <v>1149478.6834938733</v>
      </c>
      <c r="AK5" s="127">
        <f t="shared" si="1"/>
        <v>1170300.1609849171</v>
      </c>
      <c r="AL5" s="127">
        <f t="shared" si="1"/>
        <v>1157360.1408356458</v>
      </c>
      <c r="AM5" s="127">
        <f t="shared" si="1"/>
        <v>1188990.8054189971</v>
      </c>
      <c r="AN5" s="127">
        <f t="shared" si="1"/>
        <v>1197298.2133972205</v>
      </c>
      <c r="AO5" s="127">
        <f t="shared" si="1"/>
        <v>1193442.4110291954</v>
      </c>
      <c r="AP5" s="127">
        <f t="shared" si="1"/>
        <v>1200521.0723981918</v>
      </c>
      <c r="AQ5" s="127">
        <f t="shared" si="1"/>
        <v>1178717.6815800867</v>
      </c>
      <c r="AR5" s="127">
        <f t="shared" si="1"/>
        <v>1214489.3158623697</v>
      </c>
      <c r="AS5" s="127">
        <f t="shared" si="1"/>
        <v>1147021.1880210279</v>
      </c>
      <c r="AT5" s="127">
        <f t="shared" si="1"/>
        <v>1087131.5649887184</v>
      </c>
      <c r="AU5" s="127">
        <f t="shared" si="1"/>
        <v>1137029.6587623225</v>
      </c>
      <c r="AV5" s="127">
        <f t="shared" si="1"/>
        <v>1187985.0775239859</v>
      </c>
      <c r="AW5" s="127">
        <f t="shared" si="1"/>
        <v>1227315.4456416427</v>
      </c>
      <c r="AX5" s="127">
        <f t="shared" si="1"/>
        <v>1235278.2059780655</v>
      </c>
      <c r="AY5" s="127">
        <f t="shared" si="1"/>
        <v>1185136.1197476983</v>
      </c>
      <c r="AZ5" s="127">
        <f t="shared" si="1"/>
        <v>1145912.6108645392</v>
      </c>
      <c r="BA5" s="127">
        <f t="shared" si="1"/>
        <v>1126541.0537957109</v>
      </c>
      <c r="BB5" s="127">
        <f t="shared" si="1"/>
        <v>1110142.1208946153</v>
      </c>
      <c r="BC5" s="127">
        <f t="shared" si="1"/>
        <v>1065267.2740155847</v>
      </c>
      <c r="BD5" s="209">
        <f t="shared" si="1"/>
        <v>1029488.7280633741</v>
      </c>
      <c r="BE5" s="127"/>
      <c r="BF5" s="217"/>
      <c r="BG5" s="32"/>
      <c r="BH5" s="666"/>
      <c r="BI5" s="54"/>
      <c r="BJ5" s="89"/>
      <c r="BK5" s="54"/>
      <c r="BL5" s="54"/>
    </row>
    <row r="6" spans="1:64" ht="14.25" customHeight="1">
      <c r="O6" s="42"/>
      <c r="Q6" s="883"/>
      <c r="R6" s="883"/>
      <c r="S6" s="883"/>
      <c r="T6" s="885"/>
      <c r="U6" s="573"/>
      <c r="V6" s="338"/>
      <c r="W6" s="339" t="s">
        <v>74</v>
      </c>
      <c r="X6" s="360"/>
      <c r="Y6" s="386"/>
      <c r="Z6" s="582"/>
      <c r="AA6" s="126">
        <f>AA7</f>
        <v>348411.79447028635</v>
      </c>
      <c r="AB6" s="126">
        <f t="shared" ref="AB6" si="2">AB7</f>
        <v>349742.58710949577</v>
      </c>
      <c r="AC6" s="126">
        <f t="shared" ref="AC6" si="3">AC7</f>
        <v>355126.14215324685</v>
      </c>
      <c r="AD6" s="126">
        <f t="shared" ref="AD6" si="4">AD7</f>
        <v>338724.92179417721</v>
      </c>
      <c r="AE6" s="126">
        <f t="shared" ref="AE6" si="5">AE7</f>
        <v>372716.52054267738</v>
      </c>
      <c r="AF6" s="126">
        <f t="shared" ref="AF6" si="6">AF7</f>
        <v>360595.31972801586</v>
      </c>
      <c r="AG6" s="126">
        <f t="shared" ref="AG6" si="7">AG7</f>
        <v>362469.12120510911</v>
      </c>
      <c r="AH6" s="126">
        <f t="shared" ref="AH6" si="8">AH7</f>
        <v>357641.84247294842</v>
      </c>
      <c r="AI6" s="126">
        <f t="shared" ref="AI6" si="9">AI7</f>
        <v>344516.84317773796</v>
      </c>
      <c r="AJ6" s="126">
        <f t="shared" ref="AJ6" si="10">AJ7</f>
        <v>366226.01919401676</v>
      </c>
      <c r="AK6" s="126">
        <f t="shared" ref="AK6" si="11">AK7</f>
        <v>374920.24083416112</v>
      </c>
      <c r="AL6" s="126">
        <f t="shared" ref="AL6" si="12">AL7</f>
        <v>365841.75823433214</v>
      </c>
      <c r="AM6" s="126">
        <f t="shared" ref="AM6" si="13">AM7</f>
        <v>391423.28482875729</v>
      </c>
      <c r="AN6" s="126">
        <f t="shared" ref="AN6" si="14">AN7</f>
        <v>407746.6652632886</v>
      </c>
      <c r="AO6" s="126">
        <f t="shared" ref="AO6" si="15">AO7</f>
        <v>403779.88285122585</v>
      </c>
      <c r="AP6" s="126">
        <f t="shared" ref="AP6" si="16">AP7</f>
        <v>423926.84168544569</v>
      </c>
      <c r="AQ6" s="126">
        <f t="shared" ref="AQ6" si="17">AQ7</f>
        <v>414870.62379360513</v>
      </c>
      <c r="AR6" s="126">
        <f t="shared" ref="AR6" si="18">AR7</f>
        <v>467189.03156868345</v>
      </c>
      <c r="AS6" s="126">
        <f t="shared" ref="AS6" si="19">AS7</f>
        <v>436557.31213543803</v>
      </c>
      <c r="AT6" s="126">
        <f t="shared" ref="AT6" si="20">AT7</f>
        <v>397682.2033693656</v>
      </c>
      <c r="AU6" s="126">
        <f t="shared" ref="AU6" si="21">AU7</f>
        <v>422047.19202207658</v>
      </c>
      <c r="AV6" s="126">
        <f t="shared" ref="AV6" si="22">AV7</f>
        <v>479361.74286509264</v>
      </c>
      <c r="AW6" s="126">
        <f t="shared" ref="AW6" si="23">AW7</f>
        <v>524906.88071431348</v>
      </c>
      <c r="AX6" s="126">
        <f t="shared" ref="AX6" si="24">AX7</f>
        <v>526227.3513626284</v>
      </c>
      <c r="AY6" s="126">
        <f t="shared" ref="AY6" si="25">AY7</f>
        <v>498459.34487487894</v>
      </c>
      <c r="AZ6" s="126">
        <f t="shared" ref="AZ6" si="26">AZ7</f>
        <v>473533.65908637049</v>
      </c>
      <c r="BA6" s="126">
        <f t="shared" ref="BA6" si="27">BA7</f>
        <v>506377.1320208307</v>
      </c>
      <c r="BB6" s="126">
        <f>BB7</f>
        <v>492720.58700883511</v>
      </c>
      <c r="BC6" s="126">
        <f>BC7</f>
        <v>455070.41973165754</v>
      </c>
      <c r="BD6" s="204">
        <f>BD7</f>
        <v>432640.10328536935</v>
      </c>
      <c r="BE6" s="126"/>
      <c r="BF6" s="218"/>
      <c r="BG6" s="204"/>
      <c r="BH6" s="166"/>
      <c r="BI6" s="54"/>
      <c r="BJ6" s="89"/>
      <c r="BK6" s="54"/>
      <c r="BL6" s="54"/>
    </row>
    <row r="7" spans="1:64" ht="14.25" customHeight="1">
      <c r="O7" s="42"/>
      <c r="Q7" s="883"/>
      <c r="R7" s="883"/>
      <c r="S7" s="883"/>
      <c r="T7" s="885"/>
      <c r="U7" s="573"/>
      <c r="V7" s="338"/>
      <c r="W7" s="340"/>
      <c r="X7" s="339" t="s">
        <v>75</v>
      </c>
      <c r="Y7" s="361"/>
      <c r="Z7" s="583"/>
      <c r="AA7" s="126">
        <f>SUM(AA8:AA12)</f>
        <v>348411.79447028635</v>
      </c>
      <c r="AB7" s="126">
        <f t="shared" ref="AB7:AX7" si="28">SUM(AB8:AB12)</f>
        <v>349742.58710949577</v>
      </c>
      <c r="AC7" s="126">
        <f t="shared" si="28"/>
        <v>355126.14215324685</v>
      </c>
      <c r="AD7" s="126">
        <f t="shared" si="28"/>
        <v>338724.92179417721</v>
      </c>
      <c r="AE7" s="126">
        <f t="shared" si="28"/>
        <v>372716.52054267738</v>
      </c>
      <c r="AF7" s="126">
        <f t="shared" si="28"/>
        <v>360595.31972801586</v>
      </c>
      <c r="AG7" s="126">
        <f t="shared" si="28"/>
        <v>362469.12120510911</v>
      </c>
      <c r="AH7" s="126">
        <f t="shared" si="28"/>
        <v>357641.84247294842</v>
      </c>
      <c r="AI7" s="126">
        <f t="shared" si="28"/>
        <v>344516.84317773796</v>
      </c>
      <c r="AJ7" s="126">
        <f t="shared" si="28"/>
        <v>366226.01919401676</v>
      </c>
      <c r="AK7" s="126">
        <f t="shared" si="28"/>
        <v>374920.24083416112</v>
      </c>
      <c r="AL7" s="126">
        <f t="shared" si="28"/>
        <v>365841.75823433214</v>
      </c>
      <c r="AM7" s="126">
        <f t="shared" si="28"/>
        <v>391423.28482875729</v>
      </c>
      <c r="AN7" s="126">
        <f t="shared" si="28"/>
        <v>407746.6652632886</v>
      </c>
      <c r="AO7" s="126">
        <f t="shared" si="28"/>
        <v>403779.88285122585</v>
      </c>
      <c r="AP7" s="126">
        <f t="shared" si="28"/>
        <v>423926.84168544569</v>
      </c>
      <c r="AQ7" s="126">
        <f t="shared" si="28"/>
        <v>414870.62379360513</v>
      </c>
      <c r="AR7" s="126">
        <f t="shared" si="28"/>
        <v>467189.03156868345</v>
      </c>
      <c r="AS7" s="126">
        <f t="shared" si="28"/>
        <v>436557.31213543803</v>
      </c>
      <c r="AT7" s="126">
        <f t="shared" si="28"/>
        <v>397682.2033693656</v>
      </c>
      <c r="AU7" s="126">
        <f t="shared" si="28"/>
        <v>422047.19202207658</v>
      </c>
      <c r="AV7" s="126">
        <f t="shared" si="28"/>
        <v>479361.74286509264</v>
      </c>
      <c r="AW7" s="126">
        <f t="shared" si="28"/>
        <v>524906.88071431348</v>
      </c>
      <c r="AX7" s="126">
        <f t="shared" si="28"/>
        <v>526227.3513626284</v>
      </c>
      <c r="AY7" s="126">
        <f t="shared" ref="AY7:BC7" si="29">SUM(AY8:AY12)</f>
        <v>498459.34487487894</v>
      </c>
      <c r="AZ7" s="126">
        <f t="shared" si="29"/>
        <v>473533.65908637049</v>
      </c>
      <c r="BA7" s="611">
        <f t="shared" si="29"/>
        <v>506377.1320208307</v>
      </c>
      <c r="BB7" s="126">
        <f t="shared" si="29"/>
        <v>492720.58700883511</v>
      </c>
      <c r="BC7" s="126">
        <f t="shared" si="29"/>
        <v>455070.41973165754</v>
      </c>
      <c r="BD7" s="204">
        <f>SUM(BD8:BD12)</f>
        <v>432640.10328536935</v>
      </c>
      <c r="BE7" s="126"/>
      <c r="BF7" s="218"/>
      <c r="BG7" s="204"/>
      <c r="BH7" s="166"/>
      <c r="BI7" s="54"/>
      <c r="BJ7" s="89"/>
      <c r="BK7" s="54"/>
      <c r="BL7" s="54"/>
    </row>
    <row r="8" spans="1:64" ht="14.25" customHeight="1">
      <c r="O8" s="42"/>
      <c r="T8" s="165"/>
      <c r="U8" s="573"/>
      <c r="V8" s="338"/>
      <c r="W8" s="341"/>
      <c r="X8" s="341"/>
      <c r="Y8" s="930" t="s">
        <v>404</v>
      </c>
      <c r="Z8" s="401"/>
      <c r="AA8" s="140">
        <v>26645.503835655436</v>
      </c>
      <c r="AB8" s="140">
        <v>24687.621664727827</v>
      </c>
      <c r="AC8" s="140">
        <v>21945.928094620311</v>
      </c>
      <c r="AD8" s="140">
        <v>21852.890856683822</v>
      </c>
      <c r="AE8" s="140">
        <v>18501.328896728803</v>
      </c>
      <c r="AF8" s="140">
        <v>17707.842219890637</v>
      </c>
      <c r="AG8" s="140">
        <v>17152.052246668944</v>
      </c>
      <c r="AH8" s="140">
        <v>15992.046507927302</v>
      </c>
      <c r="AI8" s="140">
        <v>14042.606921240664</v>
      </c>
      <c r="AJ8" s="140">
        <v>15077.41624533289</v>
      </c>
      <c r="AK8" s="140">
        <v>15845.637868633727</v>
      </c>
      <c r="AL8" s="140">
        <v>15178.573250607415</v>
      </c>
      <c r="AM8" s="140">
        <v>14956.548866724255</v>
      </c>
      <c r="AN8" s="140">
        <v>14471.328787482576</v>
      </c>
      <c r="AO8" s="140">
        <v>14752.195215179016</v>
      </c>
      <c r="AP8" s="140">
        <v>17478.553720613527</v>
      </c>
      <c r="AQ8" s="140">
        <v>18057.757773827576</v>
      </c>
      <c r="AR8" s="140">
        <v>17766.795515754024</v>
      </c>
      <c r="AS8" s="140">
        <v>17366.458577757207</v>
      </c>
      <c r="AT8" s="140">
        <v>17086.264782185979</v>
      </c>
      <c r="AU8" s="140">
        <v>17701.25961467675</v>
      </c>
      <c r="AV8" s="140">
        <v>16553.914819816076</v>
      </c>
      <c r="AW8" s="140">
        <v>16000.37033928233</v>
      </c>
      <c r="AX8" s="140">
        <v>14056.709085941104</v>
      </c>
      <c r="AY8" s="140">
        <v>13911.679694781244</v>
      </c>
      <c r="AZ8" s="140">
        <v>13317.619252105585</v>
      </c>
      <c r="BA8" s="612">
        <v>13549.282922635315</v>
      </c>
      <c r="BB8" s="140">
        <v>13436.647204923574</v>
      </c>
      <c r="BC8" s="140">
        <v>14982.544058826403</v>
      </c>
      <c r="BD8" s="202">
        <v>14304.52857890091</v>
      </c>
      <c r="BE8" s="140"/>
      <c r="BF8" s="219"/>
      <c r="BG8" s="202"/>
      <c r="BH8" s="664"/>
      <c r="BI8" s="54"/>
      <c r="BJ8" s="54"/>
      <c r="BK8" s="54"/>
      <c r="BL8" s="54"/>
    </row>
    <row r="9" spans="1:64" ht="14.25" customHeight="1">
      <c r="O9" s="42"/>
      <c r="T9" s="165"/>
      <c r="U9" s="573"/>
      <c r="V9" s="338"/>
      <c r="W9" s="341"/>
      <c r="X9" s="341"/>
      <c r="Y9" s="931" t="s">
        <v>405</v>
      </c>
      <c r="Z9" s="39"/>
      <c r="AA9" s="67">
        <v>26066.865834150361</v>
      </c>
      <c r="AB9" s="67">
        <v>26467.638934192997</v>
      </c>
      <c r="AC9" s="67">
        <v>26897.49791604768</v>
      </c>
      <c r="AD9" s="67">
        <v>28491.751800174326</v>
      </c>
      <c r="AE9" s="67">
        <v>28562.947501958894</v>
      </c>
      <c r="AF9" s="67">
        <v>28870.283035241708</v>
      </c>
      <c r="AG9" s="67">
        <v>29841.239288530251</v>
      </c>
      <c r="AH9" s="67">
        <v>32972.110753653906</v>
      </c>
      <c r="AI9" s="67">
        <v>31731.23519176984</v>
      </c>
      <c r="AJ9" s="67">
        <v>32330.203252255575</v>
      </c>
      <c r="AK9" s="67">
        <v>31951.433581354882</v>
      </c>
      <c r="AL9" s="67">
        <v>31065.519006566828</v>
      </c>
      <c r="AM9" s="67">
        <v>30081.415845145239</v>
      </c>
      <c r="AN9" s="67">
        <v>30058.73651112118</v>
      </c>
      <c r="AO9" s="67">
        <v>30223.53068713631</v>
      </c>
      <c r="AP9" s="67">
        <v>31521.414023667698</v>
      </c>
      <c r="AQ9" s="67">
        <v>30989.307953926698</v>
      </c>
      <c r="AR9" s="67">
        <v>30841.484684168805</v>
      </c>
      <c r="AS9" s="67">
        <v>28757.89870070805</v>
      </c>
      <c r="AT9" s="67">
        <v>28129.368812104916</v>
      </c>
      <c r="AU9" s="67">
        <v>28860.852945520601</v>
      </c>
      <c r="AV9" s="67">
        <v>26323.639455412733</v>
      </c>
      <c r="AW9" s="67">
        <v>26143.428728890201</v>
      </c>
      <c r="AX9" s="67">
        <v>24756.691500092384</v>
      </c>
      <c r="AY9" s="67">
        <v>24303.329273618194</v>
      </c>
      <c r="AZ9" s="67">
        <v>25314.960994975125</v>
      </c>
      <c r="BA9" s="613">
        <v>20720.487072036718</v>
      </c>
      <c r="BB9" s="67">
        <v>20275.618841456402</v>
      </c>
      <c r="BC9" s="67">
        <v>20915.335099513642</v>
      </c>
      <c r="BD9" s="152">
        <v>20674.724056097715</v>
      </c>
      <c r="BE9" s="67"/>
      <c r="BF9" s="220"/>
      <c r="BG9" s="152"/>
      <c r="BH9" s="664"/>
      <c r="BI9" s="54"/>
      <c r="BJ9" s="54"/>
      <c r="BK9" s="54"/>
      <c r="BL9" s="54"/>
    </row>
    <row r="10" spans="1:64" ht="14.25" customHeight="1">
      <c r="O10" s="42"/>
      <c r="T10" s="165"/>
      <c r="U10" s="573"/>
      <c r="V10" s="338"/>
      <c r="W10" s="341"/>
      <c r="X10" s="341"/>
      <c r="Y10" s="388" t="s">
        <v>76</v>
      </c>
      <c r="Z10" s="363"/>
      <c r="AA10" s="67">
        <v>1102.2867377696512</v>
      </c>
      <c r="AB10" s="67">
        <v>1102.7682576535249</v>
      </c>
      <c r="AC10" s="67">
        <v>1283.8327710617998</v>
      </c>
      <c r="AD10" s="67">
        <v>1222.3705705759169</v>
      </c>
      <c r="AE10" s="67">
        <v>945.94455930348499</v>
      </c>
      <c r="AF10" s="67">
        <v>1005.0130473018941</v>
      </c>
      <c r="AG10" s="67">
        <v>801.60536213397108</v>
      </c>
      <c r="AH10" s="67">
        <v>926.99534143362052</v>
      </c>
      <c r="AI10" s="67">
        <v>910.9868576132767</v>
      </c>
      <c r="AJ10" s="67">
        <v>946.93037570584102</v>
      </c>
      <c r="AK10" s="67">
        <v>836.7142497149265</v>
      </c>
      <c r="AL10" s="67">
        <v>813.25433894569608</v>
      </c>
      <c r="AM10" s="67">
        <v>1053.5336158291263</v>
      </c>
      <c r="AN10" s="67">
        <v>661.20852606908284</v>
      </c>
      <c r="AO10" s="67">
        <v>1192.0084360539479</v>
      </c>
      <c r="AP10" s="67">
        <v>1368.2523364321569</v>
      </c>
      <c r="AQ10" s="67">
        <v>921.56008580417154</v>
      </c>
      <c r="AR10" s="67">
        <v>2160.4071695395182</v>
      </c>
      <c r="AS10" s="67">
        <v>2245.6997759632222</v>
      </c>
      <c r="AT10" s="67">
        <v>2331.4755480382073</v>
      </c>
      <c r="AU10" s="67">
        <v>2628.0450766549043</v>
      </c>
      <c r="AV10" s="67">
        <v>2796.7050007369953</v>
      </c>
      <c r="AW10" s="67">
        <v>3783.2886287983797</v>
      </c>
      <c r="AX10" s="67">
        <v>2727.9376713920337</v>
      </c>
      <c r="AY10" s="67">
        <v>2842.3331782158493</v>
      </c>
      <c r="AZ10" s="67">
        <v>2611.1431084625528</v>
      </c>
      <c r="BA10" s="613">
        <v>3102.3528363397777</v>
      </c>
      <c r="BB10" s="67">
        <v>2235.9784651088144</v>
      </c>
      <c r="BC10" s="67">
        <v>1879.3297369806967</v>
      </c>
      <c r="BD10" s="152">
        <v>1513.5515961090955</v>
      </c>
      <c r="BE10" s="67"/>
      <c r="BF10" s="220"/>
      <c r="BG10" s="152"/>
      <c r="BH10" s="664"/>
      <c r="BI10" s="54"/>
      <c r="BJ10" s="54"/>
      <c r="BK10" s="54"/>
      <c r="BL10" s="54"/>
    </row>
    <row r="11" spans="1:64" ht="14.25" customHeight="1">
      <c r="O11" s="42"/>
      <c r="T11" s="165"/>
      <c r="U11" s="573"/>
      <c r="V11" s="338"/>
      <c r="W11" s="341"/>
      <c r="X11" s="341"/>
      <c r="Y11" s="388" t="s">
        <v>77</v>
      </c>
      <c r="Z11" s="363"/>
      <c r="AA11" s="67">
        <v>294020.1217066854</v>
      </c>
      <c r="AB11" s="67">
        <v>296919.9501125731</v>
      </c>
      <c r="AC11" s="67">
        <v>304401.28994771681</v>
      </c>
      <c r="AD11" s="67">
        <v>286511.29193478992</v>
      </c>
      <c r="AE11" s="67">
        <v>323963.85316692811</v>
      </c>
      <c r="AF11" s="67">
        <v>312259.28262277035</v>
      </c>
      <c r="AG11" s="67">
        <v>313898.41067721718</v>
      </c>
      <c r="AH11" s="67">
        <v>306945.09814163693</v>
      </c>
      <c r="AI11" s="67">
        <v>296979.4588317817</v>
      </c>
      <c r="AJ11" s="67">
        <v>316951.54654091666</v>
      </c>
      <c r="AK11" s="67">
        <v>325350.88969265932</v>
      </c>
      <c r="AL11" s="67">
        <v>317894.7499392723</v>
      </c>
      <c r="AM11" s="67">
        <v>344392.50515836873</v>
      </c>
      <c r="AN11" s="67">
        <v>361665.69950280891</v>
      </c>
      <c r="AO11" s="67">
        <v>356651.00730147166</v>
      </c>
      <c r="AP11" s="67">
        <v>372494.32576738909</v>
      </c>
      <c r="AQ11" s="67">
        <v>363915.31341729872</v>
      </c>
      <c r="AR11" s="67">
        <v>415401.22767374938</v>
      </c>
      <c r="AS11" s="67">
        <v>387256.85737286421</v>
      </c>
      <c r="AT11" s="67">
        <v>349276.52784191951</v>
      </c>
      <c r="AU11" s="67">
        <v>371925.62491275539</v>
      </c>
      <c r="AV11" s="67">
        <v>432824.83748892794</v>
      </c>
      <c r="AW11" s="67">
        <v>478143.35410132789</v>
      </c>
      <c r="AX11" s="67">
        <v>483840.09545613121</v>
      </c>
      <c r="AY11" s="67">
        <v>456624.76899599476</v>
      </c>
      <c r="AZ11" s="67">
        <v>431548.66416368302</v>
      </c>
      <c r="BA11" s="613">
        <v>468218.96606363088</v>
      </c>
      <c r="BB11" s="67">
        <v>455981.89499401854</v>
      </c>
      <c r="BC11" s="67">
        <v>416540.50272208476</v>
      </c>
      <c r="BD11" s="152">
        <v>395395.01974320295</v>
      </c>
      <c r="BE11" s="67"/>
      <c r="BF11" s="220"/>
      <c r="BG11" s="152"/>
      <c r="BH11" s="664"/>
      <c r="BI11" s="54"/>
      <c r="BJ11" s="54"/>
      <c r="BK11" s="54"/>
      <c r="BL11" s="54"/>
    </row>
    <row r="12" spans="1:64" ht="14.25" customHeight="1">
      <c r="O12" s="42"/>
      <c r="T12" s="165"/>
      <c r="U12" s="573"/>
      <c r="V12" s="338"/>
      <c r="W12" s="341"/>
      <c r="X12" s="341"/>
      <c r="Y12" s="932" t="s">
        <v>406</v>
      </c>
      <c r="Z12" s="362"/>
      <c r="AA12" s="67">
        <v>577.01635602545502</v>
      </c>
      <c r="AB12" s="67">
        <v>564.60814034833936</v>
      </c>
      <c r="AC12" s="67">
        <v>597.59342380024452</v>
      </c>
      <c r="AD12" s="67">
        <v>646.61663195323717</v>
      </c>
      <c r="AE12" s="67">
        <v>742.44641775805303</v>
      </c>
      <c r="AF12" s="67">
        <v>752.89880281128887</v>
      </c>
      <c r="AG12" s="67">
        <v>775.81363055879626</v>
      </c>
      <c r="AH12" s="67">
        <v>805.5917282966368</v>
      </c>
      <c r="AI12" s="67">
        <v>852.55537533250128</v>
      </c>
      <c r="AJ12" s="67">
        <v>919.92277980578399</v>
      </c>
      <c r="AK12" s="67">
        <v>935.56544179822617</v>
      </c>
      <c r="AL12" s="67">
        <v>889.66169893993083</v>
      </c>
      <c r="AM12" s="67">
        <v>939.28134268992528</v>
      </c>
      <c r="AN12" s="67">
        <v>889.6919358068335</v>
      </c>
      <c r="AO12" s="67">
        <v>961.14121138490884</v>
      </c>
      <c r="AP12" s="67">
        <v>1064.29583734321</v>
      </c>
      <c r="AQ12" s="67">
        <v>986.68456274795892</v>
      </c>
      <c r="AR12" s="67">
        <v>1019.116525471708</v>
      </c>
      <c r="AS12" s="67">
        <v>930.39770814529925</v>
      </c>
      <c r="AT12" s="67">
        <v>858.56638511701374</v>
      </c>
      <c r="AU12" s="67">
        <v>931.40947246893404</v>
      </c>
      <c r="AV12" s="67">
        <v>862.64610019888278</v>
      </c>
      <c r="AW12" s="67">
        <v>836.43891601467567</v>
      </c>
      <c r="AX12" s="67">
        <v>845.91764907160587</v>
      </c>
      <c r="AY12" s="67">
        <v>777.23373226891943</v>
      </c>
      <c r="AZ12" s="67">
        <v>741.2715671441764</v>
      </c>
      <c r="BA12" s="613">
        <v>786.04312618796234</v>
      </c>
      <c r="BB12" s="67">
        <v>790.44750332781518</v>
      </c>
      <c r="BC12" s="67">
        <v>752.70811425199668</v>
      </c>
      <c r="BD12" s="152">
        <v>752.27931105869948</v>
      </c>
      <c r="BE12" s="67"/>
      <c r="BF12" s="220"/>
      <c r="BG12" s="152"/>
      <c r="BH12" s="664"/>
      <c r="BI12" s="54"/>
      <c r="BJ12" s="54"/>
      <c r="BK12" s="54"/>
      <c r="BL12" s="54"/>
    </row>
    <row r="13" spans="1:64" ht="14.25" customHeight="1">
      <c r="O13" s="42"/>
      <c r="S13" s="949"/>
      <c r="T13" s="949"/>
      <c r="U13" s="573"/>
      <c r="V13" s="338"/>
      <c r="W13" s="341"/>
      <c r="X13" s="953" t="s">
        <v>178</v>
      </c>
      <c r="Y13" s="954"/>
      <c r="Z13" s="730"/>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614"/>
      <c r="BB13" s="214"/>
      <c r="BC13" s="214"/>
      <c r="BD13" s="215"/>
      <c r="BE13" s="214"/>
      <c r="BF13" s="221"/>
      <c r="BG13" s="215"/>
      <c r="BH13" s="664"/>
      <c r="BI13" s="54"/>
      <c r="BJ13" s="54"/>
      <c r="BK13" s="54"/>
      <c r="BL13" s="54"/>
    </row>
    <row r="14" spans="1:64" ht="14.25" customHeight="1">
      <c r="O14" s="42"/>
      <c r="R14" s="883"/>
      <c r="S14" s="883"/>
      <c r="T14" s="165"/>
      <c r="U14" s="573"/>
      <c r="V14" s="338"/>
      <c r="W14" s="345" t="s">
        <v>78</v>
      </c>
      <c r="X14" s="364"/>
      <c r="Y14" s="389"/>
      <c r="Z14" s="125"/>
      <c r="AA14" s="125">
        <f t="shared" ref="AA14:BD14" si="30">SUM(AA15,AA16)</f>
        <v>379432.93558807916</v>
      </c>
      <c r="AB14" s="125">
        <f t="shared" si="30"/>
        <v>376932.36115127034</v>
      </c>
      <c r="AC14" s="125">
        <f t="shared" si="30"/>
        <v>371339.54566083266</v>
      </c>
      <c r="AD14" s="125">
        <f t="shared" si="30"/>
        <v>373170.90826986503</v>
      </c>
      <c r="AE14" s="125">
        <f t="shared" si="30"/>
        <v>379820.04765512887</v>
      </c>
      <c r="AF14" s="125">
        <f t="shared" si="30"/>
        <v>386841.32073711115</v>
      </c>
      <c r="AG14" s="125">
        <f t="shared" si="30"/>
        <v>391551.15122935228</v>
      </c>
      <c r="AH14" s="125">
        <f t="shared" si="30"/>
        <v>387169.07769880118</v>
      </c>
      <c r="AI14" s="125">
        <f t="shared" si="30"/>
        <v>363319.4530423925</v>
      </c>
      <c r="AJ14" s="125">
        <f t="shared" si="30"/>
        <v>367916.17257073574</v>
      </c>
      <c r="AK14" s="125">
        <f t="shared" si="30"/>
        <v>377821.18201376247</v>
      </c>
      <c r="AL14" s="125">
        <f t="shared" si="30"/>
        <v>371705.51368265157</v>
      </c>
      <c r="AM14" s="125">
        <f t="shared" si="30"/>
        <v>376980.55364049145</v>
      </c>
      <c r="AN14" s="125">
        <f t="shared" si="30"/>
        <v>376617.20164532482</v>
      </c>
      <c r="AO14" s="125">
        <f t="shared" si="30"/>
        <v>377365.96196453524</v>
      </c>
      <c r="AP14" s="125">
        <f t="shared" si="30"/>
        <v>366553.78190483624</v>
      </c>
      <c r="AQ14" s="125">
        <f t="shared" si="30"/>
        <v>363025.9839040662</v>
      </c>
      <c r="AR14" s="125">
        <f t="shared" si="30"/>
        <v>359356.73004093178</v>
      </c>
      <c r="AS14" s="125">
        <f t="shared" si="30"/>
        <v>328606.30881623796</v>
      </c>
      <c r="AT14" s="125">
        <f t="shared" si="30"/>
        <v>314782.5316306685</v>
      </c>
      <c r="AU14" s="125">
        <f t="shared" si="30"/>
        <v>329174.21818346629</v>
      </c>
      <c r="AV14" s="125">
        <f t="shared" si="30"/>
        <v>326734.79567486508</v>
      </c>
      <c r="AW14" s="125">
        <f t="shared" si="30"/>
        <v>324832.01715263777</v>
      </c>
      <c r="AX14" s="125">
        <f t="shared" si="30"/>
        <v>329685.13931949245</v>
      </c>
      <c r="AY14" s="125">
        <f t="shared" si="30"/>
        <v>320181.01405461482</v>
      </c>
      <c r="AZ14" s="125">
        <f t="shared" si="30"/>
        <v>311434.78010531364</v>
      </c>
      <c r="BA14" s="615">
        <f t="shared" si="30"/>
        <v>297504.51778621139</v>
      </c>
      <c r="BB14" s="125">
        <f t="shared" si="30"/>
        <v>291769.78033269569</v>
      </c>
      <c r="BC14" s="125">
        <f t="shared" si="30"/>
        <v>285840.51666837011</v>
      </c>
      <c r="BD14" s="153">
        <f t="shared" si="30"/>
        <v>279464.33700555278</v>
      </c>
      <c r="BE14" s="125"/>
      <c r="BF14" s="222"/>
      <c r="BG14" s="153"/>
      <c r="BH14" s="166"/>
      <c r="BI14" s="54"/>
      <c r="BJ14" s="89"/>
      <c r="BK14" s="54"/>
      <c r="BL14" s="54"/>
    </row>
    <row r="15" spans="1:64" ht="14.25" customHeight="1">
      <c r="O15" s="42"/>
      <c r="S15" s="950"/>
      <c r="T15" s="950"/>
      <c r="U15" s="574"/>
      <c r="V15" s="338"/>
      <c r="W15" s="346"/>
      <c r="X15" s="951" t="s">
        <v>79</v>
      </c>
      <c r="Y15" s="952"/>
      <c r="Z15" s="125"/>
      <c r="AA15" s="605">
        <v>31552.061883975992</v>
      </c>
      <c r="AB15" s="605">
        <v>31555.642236620566</v>
      </c>
      <c r="AC15" s="605">
        <v>31568.644887958802</v>
      </c>
      <c r="AD15" s="605">
        <v>31154.819396299306</v>
      </c>
      <c r="AE15" s="605">
        <v>29992.042692098585</v>
      </c>
      <c r="AF15" s="605">
        <v>29689.980632064602</v>
      </c>
      <c r="AG15" s="605">
        <v>30074.431523012954</v>
      </c>
      <c r="AH15" s="605">
        <v>29256.143942685732</v>
      </c>
      <c r="AI15" s="605">
        <v>28698.091809769263</v>
      </c>
      <c r="AJ15" s="605">
        <v>27838.552040436582</v>
      </c>
      <c r="AK15" s="605">
        <v>27211.117001526825</v>
      </c>
      <c r="AL15" s="605">
        <v>27764.859694195799</v>
      </c>
      <c r="AM15" s="605">
        <v>26575.163132851641</v>
      </c>
      <c r="AN15" s="605">
        <v>26151.449986892236</v>
      </c>
      <c r="AO15" s="605">
        <v>26352.518653104864</v>
      </c>
      <c r="AP15" s="605">
        <v>25389.261513986017</v>
      </c>
      <c r="AQ15" s="605">
        <v>24127.359897086928</v>
      </c>
      <c r="AR15" s="605">
        <v>23709.044711919374</v>
      </c>
      <c r="AS15" s="605">
        <v>19997.318986877239</v>
      </c>
      <c r="AT15" s="605">
        <v>23411.547414782635</v>
      </c>
      <c r="AU15" s="605">
        <v>22341.850995063593</v>
      </c>
      <c r="AV15" s="605">
        <v>22562.143100053032</v>
      </c>
      <c r="AW15" s="605">
        <v>22326.876922755786</v>
      </c>
      <c r="AX15" s="605">
        <v>19995.413843725975</v>
      </c>
      <c r="AY15" s="605">
        <v>19661.598261671032</v>
      </c>
      <c r="AZ15" s="605">
        <v>21507.247497693883</v>
      </c>
      <c r="BA15" s="605">
        <v>22611.269929913578</v>
      </c>
      <c r="BB15" s="605">
        <v>21257.529796760606</v>
      </c>
      <c r="BC15" s="605">
        <v>18021.835951778001</v>
      </c>
      <c r="BD15" s="739">
        <v>17946.159080979971</v>
      </c>
      <c r="BE15" s="125"/>
      <c r="BF15" s="222"/>
      <c r="BG15" s="153"/>
      <c r="BH15" s="166"/>
      <c r="BI15" s="54"/>
      <c r="BJ15" s="90"/>
      <c r="BK15" s="89"/>
      <c r="BL15" s="54"/>
    </row>
    <row r="16" spans="1:64" ht="14.25" customHeight="1">
      <c r="O16" s="42"/>
      <c r="S16" s="883"/>
      <c r="T16" s="883"/>
      <c r="U16" s="574"/>
      <c r="V16" s="338"/>
      <c r="W16" s="346"/>
      <c r="X16" s="951" t="s">
        <v>80</v>
      </c>
      <c r="Y16" s="952"/>
      <c r="Z16" s="585"/>
      <c r="AA16" s="125">
        <f>SUM(AA17:AA25)</f>
        <v>347880.87370410317</v>
      </c>
      <c r="AB16" s="125">
        <f t="shared" ref="AB16:AZ16" si="31">SUM(AB17:AB25)</f>
        <v>345376.71891464974</v>
      </c>
      <c r="AC16" s="125">
        <f t="shared" si="31"/>
        <v>339770.90077287384</v>
      </c>
      <c r="AD16" s="125">
        <f t="shared" si="31"/>
        <v>342016.08887356572</v>
      </c>
      <c r="AE16" s="125">
        <f t="shared" si="31"/>
        <v>349828.00496303028</v>
      </c>
      <c r="AF16" s="125">
        <f t="shared" si="31"/>
        <v>357151.34010504658</v>
      </c>
      <c r="AG16" s="125">
        <f t="shared" si="31"/>
        <v>361476.71970633935</v>
      </c>
      <c r="AH16" s="125">
        <f t="shared" si="31"/>
        <v>357912.93375611544</v>
      </c>
      <c r="AI16" s="125">
        <f t="shared" si="31"/>
        <v>334621.36123262323</v>
      </c>
      <c r="AJ16" s="125">
        <f t="shared" si="31"/>
        <v>340077.62053029914</v>
      </c>
      <c r="AK16" s="125">
        <f t="shared" si="31"/>
        <v>350610.06501223566</v>
      </c>
      <c r="AL16" s="125">
        <f t="shared" si="31"/>
        <v>343940.65398845577</v>
      </c>
      <c r="AM16" s="125">
        <f t="shared" si="31"/>
        <v>350405.39050763979</v>
      </c>
      <c r="AN16" s="125">
        <f t="shared" si="31"/>
        <v>350465.75165843259</v>
      </c>
      <c r="AO16" s="125">
        <f t="shared" si="31"/>
        <v>351013.4433114304</v>
      </c>
      <c r="AP16" s="125">
        <f t="shared" si="31"/>
        <v>341164.5203908502</v>
      </c>
      <c r="AQ16" s="125">
        <f t="shared" si="31"/>
        <v>338898.62400697928</v>
      </c>
      <c r="AR16" s="125">
        <f t="shared" si="31"/>
        <v>335647.6853290124</v>
      </c>
      <c r="AS16" s="125">
        <f t="shared" si="31"/>
        <v>308608.98982936074</v>
      </c>
      <c r="AT16" s="125">
        <f t="shared" si="31"/>
        <v>291370.98421588587</v>
      </c>
      <c r="AU16" s="125">
        <f t="shared" si="31"/>
        <v>306832.36718840268</v>
      </c>
      <c r="AV16" s="125">
        <f t="shared" si="31"/>
        <v>304172.65257481206</v>
      </c>
      <c r="AW16" s="125">
        <f t="shared" si="31"/>
        <v>302505.14022988197</v>
      </c>
      <c r="AX16" s="125">
        <f t="shared" si="31"/>
        <v>309689.72547576646</v>
      </c>
      <c r="AY16" s="125">
        <f t="shared" si="31"/>
        <v>300519.41579294379</v>
      </c>
      <c r="AZ16" s="125">
        <f t="shared" si="31"/>
        <v>289927.53260761977</v>
      </c>
      <c r="BA16" s="615">
        <f>SUM(BA17:BA25)</f>
        <v>274893.24785629782</v>
      </c>
      <c r="BB16" s="125">
        <f>SUM(BB17:BB25)</f>
        <v>270512.25053593511</v>
      </c>
      <c r="BC16" s="125">
        <f>SUM(BC17:BC25)</f>
        <v>267818.68071659212</v>
      </c>
      <c r="BD16" s="153">
        <f>SUM(BD17:BD25)</f>
        <v>261518.17792457281</v>
      </c>
      <c r="BE16" s="125"/>
      <c r="BF16" s="222"/>
      <c r="BG16" s="153"/>
      <c r="BH16" s="166"/>
      <c r="BI16" s="54"/>
      <c r="BJ16" s="54"/>
      <c r="BK16" s="54"/>
      <c r="BL16" s="54"/>
    </row>
    <row r="17" spans="15:64" ht="14.25" customHeight="1">
      <c r="O17" s="42"/>
      <c r="U17" s="573"/>
      <c r="V17" s="338"/>
      <c r="W17" s="346"/>
      <c r="X17" s="392"/>
      <c r="Y17" s="390" t="s">
        <v>179</v>
      </c>
      <c r="Z17" s="347"/>
      <c r="AA17" s="140">
        <v>7648.8791682264909</v>
      </c>
      <c r="AB17" s="140">
        <v>8082.6128491368854</v>
      </c>
      <c r="AC17" s="140">
        <v>8578.9551270705269</v>
      </c>
      <c r="AD17" s="140">
        <v>9076.1518546031912</v>
      </c>
      <c r="AE17" s="140">
        <v>9298.9272569671848</v>
      </c>
      <c r="AF17" s="140">
        <v>10132.365611923189</v>
      </c>
      <c r="AG17" s="140">
        <v>9931.8558957365458</v>
      </c>
      <c r="AH17" s="140">
        <v>10343.284969340373</v>
      </c>
      <c r="AI17" s="140">
        <v>11096.093108705285</v>
      </c>
      <c r="AJ17" s="140">
        <v>11591.027456743392</v>
      </c>
      <c r="AK17" s="140">
        <v>11510.993687541195</v>
      </c>
      <c r="AL17" s="140">
        <v>11959.558368595599</v>
      </c>
      <c r="AM17" s="140">
        <v>12386.994177392135</v>
      </c>
      <c r="AN17" s="140">
        <v>12056.442089621756</v>
      </c>
      <c r="AO17" s="140">
        <v>12463.501561856461</v>
      </c>
      <c r="AP17" s="140">
        <v>12217.203720508936</v>
      </c>
      <c r="AQ17" s="140">
        <v>11931.202085936688</v>
      </c>
      <c r="AR17" s="140">
        <v>10903.811617519466</v>
      </c>
      <c r="AS17" s="140">
        <v>10096.059581179527</v>
      </c>
      <c r="AT17" s="140">
        <v>9906.2417150571291</v>
      </c>
      <c r="AU17" s="140">
        <v>9924.6177405904418</v>
      </c>
      <c r="AV17" s="140">
        <v>10899.661511932558</v>
      </c>
      <c r="AW17" s="140">
        <v>10653.287008691817</v>
      </c>
      <c r="AX17" s="140">
        <v>9900.6129242714633</v>
      </c>
      <c r="AY17" s="140">
        <v>9668.4663225233817</v>
      </c>
      <c r="AZ17" s="140">
        <v>8669.3196180326377</v>
      </c>
      <c r="BA17" s="612">
        <v>8677.5291885571241</v>
      </c>
      <c r="BB17" s="140">
        <v>8163.0848817782635</v>
      </c>
      <c r="BC17" s="140">
        <v>9208.4406883503561</v>
      </c>
      <c r="BD17" s="202">
        <v>8547.9750285654936</v>
      </c>
      <c r="BE17" s="140"/>
      <c r="BF17" s="219"/>
      <c r="BG17" s="202"/>
      <c r="BH17" s="664"/>
      <c r="BI17" s="54"/>
      <c r="BJ17" s="54"/>
      <c r="BK17" s="54"/>
      <c r="BL17" s="54"/>
    </row>
    <row r="18" spans="15:64" ht="14.25" customHeight="1">
      <c r="O18" s="42"/>
      <c r="U18" s="573"/>
      <c r="V18" s="338"/>
      <c r="W18" s="346"/>
      <c r="X18" s="346"/>
      <c r="Y18" s="391" t="s">
        <v>180</v>
      </c>
      <c r="Z18" s="391"/>
      <c r="AA18" s="67">
        <v>15932.475007625262</v>
      </c>
      <c r="AB18" s="67">
        <v>15237.673296067747</v>
      </c>
      <c r="AC18" s="67">
        <v>15154.743511253651</v>
      </c>
      <c r="AD18" s="67">
        <v>14836.184552308534</v>
      </c>
      <c r="AE18" s="67">
        <v>14755.26838945206</v>
      </c>
      <c r="AF18" s="67">
        <v>14730.658538460637</v>
      </c>
      <c r="AG18" s="67">
        <v>14266.803783787891</v>
      </c>
      <c r="AH18" s="67">
        <v>14504.710651597248</v>
      </c>
      <c r="AI18" s="67">
        <v>14635.541956692312</v>
      </c>
      <c r="AJ18" s="67">
        <v>13864.481622865273</v>
      </c>
      <c r="AK18" s="67">
        <v>12959.649870982703</v>
      </c>
      <c r="AL18" s="67">
        <v>12686.598041795856</v>
      </c>
      <c r="AM18" s="67">
        <v>12501.329679481929</v>
      </c>
      <c r="AN18" s="67">
        <v>12342.86173643915</v>
      </c>
      <c r="AO18" s="67">
        <v>11637.560473584508</v>
      </c>
      <c r="AP18" s="67">
        <v>9671.9653051124897</v>
      </c>
      <c r="AQ18" s="67">
        <v>8866.2274440830734</v>
      </c>
      <c r="AR18" s="67">
        <v>7931.9355295499354</v>
      </c>
      <c r="AS18" s="67">
        <v>6795.5332366642324</v>
      </c>
      <c r="AT18" s="67">
        <v>6444.4342412817678</v>
      </c>
      <c r="AU18" s="67">
        <v>7012.5523483775605</v>
      </c>
      <c r="AV18" s="67">
        <v>6459.5776611528745</v>
      </c>
      <c r="AW18" s="67">
        <v>5964.235700867348</v>
      </c>
      <c r="AX18" s="67">
        <v>6767.6601364738835</v>
      </c>
      <c r="AY18" s="67">
        <v>6552.9639148672077</v>
      </c>
      <c r="AZ18" s="67">
        <v>6714.8584878028396</v>
      </c>
      <c r="BA18" s="613">
        <v>6014.7003105090671</v>
      </c>
      <c r="BB18" s="67">
        <v>5908.0673183705867</v>
      </c>
      <c r="BC18" s="67">
        <v>5658.8137520737537</v>
      </c>
      <c r="BD18" s="152">
        <v>5477.0729232838839</v>
      </c>
      <c r="BE18" s="67"/>
      <c r="BF18" s="220"/>
      <c r="BG18" s="152"/>
      <c r="BH18" s="664"/>
      <c r="BI18" s="54"/>
      <c r="BJ18" s="54"/>
      <c r="BK18" s="54"/>
      <c r="BL18" s="54"/>
    </row>
    <row r="19" spans="15:64" ht="14.25" customHeight="1">
      <c r="O19" s="42"/>
      <c r="U19" s="573"/>
      <c r="V19" s="338"/>
      <c r="W19" s="346"/>
      <c r="X19" s="346"/>
      <c r="Y19" s="391" t="s">
        <v>181</v>
      </c>
      <c r="Z19" s="391"/>
      <c r="AA19" s="67">
        <v>26494.494144664972</v>
      </c>
      <c r="AB19" s="67">
        <v>26886.552177893238</v>
      </c>
      <c r="AC19" s="67">
        <v>26690.444908226797</v>
      </c>
      <c r="AD19" s="67">
        <v>27496.529848815888</v>
      </c>
      <c r="AE19" s="67">
        <v>28748.030929158635</v>
      </c>
      <c r="AF19" s="67">
        <v>30613.154946436276</v>
      </c>
      <c r="AG19" s="67">
        <v>30606.332364042013</v>
      </c>
      <c r="AH19" s="67">
        <v>30487.038633147044</v>
      </c>
      <c r="AI19" s="67">
        <v>29570.708268110629</v>
      </c>
      <c r="AJ19" s="67">
        <v>30023.762848060167</v>
      </c>
      <c r="AK19" s="67">
        <v>30763.522594825681</v>
      </c>
      <c r="AL19" s="67">
        <v>30226.599028583685</v>
      </c>
      <c r="AM19" s="67">
        <v>29832.017406796658</v>
      </c>
      <c r="AN19" s="67">
        <v>29428.341373050855</v>
      </c>
      <c r="AO19" s="67">
        <v>29409.136822858483</v>
      </c>
      <c r="AP19" s="67">
        <v>27932.672009123387</v>
      </c>
      <c r="AQ19" s="67">
        <v>25981.485504544024</v>
      </c>
      <c r="AR19" s="67">
        <v>24621.759013959298</v>
      </c>
      <c r="AS19" s="67">
        <v>22744.205736888325</v>
      </c>
      <c r="AT19" s="67">
        <v>21195.893534578587</v>
      </c>
      <c r="AU19" s="67">
        <v>20284.349410156879</v>
      </c>
      <c r="AV19" s="67">
        <v>20791.634519006548</v>
      </c>
      <c r="AW19" s="67">
        <v>21307.747710007763</v>
      </c>
      <c r="AX19" s="67">
        <v>21263.709872570696</v>
      </c>
      <c r="AY19" s="67">
        <v>20259.034136467009</v>
      </c>
      <c r="AZ19" s="67">
        <v>20735.530285305562</v>
      </c>
      <c r="BA19" s="613">
        <v>18271.127280828925</v>
      </c>
      <c r="BB19" s="67">
        <v>17918.13293894154</v>
      </c>
      <c r="BC19" s="67">
        <v>17618.266375477593</v>
      </c>
      <c r="BD19" s="152">
        <v>16869.406552588574</v>
      </c>
      <c r="BE19" s="67"/>
      <c r="BF19" s="220"/>
      <c r="BG19" s="152"/>
      <c r="BH19" s="664"/>
      <c r="BI19" s="54"/>
      <c r="BJ19" s="54"/>
      <c r="BK19" s="54"/>
      <c r="BL19" s="54"/>
    </row>
    <row r="20" spans="15:64" ht="14.25" customHeight="1">
      <c r="O20" s="42"/>
      <c r="U20" s="573"/>
      <c r="V20" s="338"/>
      <c r="W20" s="346"/>
      <c r="X20" s="346"/>
      <c r="Y20" s="391" t="s">
        <v>107</v>
      </c>
      <c r="Z20" s="391"/>
      <c r="AA20" s="67">
        <v>69684.314623518512</v>
      </c>
      <c r="AB20" s="67">
        <v>71123.112325971335</v>
      </c>
      <c r="AC20" s="67">
        <v>71655.533926719479</v>
      </c>
      <c r="AD20" s="67">
        <v>73175.056006007697</v>
      </c>
      <c r="AE20" s="67">
        <v>76116.977654390852</v>
      </c>
      <c r="AF20" s="67">
        <v>77908.382951987209</v>
      </c>
      <c r="AG20" s="67">
        <v>80818.161484043972</v>
      </c>
      <c r="AH20" s="67">
        <v>79628.476152540621</v>
      </c>
      <c r="AI20" s="67">
        <v>70566.536987221654</v>
      </c>
      <c r="AJ20" s="67">
        <v>71521.182973617091</v>
      </c>
      <c r="AK20" s="67">
        <v>75660.839076456134</v>
      </c>
      <c r="AL20" s="67">
        <v>73270.687619779375</v>
      </c>
      <c r="AM20" s="67">
        <v>73874.634852454474</v>
      </c>
      <c r="AN20" s="67">
        <v>74369.348135466193</v>
      </c>
      <c r="AO20" s="67">
        <v>76672.53755575922</v>
      </c>
      <c r="AP20" s="67">
        <v>75421.956666662532</v>
      </c>
      <c r="AQ20" s="67">
        <v>74712.801400918222</v>
      </c>
      <c r="AR20" s="67">
        <v>73944.555170093765</v>
      </c>
      <c r="AS20" s="67">
        <v>70253.176434328736</v>
      </c>
      <c r="AT20" s="67">
        <v>69429.799798545515</v>
      </c>
      <c r="AU20" s="67">
        <v>69286.556969926052</v>
      </c>
      <c r="AV20" s="67">
        <v>68339.866707427427</v>
      </c>
      <c r="AW20" s="67">
        <v>64960.651361173201</v>
      </c>
      <c r="AX20" s="67">
        <v>67276.243450128983</v>
      </c>
      <c r="AY20" s="67">
        <v>63879.567261981661</v>
      </c>
      <c r="AZ20" s="67">
        <v>62058.934342892338</v>
      </c>
      <c r="BA20" s="613">
        <v>57371.377970342328</v>
      </c>
      <c r="BB20" s="67">
        <v>57893.189403572833</v>
      </c>
      <c r="BC20" s="67">
        <v>57233.84025265817</v>
      </c>
      <c r="BD20" s="152">
        <v>55711.8827037335</v>
      </c>
      <c r="BE20" s="67"/>
      <c r="BF20" s="220"/>
      <c r="BG20" s="152"/>
      <c r="BH20" s="664"/>
      <c r="BI20" s="54"/>
      <c r="BJ20" s="54"/>
      <c r="BK20" s="54"/>
      <c r="BL20" s="54"/>
    </row>
    <row r="21" spans="15:64" ht="14.25" customHeight="1">
      <c r="O21" s="42"/>
      <c r="U21" s="573"/>
      <c r="V21" s="338"/>
      <c r="W21" s="346"/>
      <c r="X21" s="346"/>
      <c r="Y21" s="817" t="s">
        <v>407</v>
      </c>
      <c r="Z21" s="391"/>
      <c r="AA21" s="67">
        <v>43423.237694158059</v>
      </c>
      <c r="AB21" s="67">
        <v>43961.876779630511</v>
      </c>
      <c r="AC21" s="67">
        <v>44389.097604796938</v>
      </c>
      <c r="AD21" s="67">
        <v>44905.79201030347</v>
      </c>
      <c r="AE21" s="67">
        <v>45578.887979139326</v>
      </c>
      <c r="AF21" s="67">
        <v>45961.386461268645</v>
      </c>
      <c r="AG21" s="67">
        <v>45751.588408934927</v>
      </c>
      <c r="AH21" s="67">
        <v>44830.943446888552</v>
      </c>
      <c r="AI21" s="67">
        <v>40009.648305978422</v>
      </c>
      <c r="AJ21" s="67">
        <v>39611.09001289279</v>
      </c>
      <c r="AK21" s="67">
        <v>39270.455824570148</v>
      </c>
      <c r="AL21" s="67">
        <v>38018.381772718378</v>
      </c>
      <c r="AM21" s="67">
        <v>37538.11736319687</v>
      </c>
      <c r="AN21" s="67">
        <v>37435.702845100539</v>
      </c>
      <c r="AO21" s="67">
        <v>35451.310406553319</v>
      </c>
      <c r="AP21" s="67">
        <v>34393.233974688621</v>
      </c>
      <c r="AQ21" s="67">
        <v>34410.436098711005</v>
      </c>
      <c r="AR21" s="67">
        <v>33246.627607055707</v>
      </c>
      <c r="AS21" s="67">
        <v>31480.501764340879</v>
      </c>
      <c r="AT21" s="67">
        <v>27889.785362387815</v>
      </c>
      <c r="AU21" s="67">
        <v>27450.894303211873</v>
      </c>
      <c r="AV21" s="67">
        <v>27325.481452633248</v>
      </c>
      <c r="AW21" s="67">
        <v>27603.469155519728</v>
      </c>
      <c r="AX21" s="67">
        <v>28410.323439069878</v>
      </c>
      <c r="AY21" s="67">
        <v>27420.516339742528</v>
      </c>
      <c r="AZ21" s="67">
        <v>26540.622200605823</v>
      </c>
      <c r="BA21" s="613">
        <v>25492.851127595823</v>
      </c>
      <c r="BB21" s="67">
        <v>25225.61409833471</v>
      </c>
      <c r="BC21" s="67">
        <v>25202.064214685506</v>
      </c>
      <c r="BD21" s="152">
        <v>24424.342138278975</v>
      </c>
      <c r="BE21" s="67"/>
      <c r="BF21" s="220"/>
      <c r="BG21" s="152"/>
      <c r="BH21" s="664"/>
      <c r="BI21" s="54"/>
      <c r="BJ21" s="54"/>
      <c r="BK21" s="54"/>
      <c r="BL21" s="54"/>
    </row>
    <row r="22" spans="15:64" ht="14.25" customHeight="1">
      <c r="O22" s="42"/>
      <c r="U22" s="573"/>
      <c r="V22" s="338"/>
      <c r="W22" s="346"/>
      <c r="X22" s="346"/>
      <c r="Y22" s="391" t="s">
        <v>81</v>
      </c>
      <c r="Z22" s="391"/>
      <c r="AA22" s="67">
        <v>150688.829616929</v>
      </c>
      <c r="AB22" s="67">
        <v>146221.87579477442</v>
      </c>
      <c r="AC22" s="67">
        <v>139449.57847360292</v>
      </c>
      <c r="AD22" s="67">
        <v>139318.37750132752</v>
      </c>
      <c r="AE22" s="67">
        <v>141559.2523174276</v>
      </c>
      <c r="AF22" s="67">
        <v>143096.08242710837</v>
      </c>
      <c r="AG22" s="67">
        <v>145622.17024946189</v>
      </c>
      <c r="AH22" s="67">
        <v>147970.48202865123</v>
      </c>
      <c r="AI22" s="67">
        <v>140104.09935872169</v>
      </c>
      <c r="AJ22" s="67">
        <v>144104.4726269478</v>
      </c>
      <c r="AK22" s="67">
        <v>151803.21061374858</v>
      </c>
      <c r="AL22" s="67">
        <v>149056.53447375688</v>
      </c>
      <c r="AM22" s="67">
        <v>154908.21850121947</v>
      </c>
      <c r="AN22" s="67">
        <v>156242.19815914956</v>
      </c>
      <c r="AO22" s="67">
        <v>156933.73110424794</v>
      </c>
      <c r="AP22" s="67">
        <v>153537.63933541402</v>
      </c>
      <c r="AQ22" s="67">
        <v>155635.20164012426</v>
      </c>
      <c r="AR22" s="67">
        <v>159836.52650513838</v>
      </c>
      <c r="AS22" s="67">
        <v>144389.5352432112</v>
      </c>
      <c r="AT22" s="67">
        <v>135198.00233062165</v>
      </c>
      <c r="AU22" s="67">
        <v>152625.19320655824</v>
      </c>
      <c r="AV22" s="67">
        <v>148408.76676636707</v>
      </c>
      <c r="AW22" s="67">
        <v>150771.97096261164</v>
      </c>
      <c r="AX22" s="67">
        <v>157096.30966578593</v>
      </c>
      <c r="AY22" s="67">
        <v>154544.37058174002</v>
      </c>
      <c r="AZ22" s="67">
        <v>148335.878647495</v>
      </c>
      <c r="BA22" s="613">
        <v>142195.85600454421</v>
      </c>
      <c r="BB22" s="67">
        <v>139160.01099384765</v>
      </c>
      <c r="BC22" s="67">
        <v>135660.46671232276</v>
      </c>
      <c r="BD22" s="152">
        <v>134007.73413410306</v>
      </c>
      <c r="BE22" s="67"/>
      <c r="BF22" s="220"/>
      <c r="BG22" s="152"/>
      <c r="BH22" s="664"/>
      <c r="BI22" s="54"/>
      <c r="BJ22" s="54"/>
      <c r="BK22" s="54"/>
      <c r="BL22" s="54"/>
    </row>
    <row r="23" spans="15:64" ht="14.25" customHeight="1">
      <c r="O23" s="42"/>
      <c r="U23" s="573"/>
      <c r="V23" s="338"/>
      <c r="W23" s="346"/>
      <c r="X23" s="346"/>
      <c r="Y23" s="817" t="s">
        <v>409</v>
      </c>
      <c r="Z23" s="391"/>
      <c r="AA23" s="67">
        <v>8309.2429467382244</v>
      </c>
      <c r="AB23" s="67">
        <v>8175.3391482381503</v>
      </c>
      <c r="AC23" s="67">
        <v>8206.6321908258906</v>
      </c>
      <c r="AD23" s="67">
        <v>7877.4292212607415</v>
      </c>
      <c r="AE23" s="67">
        <v>7672.6944659118863</v>
      </c>
      <c r="AF23" s="67">
        <v>7317.1090786005425</v>
      </c>
      <c r="AG23" s="67">
        <v>6547.0971266366432</v>
      </c>
      <c r="AH23" s="67">
        <v>6794.2720725604822</v>
      </c>
      <c r="AI23" s="67">
        <v>6628.8450299447368</v>
      </c>
      <c r="AJ23" s="67">
        <v>6566.7951762976181</v>
      </c>
      <c r="AK23" s="67">
        <v>6280.6869974192596</v>
      </c>
      <c r="AL23" s="67">
        <v>6314.5945658849105</v>
      </c>
      <c r="AM23" s="67">
        <v>6240.6268887578199</v>
      </c>
      <c r="AN23" s="67">
        <v>6265.5208376282862</v>
      </c>
      <c r="AO23" s="67">
        <v>6162.4242393836148</v>
      </c>
      <c r="AP23" s="67">
        <v>5688.4390096497355</v>
      </c>
      <c r="AQ23" s="67">
        <v>5641.8372594694529</v>
      </c>
      <c r="AR23" s="67">
        <v>5040.7576827328685</v>
      </c>
      <c r="AS23" s="67">
        <v>4799.6326260919905</v>
      </c>
      <c r="AT23" s="67">
        <v>4064.669932835473</v>
      </c>
      <c r="AU23" s="67">
        <v>3997.0086071131141</v>
      </c>
      <c r="AV23" s="67">
        <v>3869.5699828832085</v>
      </c>
      <c r="AW23" s="67">
        <v>4036.9105723442899</v>
      </c>
      <c r="AX23" s="67">
        <v>3778.1169537279675</v>
      </c>
      <c r="AY23" s="67">
        <v>3672.7704173790271</v>
      </c>
      <c r="AZ23" s="67">
        <v>3282.1263554196134</v>
      </c>
      <c r="BA23" s="613">
        <v>3556.2766802347192</v>
      </c>
      <c r="BB23" s="67">
        <v>3171.7741339509312</v>
      </c>
      <c r="BC23" s="67">
        <v>3348.7086502685252</v>
      </c>
      <c r="BD23" s="152">
        <v>3278.0683443892531</v>
      </c>
      <c r="BE23" s="67"/>
      <c r="BF23" s="220"/>
      <c r="BG23" s="152"/>
      <c r="BH23" s="664"/>
      <c r="BI23" s="54"/>
      <c r="BJ23" s="54"/>
      <c r="BK23" s="54"/>
      <c r="BL23" s="54"/>
    </row>
    <row r="24" spans="15:64" ht="14.25" customHeight="1">
      <c r="O24" s="42"/>
      <c r="U24" s="573"/>
      <c r="V24" s="338"/>
      <c r="W24" s="346"/>
      <c r="X24" s="346"/>
      <c r="Y24" s="391" t="s">
        <v>82</v>
      </c>
      <c r="Z24" s="391"/>
      <c r="AA24" s="67">
        <v>20922.875216593642</v>
      </c>
      <c r="AB24" s="67">
        <v>20874.953144198451</v>
      </c>
      <c r="AC24" s="67">
        <v>20775.551818454405</v>
      </c>
      <c r="AD24" s="67">
        <v>20455.867680226504</v>
      </c>
      <c r="AE24" s="67">
        <v>21151.827689672125</v>
      </c>
      <c r="AF24" s="67">
        <v>22246.056399263536</v>
      </c>
      <c r="AG24" s="67">
        <v>22925.80747509986</v>
      </c>
      <c r="AH24" s="67">
        <v>18043.720051392964</v>
      </c>
      <c r="AI24" s="67">
        <v>16351.847803411831</v>
      </c>
      <c r="AJ24" s="67">
        <v>16959.602791431291</v>
      </c>
      <c r="AK24" s="67">
        <v>16678.380066896611</v>
      </c>
      <c r="AL24" s="67">
        <v>16544.493282872307</v>
      </c>
      <c r="AM24" s="67">
        <v>17058.377258136217</v>
      </c>
      <c r="AN24" s="67">
        <v>16387.354345037715</v>
      </c>
      <c r="AO24" s="67">
        <v>16242.804825485127</v>
      </c>
      <c r="AP24" s="67">
        <v>16482.788110582489</v>
      </c>
      <c r="AQ24" s="67">
        <v>16517.098527796679</v>
      </c>
      <c r="AR24" s="67">
        <v>15676.658220243698</v>
      </c>
      <c r="AS24" s="67">
        <v>13657.280931142252</v>
      </c>
      <c r="AT24" s="67">
        <v>13095.569348974412</v>
      </c>
      <c r="AU24" s="67">
        <v>12424.249945893645</v>
      </c>
      <c r="AV24" s="67">
        <v>13787.409204494137</v>
      </c>
      <c r="AW24" s="67">
        <v>13209.111378314419</v>
      </c>
      <c r="AX24" s="67">
        <v>11395.549591737406</v>
      </c>
      <c r="AY24" s="67">
        <v>10665.576085553104</v>
      </c>
      <c r="AZ24" s="67">
        <v>9966.6270725900249</v>
      </c>
      <c r="BA24" s="613">
        <v>9841.2344601448949</v>
      </c>
      <c r="BB24" s="67">
        <v>9864.4347269077589</v>
      </c>
      <c r="BC24" s="67">
        <v>10554.11754701077</v>
      </c>
      <c r="BD24" s="152">
        <v>10049.135468672292</v>
      </c>
      <c r="BE24" s="67"/>
      <c r="BF24" s="220"/>
      <c r="BG24" s="152"/>
      <c r="BH24" s="664"/>
      <c r="BI24" s="54"/>
      <c r="BJ24" s="54"/>
      <c r="BK24" s="54"/>
      <c r="BL24" s="54"/>
    </row>
    <row r="25" spans="15:64" ht="14.25" customHeight="1">
      <c r="O25" s="42"/>
      <c r="T25" s="165"/>
      <c r="U25" s="573"/>
      <c r="V25" s="338"/>
      <c r="W25" s="346"/>
      <c r="X25" s="346"/>
      <c r="Y25" s="393" t="s">
        <v>83</v>
      </c>
      <c r="Z25" s="391"/>
      <c r="AA25" s="67">
        <v>4776.525285649027</v>
      </c>
      <c r="AB25" s="67">
        <v>4812.723398739</v>
      </c>
      <c r="AC25" s="67">
        <v>4870.3632119232225</v>
      </c>
      <c r="AD25" s="67">
        <v>4874.7001987121121</v>
      </c>
      <c r="AE25" s="67">
        <v>4946.1382809106162</v>
      </c>
      <c r="AF25" s="67">
        <v>5146.143689998129</v>
      </c>
      <c r="AG25" s="67">
        <v>5006.9029185955815</v>
      </c>
      <c r="AH25" s="67">
        <v>5310.0057499968943</v>
      </c>
      <c r="AI25" s="67">
        <v>5658.0404138366321</v>
      </c>
      <c r="AJ25" s="67">
        <v>5835.2050214437413</v>
      </c>
      <c r="AK25" s="67">
        <v>5682.3262797953239</v>
      </c>
      <c r="AL25" s="67">
        <v>5863.2068344688341</v>
      </c>
      <c r="AM25" s="67">
        <v>6065.0743802041943</v>
      </c>
      <c r="AN25" s="67">
        <v>5937.9821369385691</v>
      </c>
      <c r="AO25" s="67">
        <v>6040.4363217018063</v>
      </c>
      <c r="AP25" s="67">
        <v>5818.622259107975</v>
      </c>
      <c r="AQ25" s="67">
        <v>5202.3340453959227</v>
      </c>
      <c r="AR25" s="67">
        <v>4445.0539827192315</v>
      </c>
      <c r="AS25" s="67">
        <v>4393.0642755136041</v>
      </c>
      <c r="AT25" s="67">
        <v>4146.5879516035729</v>
      </c>
      <c r="AU25" s="67">
        <v>3826.9446565749395</v>
      </c>
      <c r="AV25" s="67">
        <v>4290.6847689149708</v>
      </c>
      <c r="AW25" s="67">
        <v>3997.7563803517614</v>
      </c>
      <c r="AX25" s="67">
        <v>3801.1994420002329</v>
      </c>
      <c r="AY25" s="67">
        <v>3856.1507326898986</v>
      </c>
      <c r="AZ25" s="67">
        <v>3623.6355974758962</v>
      </c>
      <c r="BA25" s="613">
        <v>3472.2948335407627</v>
      </c>
      <c r="BB25" s="67">
        <v>3207.9420402307655</v>
      </c>
      <c r="BC25" s="67">
        <v>3333.9625237446803</v>
      </c>
      <c r="BD25" s="152">
        <v>3152.5606309577729</v>
      </c>
      <c r="BE25" s="67"/>
      <c r="BF25" s="220"/>
      <c r="BG25" s="152"/>
      <c r="BH25" s="664"/>
      <c r="BI25" s="664"/>
      <c r="BJ25" s="54"/>
      <c r="BK25" s="54"/>
      <c r="BL25" s="54"/>
    </row>
    <row r="26" spans="15:64" ht="14.25" customHeight="1">
      <c r="O26" s="42"/>
      <c r="R26" s="883"/>
      <c r="S26" s="883"/>
      <c r="U26" s="574"/>
      <c r="V26" s="338"/>
      <c r="W26" s="348" t="s">
        <v>108</v>
      </c>
      <c r="X26" s="367"/>
      <c r="Y26" s="394"/>
      <c r="Z26" s="142"/>
      <c r="AA26" s="606">
        <v>80963.519745776954</v>
      </c>
      <c r="AB26" s="606">
        <v>79557.89244934282</v>
      </c>
      <c r="AC26" s="606">
        <v>78175.410355055006</v>
      </c>
      <c r="AD26" s="606">
        <v>80655.45736058992</v>
      </c>
      <c r="AE26" s="606">
        <v>82296.350492406011</v>
      </c>
      <c r="AF26" s="606">
        <v>85538.464349379647</v>
      </c>
      <c r="AG26" s="606">
        <v>80573.472322497575</v>
      </c>
      <c r="AH26" s="606">
        <v>85285.227298976446</v>
      </c>
      <c r="AI26" s="606">
        <v>90196.80883980215</v>
      </c>
      <c r="AJ26" s="606">
        <v>94285.510601320697</v>
      </c>
      <c r="AK26" s="606">
        <v>93194.29533412779</v>
      </c>
      <c r="AL26" s="606">
        <v>94936.865807517286</v>
      </c>
      <c r="AM26" s="606">
        <v>96542.403318984172</v>
      </c>
      <c r="AN26" s="606">
        <v>96309.781312297011</v>
      </c>
      <c r="AO26" s="606">
        <v>101491.91927629078</v>
      </c>
      <c r="AP26" s="606">
        <v>102322.02262807284</v>
      </c>
      <c r="AQ26" s="606">
        <v>100006.02069007677</v>
      </c>
      <c r="AR26" s="606">
        <v>90573.396163669284</v>
      </c>
      <c r="AS26" s="606">
        <v>95762.520191634176</v>
      </c>
      <c r="AT26" s="606">
        <v>92190.990002966835</v>
      </c>
      <c r="AU26" s="606">
        <v>99961.675366483396</v>
      </c>
      <c r="AV26" s="606">
        <v>102504.86195553497</v>
      </c>
      <c r="AW26" s="606">
        <v>97213.4242817021</v>
      </c>
      <c r="AX26" s="606">
        <v>104198.53670142977</v>
      </c>
      <c r="AY26" s="606">
        <v>98603.465493678712</v>
      </c>
      <c r="AZ26" s="606">
        <v>96937.990347017461</v>
      </c>
      <c r="BA26" s="616">
        <v>60215.725519955682</v>
      </c>
      <c r="BB26" s="606">
        <v>61209.470084114335</v>
      </c>
      <c r="BC26" s="606">
        <v>69134.041220938729</v>
      </c>
      <c r="BD26" s="740">
        <v>64592.732179802973</v>
      </c>
      <c r="BE26" s="142"/>
      <c r="BF26" s="223"/>
      <c r="BG26" s="156"/>
      <c r="BH26" s="166"/>
      <c r="BI26" s="54"/>
      <c r="BJ26" s="54"/>
      <c r="BK26" s="54"/>
      <c r="BL26" s="54"/>
    </row>
    <row r="27" spans="15:64" ht="14.25" customHeight="1">
      <c r="O27" s="42"/>
      <c r="R27" s="883"/>
      <c r="S27" s="883"/>
      <c r="T27" s="885"/>
      <c r="U27" s="575"/>
      <c r="V27" s="338"/>
      <c r="W27" s="349" t="s">
        <v>84</v>
      </c>
      <c r="X27" s="369"/>
      <c r="Y27" s="395"/>
      <c r="Z27" s="370"/>
      <c r="AA27" s="128">
        <f t="shared" ref="AA27:BD27" si="32">SUM(AA28,AA29)</f>
        <v>200596.26279585337</v>
      </c>
      <c r="AB27" s="128">
        <f t="shared" si="32"/>
        <v>212301.90184523817</v>
      </c>
      <c r="AC27" s="128">
        <f t="shared" si="32"/>
        <v>218962.97042941686</v>
      </c>
      <c r="AD27" s="128">
        <f t="shared" si="32"/>
        <v>222807.08858339232</v>
      </c>
      <c r="AE27" s="128">
        <f t="shared" si="32"/>
        <v>232179.27026446234</v>
      </c>
      <c r="AF27" s="128">
        <f t="shared" si="32"/>
        <v>241589.72851991706</v>
      </c>
      <c r="AG27" s="128">
        <f t="shared" si="32"/>
        <v>248320.49583294411</v>
      </c>
      <c r="AH27" s="128">
        <f t="shared" si="32"/>
        <v>250130.65313120803</v>
      </c>
      <c r="AI27" s="128">
        <f t="shared" si="32"/>
        <v>248340.17277310466</v>
      </c>
      <c r="AJ27" s="128">
        <f t="shared" si="32"/>
        <v>252462.14638444822</v>
      </c>
      <c r="AK27" s="128">
        <f t="shared" si="32"/>
        <v>252138.20079660451</v>
      </c>
      <c r="AL27" s="128">
        <f t="shared" si="32"/>
        <v>256322.86737229722</v>
      </c>
      <c r="AM27" s="128">
        <f t="shared" si="32"/>
        <v>252709.67044072726</v>
      </c>
      <c r="AN27" s="128">
        <f t="shared" si="32"/>
        <v>248709.70304080192</v>
      </c>
      <c r="AO27" s="128">
        <f t="shared" si="32"/>
        <v>242798.23710314557</v>
      </c>
      <c r="AP27" s="128">
        <f t="shared" si="32"/>
        <v>237322.94762975245</v>
      </c>
      <c r="AQ27" s="128">
        <f t="shared" si="32"/>
        <v>234691.98293296067</v>
      </c>
      <c r="AR27" s="128">
        <f t="shared" si="32"/>
        <v>231966.2560624473</v>
      </c>
      <c r="AS27" s="128">
        <f t="shared" si="32"/>
        <v>224390.91436567763</v>
      </c>
      <c r="AT27" s="128">
        <f t="shared" si="32"/>
        <v>221124.9427849167</v>
      </c>
      <c r="AU27" s="128">
        <f t="shared" si="32"/>
        <v>221629.63127802304</v>
      </c>
      <c r="AV27" s="128">
        <f t="shared" si="32"/>
        <v>216842.74845979689</v>
      </c>
      <c r="AW27" s="128">
        <f t="shared" si="32"/>
        <v>217736.68527545003</v>
      </c>
      <c r="AX27" s="128">
        <f t="shared" si="32"/>
        <v>214847.90412393067</v>
      </c>
      <c r="AY27" s="128">
        <f t="shared" si="32"/>
        <v>209878.53979168303</v>
      </c>
      <c r="AZ27" s="128">
        <f t="shared" si="32"/>
        <v>208614.67229925634</v>
      </c>
      <c r="BA27" s="617">
        <f t="shared" si="32"/>
        <v>206731.93770943629</v>
      </c>
      <c r="BB27" s="128">
        <f t="shared" si="32"/>
        <v>205182.33551443048</v>
      </c>
      <c r="BC27" s="128">
        <f t="shared" si="32"/>
        <v>203065.99132270855</v>
      </c>
      <c r="BD27" s="154">
        <f t="shared" si="32"/>
        <v>199430.16141606407</v>
      </c>
      <c r="BE27" s="128"/>
      <c r="BF27" s="224"/>
      <c r="BG27" s="154"/>
      <c r="BH27" s="166"/>
      <c r="BI27" s="54"/>
      <c r="BJ27" s="54"/>
      <c r="BK27" s="54"/>
      <c r="BL27" s="54"/>
    </row>
    <row r="28" spans="15:64" ht="14.25" customHeight="1">
      <c r="O28" s="42"/>
      <c r="R28" s="883"/>
      <c r="S28" s="883"/>
      <c r="T28" s="885"/>
      <c r="U28" s="575"/>
      <c r="V28" s="338"/>
      <c r="W28" s="371"/>
      <c r="X28" s="919" t="s">
        <v>401</v>
      </c>
      <c r="Y28" s="918"/>
      <c r="Z28" s="920"/>
      <c r="AA28" s="921">
        <v>99443.002153633119</v>
      </c>
      <c r="AB28" s="921">
        <v>107113.85926403743</v>
      </c>
      <c r="AC28" s="921">
        <v>113392.61325926761</v>
      </c>
      <c r="AD28" s="921">
        <v>117023.33509856822</v>
      </c>
      <c r="AE28" s="921">
        <v>122294.73905162027</v>
      </c>
      <c r="AF28" s="921">
        <v>129435.63127270652</v>
      </c>
      <c r="AG28" s="921">
        <v>135252.59517497986</v>
      </c>
      <c r="AH28" s="921">
        <v>139785.847478023</v>
      </c>
      <c r="AI28" s="921">
        <v>140490.33824214363</v>
      </c>
      <c r="AJ28" s="921">
        <v>145091.53363102602</v>
      </c>
      <c r="AK28" s="921">
        <v>145385.10704753085</v>
      </c>
      <c r="AL28" s="921">
        <v>149902.90035686747</v>
      </c>
      <c r="AM28" s="921">
        <v>149899.20156208021</v>
      </c>
      <c r="AN28" s="921">
        <v>147740.24016169066</v>
      </c>
      <c r="AO28" s="921">
        <v>142429.63815678324</v>
      </c>
      <c r="AP28" s="921">
        <v>137820.28341064756</v>
      </c>
      <c r="AQ28" s="921">
        <v>134544.27475622919</v>
      </c>
      <c r="AR28" s="921">
        <v>133539.70424779598</v>
      </c>
      <c r="AS28" s="921">
        <v>128937.22193265354</v>
      </c>
      <c r="AT28" s="921">
        <v>130255.91599461329</v>
      </c>
      <c r="AU28" s="921">
        <v>129515.41903738468</v>
      </c>
      <c r="AV28" s="921">
        <v>127970.71084435559</v>
      </c>
      <c r="AW28" s="921">
        <v>128931.45745841283</v>
      </c>
      <c r="AX28" s="921">
        <v>125810.29234363034</v>
      </c>
      <c r="AY28" s="921">
        <v>120879.10171061468</v>
      </c>
      <c r="AZ28" s="921">
        <v>120257.23707212858</v>
      </c>
      <c r="BA28" s="922">
        <v>119739.21871254004</v>
      </c>
      <c r="BB28" s="921">
        <v>119054.32626512554</v>
      </c>
      <c r="BC28" s="921">
        <v>117690.62434387271</v>
      </c>
      <c r="BD28" s="923">
        <v>115000.52948263579</v>
      </c>
      <c r="BE28" s="128"/>
      <c r="BF28" s="224"/>
      <c r="BG28" s="154"/>
      <c r="BH28" s="166"/>
      <c r="BI28" s="54"/>
      <c r="BJ28" s="54"/>
      <c r="BK28" s="54"/>
      <c r="BL28" s="54"/>
    </row>
    <row r="29" spans="15:64" ht="14.25" customHeight="1">
      <c r="O29" s="42"/>
      <c r="S29" s="883"/>
      <c r="T29" s="885"/>
      <c r="U29" s="573"/>
      <c r="V29" s="338"/>
      <c r="W29" s="350"/>
      <c r="X29" s="919" t="s">
        <v>402</v>
      </c>
      <c r="Y29" s="918"/>
      <c r="Z29" s="920"/>
      <c r="AA29" s="921">
        <v>101153.26064222024</v>
      </c>
      <c r="AB29" s="921">
        <v>105188.04258120073</v>
      </c>
      <c r="AC29" s="921">
        <v>105570.35717014926</v>
      </c>
      <c r="AD29" s="921">
        <v>105783.75348482409</v>
      </c>
      <c r="AE29" s="921">
        <v>109884.53121284208</v>
      </c>
      <c r="AF29" s="921">
        <v>112154.09724721053</v>
      </c>
      <c r="AG29" s="921">
        <v>113067.90065796424</v>
      </c>
      <c r="AH29" s="921">
        <v>110344.80565318505</v>
      </c>
      <c r="AI29" s="921">
        <v>107849.83453096103</v>
      </c>
      <c r="AJ29" s="921">
        <v>107370.6127534222</v>
      </c>
      <c r="AK29" s="921">
        <v>106753.09374907365</v>
      </c>
      <c r="AL29" s="921">
        <v>106419.96701542976</v>
      </c>
      <c r="AM29" s="921">
        <v>102810.46887864705</v>
      </c>
      <c r="AN29" s="921">
        <v>100969.46287911125</v>
      </c>
      <c r="AO29" s="921">
        <v>100368.59894636234</v>
      </c>
      <c r="AP29" s="921">
        <v>99502.664219104903</v>
      </c>
      <c r="AQ29" s="921">
        <v>100147.7081767315</v>
      </c>
      <c r="AR29" s="921">
        <v>98426.55181465132</v>
      </c>
      <c r="AS29" s="921">
        <v>95453.692433024102</v>
      </c>
      <c r="AT29" s="921">
        <v>90869.026790303411</v>
      </c>
      <c r="AU29" s="921">
        <v>92114.212240638357</v>
      </c>
      <c r="AV29" s="921">
        <v>88872.03761544131</v>
      </c>
      <c r="AW29" s="921">
        <v>88805.227817037201</v>
      </c>
      <c r="AX29" s="921">
        <v>89037.611780300344</v>
      </c>
      <c r="AY29" s="921">
        <v>88999.438081068351</v>
      </c>
      <c r="AZ29" s="921">
        <v>88357.43522712776</v>
      </c>
      <c r="BA29" s="922">
        <v>86992.718996896263</v>
      </c>
      <c r="BB29" s="921">
        <v>86128.009249304931</v>
      </c>
      <c r="BC29" s="921">
        <v>85375.366978835853</v>
      </c>
      <c r="BD29" s="923">
        <v>84429.631933428274</v>
      </c>
      <c r="BE29" s="128"/>
      <c r="BF29" s="224"/>
      <c r="BG29" s="154"/>
      <c r="BH29" s="166"/>
      <c r="BI29" s="54"/>
      <c r="BJ29" s="54"/>
      <c r="BK29" s="54"/>
      <c r="BL29" s="54"/>
    </row>
    <row r="30" spans="15:64" ht="14.25" customHeight="1" thickBot="1">
      <c r="O30" s="42"/>
      <c r="R30" s="883"/>
      <c r="S30" s="883"/>
      <c r="T30" s="165"/>
      <c r="U30" s="573"/>
      <c r="V30" s="338"/>
      <c r="W30" s="351" t="s">
        <v>85</v>
      </c>
      <c r="X30" s="373"/>
      <c r="Y30" s="675"/>
      <c r="Z30" s="672"/>
      <c r="AA30" s="673">
        <v>58167.167508504077</v>
      </c>
      <c r="AB30" s="673">
        <v>59301.332402088716</v>
      </c>
      <c r="AC30" s="673">
        <v>62218.053306693371</v>
      </c>
      <c r="AD30" s="673">
        <v>65643.249734996381</v>
      </c>
      <c r="AE30" s="673">
        <v>63833.413322368237</v>
      </c>
      <c r="AF30" s="673">
        <v>67477.227735701614</v>
      </c>
      <c r="AG30" s="673">
        <v>69880.366957828868</v>
      </c>
      <c r="AH30" s="673">
        <v>66730.205120783328</v>
      </c>
      <c r="AI30" s="673">
        <v>66775.264262267563</v>
      </c>
      <c r="AJ30" s="673">
        <v>68588.834743351952</v>
      </c>
      <c r="AK30" s="673">
        <v>72226.24200626128</v>
      </c>
      <c r="AL30" s="673">
        <v>68553.135738847646</v>
      </c>
      <c r="AM30" s="673">
        <v>71334.893190037037</v>
      </c>
      <c r="AN30" s="673">
        <v>67914.862135508374</v>
      </c>
      <c r="AO30" s="673">
        <v>68006.409833997866</v>
      </c>
      <c r="AP30" s="673">
        <v>70395.478550084488</v>
      </c>
      <c r="AQ30" s="673">
        <v>66123.070259378132</v>
      </c>
      <c r="AR30" s="673">
        <v>65403.902026637894</v>
      </c>
      <c r="AS30" s="673">
        <v>61704.132512039876</v>
      </c>
      <c r="AT30" s="673">
        <v>61350.897200800668</v>
      </c>
      <c r="AU30" s="673">
        <v>64216.941912273163</v>
      </c>
      <c r="AV30" s="673">
        <v>62540.92856869613</v>
      </c>
      <c r="AW30" s="673">
        <v>62626.438217539071</v>
      </c>
      <c r="AX30" s="673">
        <v>60319.27447058422</v>
      </c>
      <c r="AY30" s="673">
        <v>58013.755532842835</v>
      </c>
      <c r="AZ30" s="673">
        <v>55391.50902658113</v>
      </c>
      <c r="BA30" s="674">
        <v>55711.740759276734</v>
      </c>
      <c r="BB30" s="673">
        <v>59259.947954539712</v>
      </c>
      <c r="BC30" s="129">
        <v>52156.305071909723</v>
      </c>
      <c r="BD30" s="938">
        <v>53361.39417658485</v>
      </c>
      <c r="BE30" s="225"/>
      <c r="BF30" s="225"/>
      <c r="BG30" s="205"/>
      <c r="BH30" s="166"/>
      <c r="BI30" s="54"/>
      <c r="BJ30" s="54"/>
      <c r="BK30" s="54"/>
      <c r="BL30" s="54"/>
    </row>
    <row r="31" spans="15:64" ht="14.25" customHeight="1">
      <c r="O31" s="42"/>
      <c r="R31" s="883"/>
      <c r="S31" s="883"/>
      <c r="T31" s="165"/>
      <c r="U31" s="573"/>
      <c r="V31" s="731" t="s">
        <v>256</v>
      </c>
      <c r="W31" s="678"/>
      <c r="X31" s="678"/>
      <c r="Y31" s="679"/>
      <c r="Z31" s="686"/>
      <c r="AA31" s="687">
        <f t="shared" ref="AA31:BD31" si="33">AA32+AA33+AA35</f>
        <v>96301.938329209632</v>
      </c>
      <c r="AB31" s="687">
        <f t="shared" si="33"/>
        <v>97516.843182239914</v>
      </c>
      <c r="AC31" s="687">
        <f t="shared" si="33"/>
        <v>98969.37313826062</v>
      </c>
      <c r="AD31" s="687">
        <f t="shared" si="33"/>
        <v>96465.510172134847</v>
      </c>
      <c r="AE31" s="687">
        <f t="shared" si="33"/>
        <v>101508.37551333975</v>
      </c>
      <c r="AF31" s="687">
        <f t="shared" si="33"/>
        <v>102578.08397085968</v>
      </c>
      <c r="AG31" s="687">
        <f t="shared" si="33"/>
        <v>103786.15757204205</v>
      </c>
      <c r="AH31" s="687">
        <f t="shared" si="33"/>
        <v>102706.20307121612</v>
      </c>
      <c r="AI31" s="687">
        <f t="shared" si="33"/>
        <v>96434.171984509347</v>
      </c>
      <c r="AJ31" s="687">
        <f t="shared" si="33"/>
        <v>96693.950022715624</v>
      </c>
      <c r="AK31" s="687">
        <f t="shared" si="33"/>
        <v>98777.031735795041</v>
      </c>
      <c r="AL31" s="687">
        <f t="shared" si="33"/>
        <v>96638.450193521232</v>
      </c>
      <c r="AM31" s="687">
        <f t="shared" si="33"/>
        <v>93996.997632819723</v>
      </c>
      <c r="AN31" s="687">
        <f t="shared" si="33"/>
        <v>93732.006057164559</v>
      </c>
      <c r="AO31" s="687">
        <f t="shared" si="33"/>
        <v>92729.548567374033</v>
      </c>
      <c r="AP31" s="687">
        <f t="shared" si="33"/>
        <v>92731.075748455929</v>
      </c>
      <c r="AQ31" s="687">
        <f t="shared" si="33"/>
        <v>91239.923045728166</v>
      </c>
      <c r="AR31" s="687">
        <f t="shared" si="33"/>
        <v>91013.551281766529</v>
      </c>
      <c r="AS31" s="687">
        <f t="shared" si="33"/>
        <v>87584.851237958981</v>
      </c>
      <c r="AT31" s="687">
        <f t="shared" si="33"/>
        <v>78055.734152183417</v>
      </c>
      <c r="AU31" s="687">
        <f t="shared" si="33"/>
        <v>79526.239516544214</v>
      </c>
      <c r="AV31" s="687">
        <f t="shared" si="33"/>
        <v>78568.153885794207</v>
      </c>
      <c r="AW31" s="687">
        <f t="shared" si="33"/>
        <v>80436.964610948606</v>
      </c>
      <c r="AX31" s="687">
        <f t="shared" si="33"/>
        <v>81748.161658277488</v>
      </c>
      <c r="AY31" s="687">
        <f t="shared" si="33"/>
        <v>80164.653413114298</v>
      </c>
      <c r="AZ31" s="687">
        <f t="shared" si="33"/>
        <v>79114.124632109</v>
      </c>
      <c r="BA31" s="687">
        <f t="shared" si="33"/>
        <v>78824.749082179929</v>
      </c>
      <c r="BB31" s="687">
        <f t="shared" si="33"/>
        <v>79691.722948708077</v>
      </c>
      <c r="BC31" s="687">
        <f t="shared" si="33"/>
        <v>78406.184530725965</v>
      </c>
      <c r="BD31" s="688">
        <f t="shared" si="33"/>
        <v>76978.906754995769</v>
      </c>
      <c r="BE31" s="687"/>
      <c r="BF31" s="687"/>
      <c r="BG31" s="688"/>
      <c r="BH31" s="166"/>
      <c r="BI31" s="54"/>
      <c r="BJ31" s="54"/>
      <c r="BK31" s="54"/>
      <c r="BL31" s="54"/>
    </row>
    <row r="32" spans="15:64" ht="14.25" customHeight="1" thickBot="1">
      <c r="O32" s="42"/>
      <c r="Q32" s="883"/>
      <c r="R32" s="883"/>
      <c r="S32" s="883"/>
      <c r="T32" s="885"/>
      <c r="U32" s="575"/>
      <c r="V32" s="694"/>
      <c r="W32" s="691" t="s">
        <v>253</v>
      </c>
      <c r="X32" s="676"/>
      <c r="Y32" s="677"/>
      <c r="Z32" s="682"/>
      <c r="AA32" s="683">
        <v>65619.892050676368</v>
      </c>
      <c r="AB32" s="683">
        <v>66852.105620560891</v>
      </c>
      <c r="AC32" s="683">
        <v>66760.230390060911</v>
      </c>
      <c r="AD32" s="683">
        <v>65446.656589895763</v>
      </c>
      <c r="AE32" s="683">
        <v>67121.544829979874</v>
      </c>
      <c r="AF32" s="683">
        <v>67457.726638509499</v>
      </c>
      <c r="AG32" s="683">
        <v>68041.728604769974</v>
      </c>
      <c r="AH32" s="683">
        <v>65447.872466866131</v>
      </c>
      <c r="AI32" s="683">
        <v>59375.007925752405</v>
      </c>
      <c r="AJ32" s="683">
        <v>59694.334112925862</v>
      </c>
      <c r="AK32" s="683">
        <v>60213.856436884707</v>
      </c>
      <c r="AL32" s="683">
        <v>58885.842313326255</v>
      </c>
      <c r="AM32" s="683">
        <v>56263.541319362455</v>
      </c>
      <c r="AN32" s="683">
        <v>55430.505778252817</v>
      </c>
      <c r="AO32" s="683">
        <v>55398.394278224259</v>
      </c>
      <c r="AP32" s="683">
        <v>56476.435570577494</v>
      </c>
      <c r="AQ32" s="683">
        <v>56805.863508508155</v>
      </c>
      <c r="AR32" s="683">
        <v>55999.235549671204</v>
      </c>
      <c r="AS32" s="683">
        <v>51630.05160608513</v>
      </c>
      <c r="AT32" s="683">
        <v>46056.390246728952</v>
      </c>
      <c r="AU32" s="683">
        <v>47105.232815282128</v>
      </c>
      <c r="AV32" s="683">
        <v>46946.307722450489</v>
      </c>
      <c r="AW32" s="683">
        <v>46995.349238257324</v>
      </c>
      <c r="AX32" s="683">
        <v>48758.2331548785</v>
      </c>
      <c r="AY32" s="683">
        <v>48153.203343976864</v>
      </c>
      <c r="AZ32" s="683">
        <v>46772.380870678739</v>
      </c>
      <c r="BA32" s="684">
        <v>46359.041862424398</v>
      </c>
      <c r="BB32" s="683">
        <v>47002.451844784751</v>
      </c>
      <c r="BC32" s="683">
        <v>46286.775549297228</v>
      </c>
      <c r="BD32" s="940">
        <v>45152.183475272483</v>
      </c>
      <c r="BE32" s="939"/>
      <c r="BF32" s="683"/>
      <c r="BG32" s="685"/>
      <c r="BH32" s="166"/>
      <c r="BI32" s="54"/>
      <c r="BJ32" s="54"/>
      <c r="BK32" s="54"/>
      <c r="BL32" s="54"/>
    </row>
    <row r="33" spans="1:64" ht="14.25" customHeight="1">
      <c r="O33" s="42"/>
      <c r="R33" s="883"/>
      <c r="S33" s="883"/>
      <c r="T33" s="885"/>
      <c r="U33" s="575"/>
      <c r="V33" s="689"/>
      <c r="W33" s="692" t="s">
        <v>86</v>
      </c>
      <c r="X33" s="353"/>
      <c r="Y33" s="354"/>
      <c r="Z33" s="376"/>
      <c r="AA33" s="619">
        <v>24009.919440480939</v>
      </c>
      <c r="AB33" s="619">
        <v>24198.43302510443</v>
      </c>
      <c r="AC33" s="619">
        <v>26002.914828499775</v>
      </c>
      <c r="AD33" s="619">
        <v>25024.946447143288</v>
      </c>
      <c r="AE33" s="619">
        <v>28603.56693581674</v>
      </c>
      <c r="AF33" s="619">
        <v>29144.796301750583</v>
      </c>
      <c r="AG33" s="619">
        <v>29655.014460891914</v>
      </c>
      <c r="AH33" s="619">
        <v>31208.889703732337</v>
      </c>
      <c r="AI33" s="619">
        <v>31451.722241133284</v>
      </c>
      <c r="AJ33" s="619">
        <v>31367.978973028712</v>
      </c>
      <c r="AK33" s="619">
        <v>32857.906344402545</v>
      </c>
      <c r="AL33" s="619">
        <v>32523.162229449932</v>
      </c>
      <c r="AM33" s="619">
        <v>32768.137501850826</v>
      </c>
      <c r="AN33" s="619">
        <v>33516.424967093371</v>
      </c>
      <c r="AO33" s="619">
        <v>32704.04164375976</v>
      </c>
      <c r="AP33" s="619">
        <v>31686.377260110257</v>
      </c>
      <c r="AQ33" s="619">
        <v>29931.52628627175</v>
      </c>
      <c r="AR33" s="619">
        <v>30502.818619135545</v>
      </c>
      <c r="AS33" s="619">
        <v>31870.648236678418</v>
      </c>
      <c r="AT33" s="619">
        <v>28266.620364585688</v>
      </c>
      <c r="AU33" s="619">
        <v>28794.875904583641</v>
      </c>
      <c r="AV33" s="619">
        <v>28115.27481500453</v>
      </c>
      <c r="AW33" s="619">
        <v>29923.216685456806</v>
      </c>
      <c r="AX33" s="619">
        <v>29462.551324764972</v>
      </c>
      <c r="AY33" s="619">
        <v>28590.660416266634</v>
      </c>
      <c r="AZ33" s="619">
        <v>29068.270540135116</v>
      </c>
      <c r="BA33" s="619">
        <v>29266.827099252419</v>
      </c>
      <c r="BB33" s="130">
        <v>29603.380295027768</v>
      </c>
      <c r="BC33" s="130">
        <v>29073.513428401791</v>
      </c>
      <c r="BD33" s="155">
        <v>28842.030475564956</v>
      </c>
      <c r="BE33" s="226"/>
      <c r="BF33" s="226"/>
      <c r="BG33" s="155"/>
      <c r="BH33" s="667"/>
      <c r="BI33" s="54"/>
      <c r="BJ33" s="54"/>
      <c r="BK33" s="54"/>
      <c r="BL33" s="54"/>
    </row>
    <row r="34" spans="1:64" ht="14.25" customHeight="1" thickBot="1">
      <c r="O34" s="42"/>
      <c r="U34" s="576"/>
      <c r="V34" s="690"/>
      <c r="W34" s="693"/>
      <c r="X34" s="680" t="s">
        <v>87</v>
      </c>
      <c r="Y34" s="681"/>
      <c r="Z34" s="162"/>
      <c r="AA34" s="638">
        <v>10877.600981426513</v>
      </c>
      <c r="AB34" s="638">
        <v>11049.806368923906</v>
      </c>
      <c r="AC34" s="638">
        <v>11807.005324140289</v>
      </c>
      <c r="AD34" s="638">
        <v>11076.355908637637</v>
      </c>
      <c r="AE34" s="638">
        <v>12141.64258301512</v>
      </c>
      <c r="AF34" s="638">
        <v>12430.812103547969</v>
      </c>
      <c r="AG34" s="638">
        <v>12524.696163572877</v>
      </c>
      <c r="AH34" s="638">
        <v>13494.993714847755</v>
      </c>
      <c r="AI34" s="638">
        <v>13752.536966155511</v>
      </c>
      <c r="AJ34" s="638">
        <v>13872.228730078583</v>
      </c>
      <c r="AK34" s="638">
        <v>15214.352327328641</v>
      </c>
      <c r="AL34" s="638">
        <v>16132.526380314026</v>
      </c>
      <c r="AM34" s="638">
        <v>16997.608754950557</v>
      </c>
      <c r="AN34" s="638">
        <v>17808.352586478897</v>
      </c>
      <c r="AO34" s="638">
        <v>17549.375263856604</v>
      </c>
      <c r="AP34" s="638">
        <v>17077.053174258628</v>
      </c>
      <c r="AQ34" s="638">
        <v>16162.740511395768</v>
      </c>
      <c r="AR34" s="638">
        <v>16516.942998813651</v>
      </c>
      <c r="AS34" s="638">
        <v>16817.344070670155</v>
      </c>
      <c r="AT34" s="638">
        <v>15691.120491433474</v>
      </c>
      <c r="AU34" s="638">
        <v>15967.800619604717</v>
      </c>
      <c r="AV34" s="638">
        <v>16042.534043465548</v>
      </c>
      <c r="AW34" s="638">
        <v>17212.558546043409</v>
      </c>
      <c r="AX34" s="638">
        <v>16781.539656296227</v>
      </c>
      <c r="AY34" s="638">
        <v>16412.159523295963</v>
      </c>
      <c r="AZ34" s="638">
        <v>16935.326990844595</v>
      </c>
      <c r="BA34" s="638">
        <v>17655.583327716271</v>
      </c>
      <c r="BB34" s="637">
        <v>18285.197674952884</v>
      </c>
      <c r="BC34" s="637">
        <v>17608.775464863073</v>
      </c>
      <c r="BD34" s="741">
        <v>17467.553954878163</v>
      </c>
      <c r="BE34" s="227"/>
      <c r="BF34" s="227"/>
      <c r="BG34" s="206"/>
      <c r="BH34" s="664"/>
    </row>
    <row r="35" spans="1:64" ht="14.25" customHeight="1" thickBot="1">
      <c r="O35" s="42"/>
      <c r="R35" s="883"/>
      <c r="S35" s="883"/>
      <c r="T35" s="885"/>
      <c r="U35" s="575"/>
      <c r="V35" s="695"/>
      <c r="W35" s="795" t="s">
        <v>360</v>
      </c>
      <c r="X35" s="357"/>
      <c r="Y35" s="396"/>
      <c r="Z35" s="172"/>
      <c r="AA35" s="620">
        <v>6672.1268380523252</v>
      </c>
      <c r="AB35" s="620">
        <v>6466.304536574592</v>
      </c>
      <c r="AC35" s="620">
        <v>6206.2279196999352</v>
      </c>
      <c r="AD35" s="620">
        <v>5993.9071350957993</v>
      </c>
      <c r="AE35" s="620">
        <v>5783.2637475431447</v>
      </c>
      <c r="AF35" s="620">
        <v>5975.5610305995888</v>
      </c>
      <c r="AG35" s="620">
        <v>6089.4145063801525</v>
      </c>
      <c r="AH35" s="620">
        <v>6049.4409006176556</v>
      </c>
      <c r="AI35" s="620">
        <v>5607.4418176236586</v>
      </c>
      <c r="AJ35" s="620">
        <v>5631.6369367610523</v>
      </c>
      <c r="AK35" s="620">
        <v>5705.2689545077847</v>
      </c>
      <c r="AL35" s="620">
        <v>5229.4456507450468</v>
      </c>
      <c r="AM35" s="620">
        <v>4965.3188116064412</v>
      </c>
      <c r="AN35" s="620">
        <v>4785.075311818382</v>
      </c>
      <c r="AO35" s="620">
        <v>4627.1126453900106</v>
      </c>
      <c r="AP35" s="620">
        <v>4568.2629177681829</v>
      </c>
      <c r="AQ35" s="620">
        <v>4502.5332509482523</v>
      </c>
      <c r="AR35" s="620">
        <v>4511.4971129597807</v>
      </c>
      <c r="AS35" s="620">
        <v>4084.1513951954466</v>
      </c>
      <c r="AT35" s="620">
        <v>3732.7235408687766</v>
      </c>
      <c r="AU35" s="620">
        <v>3626.1307966784452</v>
      </c>
      <c r="AV35" s="620">
        <v>3506.5713483391883</v>
      </c>
      <c r="AW35" s="620">
        <v>3518.398687234474</v>
      </c>
      <c r="AX35" s="620">
        <v>3527.3771786340103</v>
      </c>
      <c r="AY35" s="620">
        <v>3420.7896528708075</v>
      </c>
      <c r="AZ35" s="620">
        <v>3273.4732212951503</v>
      </c>
      <c r="BA35" s="620">
        <v>3198.8801205031205</v>
      </c>
      <c r="BB35" s="172">
        <v>3085.8908088955513</v>
      </c>
      <c r="BC35" s="172">
        <v>3045.8955530269454</v>
      </c>
      <c r="BD35" s="207">
        <v>2984.6928041583365</v>
      </c>
      <c r="BE35" s="172"/>
      <c r="BF35" s="228"/>
      <c r="BG35" s="207"/>
      <c r="BH35" s="667"/>
    </row>
    <row r="36" spans="1:64" ht="14.25" customHeight="1" thickTop="1" thickBot="1">
      <c r="O36" s="42"/>
      <c r="T36" s="165"/>
      <c r="U36" s="574"/>
      <c r="V36" s="586" t="s">
        <v>88</v>
      </c>
      <c r="W36" s="397"/>
      <c r="X36" s="378"/>
      <c r="Y36" s="398"/>
      <c r="Z36" s="163"/>
      <c r="AA36" s="163">
        <f t="shared" ref="AA36:BD36" si="34">SUM(AA5,AA32,AA33,AA35)</f>
        <v>1163873.6184377095</v>
      </c>
      <c r="AB36" s="163">
        <f t="shared" si="34"/>
        <v>1175352.9181396756</v>
      </c>
      <c r="AC36" s="163">
        <f t="shared" si="34"/>
        <v>1184791.4950435052</v>
      </c>
      <c r="AD36" s="163">
        <f t="shared" si="34"/>
        <v>1177467.1359151558</v>
      </c>
      <c r="AE36" s="163">
        <f t="shared" si="34"/>
        <v>1232353.9777903825</v>
      </c>
      <c r="AF36" s="163">
        <f t="shared" si="34"/>
        <v>1244620.145040985</v>
      </c>
      <c r="AG36" s="163">
        <f t="shared" si="34"/>
        <v>1256580.765119774</v>
      </c>
      <c r="AH36" s="163">
        <f t="shared" si="34"/>
        <v>1249663.2087939337</v>
      </c>
      <c r="AI36" s="163">
        <f t="shared" si="34"/>
        <v>1209582.714079814</v>
      </c>
      <c r="AJ36" s="163">
        <f t="shared" si="34"/>
        <v>1246172.6335165889</v>
      </c>
      <c r="AK36" s="163">
        <f t="shared" si="34"/>
        <v>1269077.1927207122</v>
      </c>
      <c r="AL36" s="163">
        <f t="shared" si="34"/>
        <v>1253998.5910291669</v>
      </c>
      <c r="AM36" s="163">
        <f t="shared" si="34"/>
        <v>1282987.8030518165</v>
      </c>
      <c r="AN36" s="163">
        <f t="shared" si="34"/>
        <v>1291030.2194543851</v>
      </c>
      <c r="AO36" s="163">
        <f t="shared" si="34"/>
        <v>1286171.9595965694</v>
      </c>
      <c r="AP36" s="163">
        <f t="shared" si="34"/>
        <v>1293252.1481466477</v>
      </c>
      <c r="AQ36" s="163">
        <f t="shared" si="34"/>
        <v>1269957.6046258148</v>
      </c>
      <c r="AR36" s="163">
        <f t="shared" si="34"/>
        <v>1305502.8671441362</v>
      </c>
      <c r="AS36" s="163">
        <f t="shared" si="34"/>
        <v>1234606.0392589869</v>
      </c>
      <c r="AT36" s="163">
        <f t="shared" si="34"/>
        <v>1165187.2991409018</v>
      </c>
      <c r="AU36" s="163">
        <f t="shared" si="34"/>
        <v>1216555.8982788667</v>
      </c>
      <c r="AV36" s="163">
        <f t="shared" si="34"/>
        <v>1266553.23140978</v>
      </c>
      <c r="AW36" s="163">
        <f t="shared" si="34"/>
        <v>1307752.4102525914</v>
      </c>
      <c r="AX36" s="163">
        <f t="shared" si="34"/>
        <v>1317026.367636343</v>
      </c>
      <c r="AY36" s="163">
        <f t="shared" si="34"/>
        <v>1265300.7731608124</v>
      </c>
      <c r="AZ36" s="163">
        <f t="shared" si="34"/>
        <v>1225026.7354966481</v>
      </c>
      <c r="BA36" s="621">
        <f t="shared" si="34"/>
        <v>1205365.8028778909</v>
      </c>
      <c r="BB36" s="163">
        <f t="shared" si="34"/>
        <v>1189833.8438433232</v>
      </c>
      <c r="BC36" s="163">
        <f t="shared" si="34"/>
        <v>1143673.4585463109</v>
      </c>
      <c r="BD36" s="208">
        <f t="shared" si="34"/>
        <v>1106467.63481837</v>
      </c>
      <c r="BE36" s="163"/>
      <c r="BF36" s="229"/>
      <c r="BG36" s="208"/>
      <c r="BH36" s="166"/>
    </row>
    <row r="37" spans="1:64">
      <c r="T37" s="165"/>
      <c r="U37" s="165"/>
      <c r="V37" s="108"/>
      <c r="W37" s="108"/>
      <c r="X37" s="108"/>
      <c r="Y37" s="108"/>
      <c r="Z37" s="325"/>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4"/>
    </row>
    <row r="38" spans="1:64">
      <c r="T38" s="165"/>
      <c r="U38" s="165"/>
      <c r="V38" s="108"/>
      <c r="W38" s="108"/>
      <c r="X38" s="108"/>
      <c r="Y38" s="108"/>
      <c r="Z38" s="325"/>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4"/>
    </row>
    <row r="39" spans="1:64">
      <c r="T39" s="165"/>
      <c r="U39" s="165"/>
      <c r="V39" s="108"/>
      <c r="W39" s="108"/>
      <c r="X39" s="108"/>
      <c r="Y39" s="108"/>
      <c r="Z39" s="325"/>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4"/>
    </row>
    <row r="40" spans="1:64" ht="18.75">
      <c r="U40" s="189"/>
      <c r="V40" s="42"/>
      <c r="Y40" s="1" t="s">
        <v>111</v>
      </c>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row>
    <row r="41" spans="1:64">
      <c r="A41" s="108"/>
      <c r="B41" s="42"/>
      <c r="C41" s="42"/>
      <c r="D41" s="42"/>
      <c r="E41" s="42"/>
      <c r="F41" s="42"/>
      <c r="G41" s="42"/>
      <c r="H41" s="42"/>
      <c r="I41" s="42"/>
      <c r="J41" s="42"/>
      <c r="K41" s="42"/>
      <c r="L41" s="42"/>
      <c r="M41" s="42"/>
      <c r="N41" s="42"/>
      <c r="O41" s="42"/>
      <c r="T41" s="863"/>
      <c r="U41" s="592"/>
      <c r="V41" s="42"/>
      <c r="Y41" s="380"/>
      <c r="Z41" s="380"/>
      <c r="AA41" s="10">
        <v>1990</v>
      </c>
      <c r="AB41" s="10">
        <f t="shared" ref="AB41:BE41" si="35">AA41+1</f>
        <v>1991</v>
      </c>
      <c r="AC41" s="10">
        <f t="shared" si="35"/>
        <v>1992</v>
      </c>
      <c r="AD41" s="10">
        <f t="shared" si="35"/>
        <v>1993</v>
      </c>
      <c r="AE41" s="10">
        <f t="shared" si="35"/>
        <v>1994</v>
      </c>
      <c r="AF41" s="10">
        <f t="shared" si="35"/>
        <v>1995</v>
      </c>
      <c r="AG41" s="10">
        <f t="shared" si="35"/>
        <v>1996</v>
      </c>
      <c r="AH41" s="10">
        <f t="shared" si="35"/>
        <v>1997</v>
      </c>
      <c r="AI41" s="10">
        <f t="shared" si="35"/>
        <v>1998</v>
      </c>
      <c r="AJ41" s="10">
        <f t="shared" si="35"/>
        <v>1999</v>
      </c>
      <c r="AK41" s="10">
        <f t="shared" si="35"/>
        <v>2000</v>
      </c>
      <c r="AL41" s="10">
        <f t="shared" si="35"/>
        <v>2001</v>
      </c>
      <c r="AM41" s="10">
        <f t="shared" si="35"/>
        <v>2002</v>
      </c>
      <c r="AN41" s="10">
        <f t="shared" si="35"/>
        <v>2003</v>
      </c>
      <c r="AO41" s="10">
        <f t="shared" si="35"/>
        <v>2004</v>
      </c>
      <c r="AP41" s="10">
        <f t="shared" si="35"/>
        <v>2005</v>
      </c>
      <c r="AQ41" s="10">
        <f t="shared" si="35"/>
        <v>2006</v>
      </c>
      <c r="AR41" s="10">
        <f t="shared" si="35"/>
        <v>2007</v>
      </c>
      <c r="AS41" s="10">
        <f t="shared" si="35"/>
        <v>2008</v>
      </c>
      <c r="AT41" s="10">
        <f t="shared" si="35"/>
        <v>2009</v>
      </c>
      <c r="AU41" s="10">
        <f t="shared" si="35"/>
        <v>2010</v>
      </c>
      <c r="AV41" s="10">
        <f t="shared" si="35"/>
        <v>2011</v>
      </c>
      <c r="AW41" s="10">
        <f t="shared" si="35"/>
        <v>2012</v>
      </c>
      <c r="AX41" s="10">
        <f t="shared" si="35"/>
        <v>2013</v>
      </c>
      <c r="AY41" s="10">
        <f t="shared" si="35"/>
        <v>2014</v>
      </c>
      <c r="AZ41" s="10">
        <f t="shared" si="35"/>
        <v>2015</v>
      </c>
      <c r="BA41" s="10">
        <f t="shared" si="35"/>
        <v>2016</v>
      </c>
      <c r="BB41" s="10">
        <f t="shared" si="35"/>
        <v>2017</v>
      </c>
      <c r="BC41" s="10">
        <f t="shared" si="35"/>
        <v>2018</v>
      </c>
      <c r="BD41" s="10">
        <f t="shared" si="35"/>
        <v>2019</v>
      </c>
      <c r="BE41" s="10">
        <f t="shared" si="35"/>
        <v>2020</v>
      </c>
      <c r="BF41" s="10" t="s">
        <v>18</v>
      </c>
      <c r="BG41" s="10" t="s">
        <v>1</v>
      </c>
      <c r="BH41" s="648"/>
    </row>
    <row r="42" spans="1:64">
      <c r="A42" s="108"/>
      <c r="B42" s="42"/>
      <c r="C42" s="42"/>
      <c r="D42" s="42"/>
      <c r="E42" s="42"/>
      <c r="F42" s="42"/>
      <c r="G42" s="42"/>
      <c r="H42" s="42"/>
      <c r="I42" s="42"/>
      <c r="J42" s="42"/>
      <c r="K42" s="42"/>
      <c r="L42" s="42"/>
      <c r="M42" s="42"/>
      <c r="N42" s="42"/>
      <c r="O42" s="42"/>
      <c r="U42" s="189"/>
      <c r="V42" s="42"/>
      <c r="Y42" s="319" t="s">
        <v>89</v>
      </c>
      <c r="Z42" s="319"/>
      <c r="AA42" s="11">
        <f t="shared" ref="AA42:BE42" si="36">AA7/10^3</f>
        <v>348.41179447028634</v>
      </c>
      <c r="AB42" s="11">
        <f t="shared" si="36"/>
        <v>349.74258710949579</v>
      </c>
      <c r="AC42" s="11">
        <f t="shared" si="36"/>
        <v>355.12614215324686</v>
      </c>
      <c r="AD42" s="11">
        <f t="shared" si="36"/>
        <v>338.72492179417719</v>
      </c>
      <c r="AE42" s="11">
        <f t="shared" si="36"/>
        <v>372.71652054267736</v>
      </c>
      <c r="AF42" s="11">
        <f t="shared" si="36"/>
        <v>360.59531972801585</v>
      </c>
      <c r="AG42" s="11">
        <f t="shared" si="36"/>
        <v>362.4691212051091</v>
      </c>
      <c r="AH42" s="11">
        <f t="shared" si="36"/>
        <v>357.64184247294844</v>
      </c>
      <c r="AI42" s="11">
        <f t="shared" si="36"/>
        <v>344.51684317773794</v>
      </c>
      <c r="AJ42" s="11">
        <f t="shared" si="36"/>
        <v>366.22601919401677</v>
      </c>
      <c r="AK42" s="11">
        <f t="shared" si="36"/>
        <v>374.92024083416112</v>
      </c>
      <c r="AL42" s="11">
        <f t="shared" si="36"/>
        <v>365.84175823433213</v>
      </c>
      <c r="AM42" s="11">
        <f t="shared" si="36"/>
        <v>391.42328482875729</v>
      </c>
      <c r="AN42" s="11">
        <f t="shared" si="36"/>
        <v>407.74666526328861</v>
      </c>
      <c r="AO42" s="11">
        <f t="shared" si="36"/>
        <v>403.77988285122586</v>
      </c>
      <c r="AP42" s="11">
        <f t="shared" si="36"/>
        <v>423.92684168544571</v>
      </c>
      <c r="AQ42" s="11">
        <f t="shared" si="36"/>
        <v>414.87062379360515</v>
      </c>
      <c r="AR42" s="11">
        <f t="shared" si="36"/>
        <v>467.18903156868345</v>
      </c>
      <c r="AS42" s="11">
        <f t="shared" si="36"/>
        <v>436.55731213543805</v>
      </c>
      <c r="AT42" s="11">
        <f t="shared" si="36"/>
        <v>397.6822033693656</v>
      </c>
      <c r="AU42" s="11">
        <f t="shared" si="36"/>
        <v>422.04719202207656</v>
      </c>
      <c r="AV42" s="11">
        <f t="shared" si="36"/>
        <v>479.36174286509265</v>
      </c>
      <c r="AW42" s="11">
        <f t="shared" si="36"/>
        <v>524.9068807143135</v>
      </c>
      <c r="AX42" s="11">
        <f t="shared" si="36"/>
        <v>526.22735136262838</v>
      </c>
      <c r="AY42" s="11">
        <f t="shared" si="36"/>
        <v>498.45934487487892</v>
      </c>
      <c r="AZ42" s="11">
        <f t="shared" si="36"/>
        <v>473.53365908637051</v>
      </c>
      <c r="BA42" s="11">
        <f t="shared" si="36"/>
        <v>506.37713202083069</v>
      </c>
      <c r="BB42" s="11">
        <f t="shared" si="36"/>
        <v>492.72058700883508</v>
      </c>
      <c r="BC42" s="11">
        <f t="shared" si="36"/>
        <v>455.07041973165752</v>
      </c>
      <c r="BD42" s="11">
        <f t="shared" si="36"/>
        <v>432.64010328536932</v>
      </c>
      <c r="BE42" s="11">
        <f t="shared" si="36"/>
        <v>0</v>
      </c>
      <c r="BF42" s="11"/>
      <c r="BG42" s="11"/>
      <c r="BH42" s="189"/>
    </row>
    <row r="43" spans="1:64">
      <c r="A43" s="108"/>
      <c r="B43" s="42"/>
      <c r="C43" s="42"/>
      <c r="D43" s="42"/>
      <c r="E43" s="42"/>
      <c r="F43" s="42"/>
      <c r="G43" s="42"/>
      <c r="H43" s="42"/>
      <c r="I43" s="42"/>
      <c r="J43" s="42"/>
      <c r="K43" s="42"/>
      <c r="L43" s="42"/>
      <c r="M43" s="42"/>
      <c r="N43" s="42"/>
      <c r="O43" s="42"/>
      <c r="U43" s="189"/>
      <c r="V43" s="42"/>
      <c r="Y43" s="319" t="s">
        <v>90</v>
      </c>
      <c r="Z43" s="319"/>
      <c r="AA43" s="11">
        <f t="shared" ref="AA43:BE43" si="37">AA14/10^3</f>
        <v>379.43293558807915</v>
      </c>
      <c r="AB43" s="11">
        <f t="shared" si="37"/>
        <v>376.93236115127036</v>
      </c>
      <c r="AC43" s="11">
        <f t="shared" si="37"/>
        <v>371.33954566083264</v>
      </c>
      <c r="AD43" s="11">
        <f t="shared" si="37"/>
        <v>373.17090826986504</v>
      </c>
      <c r="AE43" s="11">
        <f t="shared" si="37"/>
        <v>379.82004765512886</v>
      </c>
      <c r="AF43" s="11">
        <f t="shared" si="37"/>
        <v>386.84132073711118</v>
      </c>
      <c r="AG43" s="11">
        <f t="shared" si="37"/>
        <v>391.55115122935229</v>
      </c>
      <c r="AH43" s="11">
        <f t="shared" si="37"/>
        <v>387.16907769880117</v>
      </c>
      <c r="AI43" s="11">
        <f t="shared" si="37"/>
        <v>363.31945304239252</v>
      </c>
      <c r="AJ43" s="11">
        <f t="shared" si="37"/>
        <v>367.91617257073574</v>
      </c>
      <c r="AK43" s="11">
        <f t="shared" si="37"/>
        <v>377.8211820137625</v>
      </c>
      <c r="AL43" s="11">
        <f t="shared" si="37"/>
        <v>371.70551368265154</v>
      </c>
      <c r="AM43" s="11">
        <f t="shared" si="37"/>
        <v>376.98055364049145</v>
      </c>
      <c r="AN43" s="11">
        <f t="shared" si="37"/>
        <v>376.61720164532483</v>
      </c>
      <c r="AO43" s="11">
        <f t="shared" si="37"/>
        <v>377.36596196453524</v>
      </c>
      <c r="AP43" s="11">
        <f t="shared" si="37"/>
        <v>366.55378190483623</v>
      </c>
      <c r="AQ43" s="11">
        <f t="shared" si="37"/>
        <v>363.02598390406621</v>
      </c>
      <c r="AR43" s="11">
        <f t="shared" si="37"/>
        <v>359.35673004093178</v>
      </c>
      <c r="AS43" s="11">
        <f t="shared" si="37"/>
        <v>328.60630881623797</v>
      </c>
      <c r="AT43" s="11">
        <f t="shared" si="37"/>
        <v>314.78253163066847</v>
      </c>
      <c r="AU43" s="11">
        <f t="shared" si="37"/>
        <v>329.17421818346628</v>
      </c>
      <c r="AV43" s="11">
        <f t="shared" si="37"/>
        <v>326.7347956748651</v>
      </c>
      <c r="AW43" s="11">
        <f t="shared" si="37"/>
        <v>324.83201715263777</v>
      </c>
      <c r="AX43" s="11">
        <f t="shared" si="37"/>
        <v>329.68513931949246</v>
      </c>
      <c r="AY43" s="11">
        <f t="shared" si="37"/>
        <v>320.18101405461482</v>
      </c>
      <c r="AZ43" s="11">
        <f t="shared" si="37"/>
        <v>311.43478010531362</v>
      </c>
      <c r="BA43" s="11">
        <f t="shared" si="37"/>
        <v>297.50451778621141</v>
      </c>
      <c r="BB43" s="11">
        <f t="shared" si="37"/>
        <v>291.76978033269569</v>
      </c>
      <c r="BC43" s="11">
        <f t="shared" si="37"/>
        <v>285.84051666837013</v>
      </c>
      <c r="BD43" s="11">
        <f t="shared" si="37"/>
        <v>279.46433700555275</v>
      </c>
      <c r="BE43" s="11">
        <f t="shared" si="37"/>
        <v>0</v>
      </c>
      <c r="BF43" s="24"/>
      <c r="BG43" s="24"/>
      <c r="BH43" s="668"/>
      <c r="BI43" s="54"/>
      <c r="BJ43" s="54"/>
      <c r="BK43" s="54"/>
      <c r="BL43" s="54"/>
    </row>
    <row r="44" spans="1:64">
      <c r="A44" s="108"/>
      <c r="B44" s="42"/>
      <c r="C44" s="42"/>
      <c r="D44" s="42"/>
      <c r="E44" s="42"/>
      <c r="F44" s="42"/>
      <c r="G44" s="42"/>
      <c r="H44" s="42"/>
      <c r="I44" s="42"/>
      <c r="J44" s="42"/>
      <c r="K44" s="42"/>
      <c r="L44" s="42"/>
      <c r="M44" s="42"/>
      <c r="N44" s="42"/>
      <c r="O44" s="42"/>
      <c r="U44" s="189"/>
      <c r="V44" s="42"/>
      <c r="Y44" s="319" t="s">
        <v>91</v>
      </c>
      <c r="Z44" s="319"/>
      <c r="AA44" s="11">
        <f t="shared" ref="AA44:BE44" si="38">AA27/10^3</f>
        <v>200.59626279585336</v>
      </c>
      <c r="AB44" s="11">
        <f t="shared" si="38"/>
        <v>212.30190184523818</v>
      </c>
      <c r="AC44" s="11">
        <f t="shared" si="38"/>
        <v>218.96297042941686</v>
      </c>
      <c r="AD44" s="11">
        <f t="shared" si="38"/>
        <v>222.80708858339233</v>
      </c>
      <c r="AE44" s="11">
        <f t="shared" si="38"/>
        <v>232.17927026446233</v>
      </c>
      <c r="AF44" s="11">
        <f t="shared" si="38"/>
        <v>241.58972851991706</v>
      </c>
      <c r="AG44" s="11">
        <f t="shared" si="38"/>
        <v>248.32049583294412</v>
      </c>
      <c r="AH44" s="11">
        <f t="shared" si="38"/>
        <v>250.13065313120802</v>
      </c>
      <c r="AI44" s="11">
        <f t="shared" si="38"/>
        <v>248.34017277310465</v>
      </c>
      <c r="AJ44" s="11">
        <f t="shared" si="38"/>
        <v>252.46214638444823</v>
      </c>
      <c r="AK44" s="11">
        <f t="shared" si="38"/>
        <v>252.13820079660451</v>
      </c>
      <c r="AL44" s="11">
        <f t="shared" si="38"/>
        <v>256.3228673722972</v>
      </c>
      <c r="AM44" s="11">
        <f t="shared" si="38"/>
        <v>252.70967044072725</v>
      </c>
      <c r="AN44" s="11">
        <f t="shared" si="38"/>
        <v>248.70970304080191</v>
      </c>
      <c r="AO44" s="11">
        <f t="shared" si="38"/>
        <v>242.79823710314557</v>
      </c>
      <c r="AP44" s="11">
        <f t="shared" si="38"/>
        <v>237.32294762975246</v>
      </c>
      <c r="AQ44" s="11">
        <f t="shared" si="38"/>
        <v>234.69198293296068</v>
      </c>
      <c r="AR44" s="11">
        <f t="shared" si="38"/>
        <v>231.96625606244729</v>
      </c>
      <c r="AS44" s="11">
        <f t="shared" si="38"/>
        <v>224.39091436567762</v>
      </c>
      <c r="AT44" s="11">
        <f t="shared" si="38"/>
        <v>221.1249427849167</v>
      </c>
      <c r="AU44" s="11">
        <f t="shared" si="38"/>
        <v>221.62963127802303</v>
      </c>
      <c r="AV44" s="11">
        <f t="shared" si="38"/>
        <v>216.84274845979689</v>
      </c>
      <c r="AW44" s="11">
        <f t="shared" si="38"/>
        <v>217.73668527545004</v>
      </c>
      <c r="AX44" s="11">
        <f t="shared" si="38"/>
        <v>214.84790412393068</v>
      </c>
      <c r="AY44" s="11">
        <f t="shared" si="38"/>
        <v>209.87853979168304</v>
      </c>
      <c r="AZ44" s="11">
        <f t="shared" si="38"/>
        <v>208.61467229925634</v>
      </c>
      <c r="BA44" s="11">
        <f t="shared" si="38"/>
        <v>206.73193770943629</v>
      </c>
      <c r="BB44" s="11">
        <f t="shared" si="38"/>
        <v>205.18233551443049</v>
      </c>
      <c r="BC44" s="11">
        <f t="shared" si="38"/>
        <v>203.06599132270856</v>
      </c>
      <c r="BD44" s="11">
        <f t="shared" si="38"/>
        <v>199.43016141606407</v>
      </c>
      <c r="BE44" s="11">
        <f t="shared" si="38"/>
        <v>0</v>
      </c>
      <c r="BF44" s="24"/>
      <c r="BG44" s="24"/>
      <c r="BH44" s="668"/>
    </row>
    <row r="45" spans="1:64">
      <c r="A45" s="108"/>
      <c r="B45" s="42"/>
      <c r="C45" s="42"/>
      <c r="D45" s="42"/>
      <c r="E45" s="42"/>
      <c r="F45" s="42"/>
      <c r="G45" s="42"/>
      <c r="H45" s="42"/>
      <c r="I45" s="42"/>
      <c r="J45" s="42"/>
      <c r="K45" s="42"/>
      <c r="L45" s="42"/>
      <c r="M45" s="42"/>
      <c r="N45" s="42"/>
      <c r="O45" s="42"/>
      <c r="T45" s="165"/>
      <c r="U45" s="189"/>
      <c r="V45" s="42"/>
      <c r="Y45" s="319" t="s">
        <v>92</v>
      </c>
      <c r="Z45" s="37"/>
      <c r="AA45" s="3">
        <f t="shared" ref="AA45:BE45" si="39">(AA26)/10^3</f>
        <v>80.963519745776949</v>
      </c>
      <c r="AB45" s="3">
        <f t="shared" si="39"/>
        <v>79.557892449342816</v>
      </c>
      <c r="AC45" s="3">
        <f t="shared" si="39"/>
        <v>78.175410355055007</v>
      </c>
      <c r="AD45" s="3">
        <f t="shared" si="39"/>
        <v>80.655457360589921</v>
      </c>
      <c r="AE45" s="3">
        <f t="shared" si="39"/>
        <v>82.296350492406006</v>
      </c>
      <c r="AF45" s="3">
        <f t="shared" si="39"/>
        <v>85.538464349379652</v>
      </c>
      <c r="AG45" s="3">
        <f t="shared" si="39"/>
        <v>80.57347232249758</v>
      </c>
      <c r="AH45" s="3">
        <f t="shared" si="39"/>
        <v>85.285227298976451</v>
      </c>
      <c r="AI45" s="3">
        <f t="shared" si="39"/>
        <v>90.196808839802145</v>
      </c>
      <c r="AJ45" s="3">
        <f t="shared" si="39"/>
        <v>94.285510601320695</v>
      </c>
      <c r="AK45" s="3">
        <f t="shared" si="39"/>
        <v>93.194295334127787</v>
      </c>
      <c r="AL45" s="3">
        <f t="shared" si="39"/>
        <v>94.936865807517293</v>
      </c>
      <c r="AM45" s="3">
        <f t="shared" si="39"/>
        <v>96.542403318984171</v>
      </c>
      <c r="AN45" s="3">
        <f t="shared" si="39"/>
        <v>96.309781312297005</v>
      </c>
      <c r="AO45" s="11">
        <f t="shared" si="39"/>
        <v>101.49191927629077</v>
      </c>
      <c r="AP45" s="11">
        <f t="shared" si="39"/>
        <v>102.32202262807284</v>
      </c>
      <c r="AQ45" s="11">
        <f t="shared" si="39"/>
        <v>100.00602069007677</v>
      </c>
      <c r="AR45" s="3">
        <f t="shared" si="39"/>
        <v>90.573396163669287</v>
      </c>
      <c r="AS45" s="3">
        <f t="shared" si="39"/>
        <v>95.762520191634181</v>
      </c>
      <c r="AT45" s="3">
        <f t="shared" si="39"/>
        <v>92.190990002966842</v>
      </c>
      <c r="AU45" s="11">
        <f t="shared" si="39"/>
        <v>99.961675366483391</v>
      </c>
      <c r="AV45" s="11">
        <f t="shared" si="39"/>
        <v>102.50486195553498</v>
      </c>
      <c r="AW45" s="3">
        <f t="shared" si="39"/>
        <v>97.213424281702103</v>
      </c>
      <c r="AX45" s="11">
        <f t="shared" si="39"/>
        <v>104.19853670142976</v>
      </c>
      <c r="AY45" s="3">
        <f t="shared" si="39"/>
        <v>98.603465493678712</v>
      </c>
      <c r="AZ45" s="3">
        <f t="shared" si="39"/>
        <v>96.937990347017461</v>
      </c>
      <c r="BA45" s="3">
        <f t="shared" si="39"/>
        <v>60.215725519955683</v>
      </c>
      <c r="BB45" s="3">
        <f t="shared" si="39"/>
        <v>61.209470084114336</v>
      </c>
      <c r="BC45" s="3">
        <f t="shared" si="39"/>
        <v>69.134041220938727</v>
      </c>
      <c r="BD45" s="3">
        <f t="shared" si="39"/>
        <v>64.592732179802979</v>
      </c>
      <c r="BE45" s="11">
        <f t="shared" si="39"/>
        <v>0</v>
      </c>
      <c r="BF45" s="24"/>
      <c r="BG45" s="24"/>
      <c r="BH45" s="668"/>
    </row>
    <row r="46" spans="1:64">
      <c r="A46" s="108"/>
      <c r="B46" s="42"/>
      <c r="C46" s="42"/>
      <c r="D46" s="42"/>
      <c r="E46" s="42"/>
      <c r="F46" s="42"/>
      <c r="G46" s="42"/>
      <c r="H46" s="42"/>
      <c r="I46" s="42"/>
      <c r="J46" s="42"/>
      <c r="K46" s="42"/>
      <c r="L46" s="42"/>
      <c r="M46" s="42"/>
      <c r="N46" s="42"/>
      <c r="O46" s="42"/>
      <c r="U46" s="189"/>
      <c r="V46" s="42"/>
      <c r="Y46" s="319" t="s">
        <v>93</v>
      </c>
      <c r="Z46" s="319"/>
      <c r="AA46" s="3">
        <f t="shared" ref="AA46:BE46" si="40">AA30/10^3</f>
        <v>58.167167508504079</v>
      </c>
      <c r="AB46" s="3">
        <f t="shared" si="40"/>
        <v>59.301332402088718</v>
      </c>
      <c r="AC46" s="3">
        <f t="shared" si="40"/>
        <v>62.218053306693371</v>
      </c>
      <c r="AD46" s="3">
        <f t="shared" si="40"/>
        <v>65.643249734996388</v>
      </c>
      <c r="AE46" s="3">
        <f t="shared" si="40"/>
        <v>63.833413322368237</v>
      </c>
      <c r="AF46" s="3">
        <f t="shared" si="40"/>
        <v>67.477227735701618</v>
      </c>
      <c r="AG46" s="3">
        <f t="shared" si="40"/>
        <v>69.880366957828869</v>
      </c>
      <c r="AH46" s="3">
        <f t="shared" si="40"/>
        <v>66.730205120783324</v>
      </c>
      <c r="AI46" s="3">
        <f t="shared" si="40"/>
        <v>66.775264262267569</v>
      </c>
      <c r="AJ46" s="3">
        <f t="shared" si="40"/>
        <v>68.588834743351953</v>
      </c>
      <c r="AK46" s="3">
        <f t="shared" si="40"/>
        <v>72.226242006261273</v>
      </c>
      <c r="AL46" s="3">
        <f t="shared" si="40"/>
        <v>68.553135738847644</v>
      </c>
      <c r="AM46" s="3">
        <f t="shared" si="40"/>
        <v>71.334893190037036</v>
      </c>
      <c r="AN46" s="3">
        <f t="shared" si="40"/>
        <v>67.914862135508372</v>
      </c>
      <c r="AO46" s="3">
        <f t="shared" si="40"/>
        <v>68.006409833997864</v>
      </c>
      <c r="AP46" s="3">
        <f t="shared" si="40"/>
        <v>70.395478550084491</v>
      </c>
      <c r="AQ46" s="3">
        <f t="shared" si="40"/>
        <v>66.123070259378125</v>
      </c>
      <c r="AR46" s="3">
        <f t="shared" si="40"/>
        <v>65.403902026637894</v>
      </c>
      <c r="AS46" s="3">
        <f t="shared" si="40"/>
        <v>61.704132512039877</v>
      </c>
      <c r="AT46" s="3">
        <f t="shared" si="40"/>
        <v>61.350897200800667</v>
      </c>
      <c r="AU46" s="3">
        <f t="shared" si="40"/>
        <v>64.216941912273157</v>
      </c>
      <c r="AV46" s="3">
        <f t="shared" si="40"/>
        <v>62.540928568696131</v>
      </c>
      <c r="AW46" s="3">
        <f t="shared" si="40"/>
        <v>62.626438217539068</v>
      </c>
      <c r="AX46" s="3">
        <f t="shared" si="40"/>
        <v>60.319274470584219</v>
      </c>
      <c r="AY46" s="3">
        <f t="shared" si="40"/>
        <v>58.013755532842836</v>
      </c>
      <c r="AZ46" s="3">
        <f t="shared" si="40"/>
        <v>55.391509026581133</v>
      </c>
      <c r="BA46" s="3">
        <f t="shared" si="40"/>
        <v>55.711740759276736</v>
      </c>
      <c r="BB46" s="3">
        <f t="shared" si="40"/>
        <v>59.259947954539712</v>
      </c>
      <c r="BC46" s="3">
        <f t="shared" si="40"/>
        <v>52.156305071909721</v>
      </c>
      <c r="BD46" s="3">
        <f t="shared" si="40"/>
        <v>53.361394176584852</v>
      </c>
      <c r="BE46" s="11">
        <f t="shared" si="40"/>
        <v>0</v>
      </c>
      <c r="BF46" s="11"/>
      <c r="BG46" s="11"/>
      <c r="BH46" s="668"/>
    </row>
    <row r="47" spans="1:64">
      <c r="A47" s="108"/>
      <c r="B47" s="42"/>
      <c r="C47" s="42"/>
      <c r="D47" s="42"/>
      <c r="E47" s="42"/>
      <c r="F47" s="42"/>
      <c r="G47" s="42"/>
      <c r="H47" s="42"/>
      <c r="I47" s="42"/>
      <c r="J47" s="42"/>
      <c r="K47" s="42"/>
      <c r="L47" s="42"/>
      <c r="M47" s="42"/>
      <c r="N47" s="42"/>
      <c r="O47" s="42"/>
      <c r="U47" s="189"/>
      <c r="V47" s="42"/>
      <c r="Y47" s="636" t="s">
        <v>253</v>
      </c>
      <c r="Z47" s="319"/>
      <c r="AA47" s="3">
        <f t="shared" ref="AA47:BE47" si="41">AA32/10^3</f>
        <v>65.61989205067637</v>
      </c>
      <c r="AB47" s="3">
        <f t="shared" si="41"/>
        <v>66.852105620560891</v>
      </c>
      <c r="AC47" s="3">
        <f t="shared" si="41"/>
        <v>66.760230390060912</v>
      </c>
      <c r="AD47" s="3">
        <f t="shared" si="41"/>
        <v>65.446656589895767</v>
      </c>
      <c r="AE47" s="3">
        <f t="shared" si="41"/>
        <v>67.121544829979868</v>
      </c>
      <c r="AF47" s="3">
        <f t="shared" si="41"/>
        <v>67.457726638509499</v>
      </c>
      <c r="AG47" s="3">
        <f t="shared" si="41"/>
        <v>68.041728604769972</v>
      </c>
      <c r="AH47" s="3">
        <f t="shared" si="41"/>
        <v>65.44787246686613</v>
      </c>
      <c r="AI47" s="3">
        <f t="shared" si="41"/>
        <v>59.375007925752406</v>
      </c>
      <c r="AJ47" s="3">
        <f t="shared" si="41"/>
        <v>59.694334112925866</v>
      </c>
      <c r="AK47" s="3">
        <f t="shared" si="41"/>
        <v>60.213856436884704</v>
      </c>
      <c r="AL47" s="3">
        <f t="shared" si="41"/>
        <v>58.885842313326258</v>
      </c>
      <c r="AM47" s="3">
        <f t="shared" si="41"/>
        <v>56.263541319362453</v>
      </c>
      <c r="AN47" s="3">
        <f t="shared" si="41"/>
        <v>55.430505778252815</v>
      </c>
      <c r="AO47" s="3">
        <f t="shared" si="41"/>
        <v>55.398394278224259</v>
      </c>
      <c r="AP47" s="3">
        <f t="shared" si="41"/>
        <v>56.476435570577493</v>
      </c>
      <c r="AQ47" s="3">
        <f t="shared" si="41"/>
        <v>56.805863508508153</v>
      </c>
      <c r="AR47" s="3">
        <f t="shared" si="41"/>
        <v>55.999235549671205</v>
      </c>
      <c r="AS47" s="3">
        <f t="shared" si="41"/>
        <v>51.630051606085132</v>
      </c>
      <c r="AT47" s="3">
        <f t="shared" si="41"/>
        <v>46.056390246728952</v>
      </c>
      <c r="AU47" s="3">
        <f t="shared" si="41"/>
        <v>47.105232815282129</v>
      </c>
      <c r="AV47" s="3">
        <f t="shared" si="41"/>
        <v>46.946307722450491</v>
      </c>
      <c r="AW47" s="3">
        <f t="shared" si="41"/>
        <v>46.995349238257326</v>
      </c>
      <c r="AX47" s="3">
        <f t="shared" si="41"/>
        <v>48.758233154878504</v>
      </c>
      <c r="AY47" s="3">
        <f t="shared" si="41"/>
        <v>48.153203343976863</v>
      </c>
      <c r="AZ47" s="3">
        <f t="shared" si="41"/>
        <v>46.772380870678738</v>
      </c>
      <c r="BA47" s="3">
        <f t="shared" si="41"/>
        <v>46.359041862424398</v>
      </c>
      <c r="BB47" s="3">
        <f t="shared" si="41"/>
        <v>47.002451844784751</v>
      </c>
      <c r="BC47" s="3">
        <f t="shared" si="41"/>
        <v>46.286775549297225</v>
      </c>
      <c r="BD47" s="3">
        <f t="shared" si="41"/>
        <v>45.15218347527248</v>
      </c>
      <c r="BE47" s="11">
        <f t="shared" si="41"/>
        <v>0</v>
      </c>
      <c r="BF47" s="24"/>
      <c r="BG47" s="24"/>
      <c r="BH47" s="668"/>
    </row>
    <row r="48" spans="1:64">
      <c r="A48" s="108"/>
      <c r="B48" s="42"/>
      <c r="C48" s="42"/>
      <c r="D48" s="42"/>
      <c r="E48" s="42"/>
      <c r="F48" s="42"/>
      <c r="G48" s="42"/>
      <c r="H48" s="42"/>
      <c r="I48" s="42"/>
      <c r="J48" s="42"/>
      <c r="K48" s="42"/>
      <c r="L48" s="42"/>
      <c r="M48" s="42"/>
      <c r="N48" s="42"/>
      <c r="O48" s="42"/>
      <c r="U48" s="189"/>
      <c r="V48" s="42"/>
      <c r="Y48" s="319" t="s">
        <v>94</v>
      </c>
      <c r="Z48" s="319"/>
      <c r="AA48" s="3">
        <f t="shared" ref="AA48:BE48" si="42">AA33/10^3</f>
        <v>24.009919440480939</v>
      </c>
      <c r="AB48" s="3">
        <f t="shared" si="42"/>
        <v>24.198433025104432</v>
      </c>
      <c r="AC48" s="3">
        <f t="shared" si="42"/>
        <v>26.002914828499776</v>
      </c>
      <c r="AD48" s="3">
        <f t="shared" si="42"/>
        <v>25.024946447143286</v>
      </c>
      <c r="AE48" s="3">
        <f t="shared" si="42"/>
        <v>28.60356693581674</v>
      </c>
      <c r="AF48" s="3">
        <f t="shared" si="42"/>
        <v>29.144796301750581</v>
      </c>
      <c r="AG48" s="3">
        <f t="shared" si="42"/>
        <v>29.655014460891916</v>
      </c>
      <c r="AH48" s="3">
        <f t="shared" si="42"/>
        <v>31.208889703732336</v>
      </c>
      <c r="AI48" s="3">
        <f t="shared" si="42"/>
        <v>31.451722241133282</v>
      </c>
      <c r="AJ48" s="3">
        <f t="shared" si="42"/>
        <v>31.367978973028713</v>
      </c>
      <c r="AK48" s="3">
        <f t="shared" si="42"/>
        <v>32.857906344402544</v>
      </c>
      <c r="AL48" s="3">
        <f t="shared" si="42"/>
        <v>32.52316222944993</v>
      </c>
      <c r="AM48" s="3">
        <f t="shared" si="42"/>
        <v>32.768137501850823</v>
      </c>
      <c r="AN48" s="3">
        <f t="shared" si="42"/>
        <v>33.516424967093371</v>
      </c>
      <c r="AO48" s="3">
        <f t="shared" si="42"/>
        <v>32.704041643759759</v>
      </c>
      <c r="AP48" s="3">
        <f t="shared" si="42"/>
        <v>31.686377260110259</v>
      </c>
      <c r="AQ48" s="3">
        <f t="shared" si="42"/>
        <v>29.931526286271751</v>
      </c>
      <c r="AR48" s="3">
        <f t="shared" si="42"/>
        <v>30.502818619135546</v>
      </c>
      <c r="AS48" s="3">
        <f t="shared" si="42"/>
        <v>31.87064823667842</v>
      </c>
      <c r="AT48" s="3">
        <f t="shared" si="42"/>
        <v>28.266620364585687</v>
      </c>
      <c r="AU48" s="3">
        <f t="shared" si="42"/>
        <v>28.794875904583641</v>
      </c>
      <c r="AV48" s="3">
        <f t="shared" si="42"/>
        <v>28.115274815004529</v>
      </c>
      <c r="AW48" s="3">
        <f t="shared" si="42"/>
        <v>29.923216685456804</v>
      </c>
      <c r="AX48" s="3">
        <f t="shared" si="42"/>
        <v>29.462551324764974</v>
      </c>
      <c r="AY48" s="3">
        <f t="shared" si="42"/>
        <v>28.590660416266633</v>
      </c>
      <c r="AZ48" s="3">
        <f t="shared" si="42"/>
        <v>29.068270540135117</v>
      </c>
      <c r="BA48" s="3">
        <f t="shared" si="42"/>
        <v>29.266827099252421</v>
      </c>
      <c r="BB48" s="3">
        <f t="shared" si="42"/>
        <v>29.603380295027769</v>
      </c>
      <c r="BC48" s="3">
        <f t="shared" si="42"/>
        <v>29.073513428401792</v>
      </c>
      <c r="BD48" s="3">
        <f t="shared" si="42"/>
        <v>28.842030475564957</v>
      </c>
      <c r="BE48" s="11">
        <f t="shared" si="42"/>
        <v>0</v>
      </c>
      <c r="BF48" s="24"/>
      <c r="BG48" s="24"/>
      <c r="BH48" s="668"/>
    </row>
    <row r="49" spans="1:60" s="164" customFormat="1" ht="19.5" thickBot="1">
      <c r="A49" s="165"/>
      <c r="B49" s="165"/>
      <c r="C49" s="165"/>
      <c r="D49" s="165"/>
      <c r="E49" s="165"/>
      <c r="F49" s="165"/>
      <c r="G49" s="165"/>
      <c r="H49" s="165"/>
      <c r="I49" s="165"/>
      <c r="J49" s="165"/>
      <c r="K49" s="165"/>
      <c r="L49" s="165"/>
      <c r="M49" s="165"/>
      <c r="N49" s="165"/>
      <c r="O49" s="165"/>
      <c r="P49" s="165"/>
      <c r="Q49" s="108"/>
      <c r="R49" s="108"/>
      <c r="S49" s="108"/>
      <c r="T49" s="108"/>
      <c r="U49" s="189"/>
      <c r="V49" s="108"/>
      <c r="W49" s="81"/>
      <c r="X49" s="81"/>
      <c r="Y49" s="796" t="s">
        <v>361</v>
      </c>
      <c r="Z49" s="320"/>
      <c r="AA49" s="285">
        <f t="shared" ref="AA49:BE49" si="43">AA35/10^3</f>
        <v>6.6721268380523249</v>
      </c>
      <c r="AB49" s="285">
        <f t="shared" si="43"/>
        <v>6.4663045365745919</v>
      </c>
      <c r="AC49" s="285">
        <f t="shared" si="43"/>
        <v>6.206227919699935</v>
      </c>
      <c r="AD49" s="285">
        <f t="shared" si="43"/>
        <v>5.9939071350957995</v>
      </c>
      <c r="AE49" s="285">
        <f t="shared" si="43"/>
        <v>5.7832637475431445</v>
      </c>
      <c r="AF49" s="285">
        <f t="shared" si="43"/>
        <v>5.9755610305995885</v>
      </c>
      <c r="AG49" s="285">
        <f t="shared" si="43"/>
        <v>6.0894145063801526</v>
      </c>
      <c r="AH49" s="285">
        <f t="shared" si="43"/>
        <v>6.0494409006176557</v>
      </c>
      <c r="AI49" s="285">
        <f t="shared" si="43"/>
        <v>5.6074418176236582</v>
      </c>
      <c r="AJ49" s="285">
        <f t="shared" si="43"/>
        <v>5.6316369367610521</v>
      </c>
      <c r="AK49" s="285">
        <f t="shared" si="43"/>
        <v>5.705268954507785</v>
      </c>
      <c r="AL49" s="285">
        <f t="shared" si="43"/>
        <v>5.2294456507450464</v>
      </c>
      <c r="AM49" s="285">
        <f t="shared" si="43"/>
        <v>4.9653188116064415</v>
      </c>
      <c r="AN49" s="285">
        <f t="shared" si="43"/>
        <v>4.7850753118183817</v>
      </c>
      <c r="AO49" s="285">
        <f t="shared" si="43"/>
        <v>4.6271126453900102</v>
      </c>
      <c r="AP49" s="285">
        <f t="shared" si="43"/>
        <v>4.5682629177681831</v>
      </c>
      <c r="AQ49" s="285">
        <f t="shared" si="43"/>
        <v>4.5025332509482521</v>
      </c>
      <c r="AR49" s="285">
        <f t="shared" si="43"/>
        <v>4.5114971129597805</v>
      </c>
      <c r="AS49" s="285">
        <f t="shared" si="43"/>
        <v>4.0841513951954465</v>
      </c>
      <c r="AT49" s="285">
        <f t="shared" si="43"/>
        <v>3.7327235408687764</v>
      </c>
      <c r="AU49" s="285">
        <f t="shared" si="43"/>
        <v>3.6261307966784453</v>
      </c>
      <c r="AV49" s="285">
        <f t="shared" si="43"/>
        <v>3.5065713483391883</v>
      </c>
      <c r="AW49" s="285">
        <f t="shared" si="43"/>
        <v>3.5183986872344741</v>
      </c>
      <c r="AX49" s="285">
        <f t="shared" si="43"/>
        <v>3.5273771786340102</v>
      </c>
      <c r="AY49" s="285">
        <f t="shared" si="43"/>
        <v>3.4207896528708073</v>
      </c>
      <c r="AZ49" s="285">
        <f t="shared" si="43"/>
        <v>3.2734732212951503</v>
      </c>
      <c r="BA49" s="285">
        <f t="shared" si="43"/>
        <v>3.1988801205031203</v>
      </c>
      <c r="BB49" s="285">
        <f t="shared" si="43"/>
        <v>3.0858908088955515</v>
      </c>
      <c r="BC49" s="285">
        <f t="shared" si="43"/>
        <v>3.0458955530269454</v>
      </c>
      <c r="BD49" s="285">
        <f t="shared" si="43"/>
        <v>2.9846928041583363</v>
      </c>
      <c r="BE49" s="285">
        <f t="shared" si="43"/>
        <v>0</v>
      </c>
      <c r="BF49" s="285"/>
      <c r="BG49" s="285"/>
      <c r="BH49" s="643"/>
    </row>
    <row r="50" spans="1:60" s="161" customFormat="1" ht="15" thickTop="1">
      <c r="A50" s="165"/>
      <c r="B50" s="325"/>
      <c r="C50" s="325"/>
      <c r="D50" s="325"/>
      <c r="E50" s="325"/>
      <c r="F50" s="325"/>
      <c r="G50" s="325"/>
      <c r="H50" s="325"/>
      <c r="I50" s="325"/>
      <c r="J50" s="325"/>
      <c r="K50" s="325"/>
      <c r="L50" s="325"/>
      <c r="M50" s="325"/>
      <c r="N50" s="325"/>
      <c r="O50" s="325"/>
      <c r="P50" s="165"/>
      <c r="Q50" s="108"/>
      <c r="R50" s="108"/>
      <c r="S50" s="108"/>
      <c r="T50" s="108"/>
      <c r="U50" s="189"/>
      <c r="V50" s="42"/>
      <c r="W50" s="1"/>
      <c r="X50" s="1"/>
      <c r="Y50" s="321" t="s">
        <v>37</v>
      </c>
      <c r="Z50" s="321"/>
      <c r="AA50" s="13">
        <f t="shared" ref="AA50:AX50" si="44">SUM(AA42:AA49)</f>
        <v>1163.8736184377092</v>
      </c>
      <c r="AB50" s="13">
        <f t="shared" si="44"/>
        <v>1175.3529181396757</v>
      </c>
      <c r="AC50" s="13">
        <f t="shared" si="44"/>
        <v>1184.7914950435054</v>
      </c>
      <c r="AD50" s="13">
        <f t="shared" si="44"/>
        <v>1177.4671359151557</v>
      </c>
      <c r="AE50" s="13">
        <f t="shared" si="44"/>
        <v>1232.3539777903825</v>
      </c>
      <c r="AF50" s="13">
        <f t="shared" si="44"/>
        <v>1244.6201450409853</v>
      </c>
      <c r="AG50" s="13">
        <f t="shared" si="44"/>
        <v>1256.580765119774</v>
      </c>
      <c r="AH50" s="13">
        <f t="shared" si="44"/>
        <v>1249.6632087939333</v>
      </c>
      <c r="AI50" s="13">
        <f t="shared" si="44"/>
        <v>1209.5827140798142</v>
      </c>
      <c r="AJ50" s="13">
        <f t="shared" si="44"/>
        <v>1246.172633516589</v>
      </c>
      <c r="AK50" s="13">
        <f t="shared" si="44"/>
        <v>1269.0771927207124</v>
      </c>
      <c r="AL50" s="13">
        <f t="shared" si="44"/>
        <v>1253.9985910291671</v>
      </c>
      <c r="AM50" s="13">
        <f t="shared" si="44"/>
        <v>1282.9878030518171</v>
      </c>
      <c r="AN50" s="13">
        <f t="shared" si="44"/>
        <v>1291.0302194543854</v>
      </c>
      <c r="AO50" s="13">
        <f t="shared" si="44"/>
        <v>1286.1719595965694</v>
      </c>
      <c r="AP50" s="13">
        <f t="shared" si="44"/>
        <v>1293.2521481466476</v>
      </c>
      <c r="AQ50" s="13">
        <f t="shared" si="44"/>
        <v>1269.9576046258153</v>
      </c>
      <c r="AR50" s="13">
        <f t="shared" si="44"/>
        <v>1305.5028671441364</v>
      </c>
      <c r="AS50" s="13">
        <f t="shared" si="44"/>
        <v>1234.6060392589866</v>
      </c>
      <c r="AT50" s="13">
        <f t="shared" si="44"/>
        <v>1165.187299140902</v>
      </c>
      <c r="AU50" s="13">
        <f t="shared" si="44"/>
        <v>1216.5558982788664</v>
      </c>
      <c r="AV50" s="13">
        <f t="shared" si="44"/>
        <v>1266.5532314097798</v>
      </c>
      <c r="AW50" s="13">
        <f t="shared" si="44"/>
        <v>1307.7524102525911</v>
      </c>
      <c r="AX50" s="13">
        <f t="shared" si="44"/>
        <v>1317.0263676363427</v>
      </c>
      <c r="AY50" s="13">
        <f t="shared" ref="AY50:BE50" si="45">SUM(AY42:AY49)</f>
        <v>1265.3007731608127</v>
      </c>
      <c r="AZ50" s="13">
        <f t="shared" si="45"/>
        <v>1225.0267354966481</v>
      </c>
      <c r="BA50" s="13">
        <f t="shared" si="45"/>
        <v>1205.3658028778909</v>
      </c>
      <c r="BB50" s="13">
        <f t="shared" ref="BB50" si="46">SUM(BB42:BB49)</f>
        <v>1189.8338438433234</v>
      </c>
      <c r="BC50" s="13">
        <f t="shared" si="45"/>
        <v>1143.6734585463105</v>
      </c>
      <c r="BD50" s="13">
        <f t="shared" ref="BD50" si="47">SUM(BD42:BD49)</f>
        <v>1106.4676348183698</v>
      </c>
      <c r="BE50" s="13">
        <f t="shared" si="45"/>
        <v>0</v>
      </c>
      <c r="BF50" s="27"/>
      <c r="BG50" s="27"/>
      <c r="BH50" s="668"/>
    </row>
    <row r="51" spans="1:60" s="161" customFormat="1">
      <c r="A51" s="164"/>
      <c r="P51" s="165"/>
      <c r="Q51" s="108"/>
      <c r="R51" s="108"/>
      <c r="S51" s="108"/>
      <c r="T51" s="108"/>
      <c r="U51" s="526"/>
      <c r="V51" s="42"/>
      <c r="W51" s="1"/>
      <c r="X51" s="1"/>
      <c r="Y51" s="1"/>
      <c r="Z51" s="1"/>
      <c r="AA51" s="33"/>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81"/>
    </row>
    <row r="52" spans="1:60" s="161" customFormat="1">
      <c r="A52" s="164"/>
      <c r="P52" s="165"/>
      <c r="Q52" s="108"/>
      <c r="R52" s="108"/>
      <c r="S52" s="108"/>
      <c r="T52" s="108"/>
      <c r="U52" s="108"/>
      <c r="V52" s="42"/>
      <c r="W52" s="1"/>
      <c r="X52" s="1"/>
      <c r="Y52" s="399" t="s">
        <v>113</v>
      </c>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81"/>
    </row>
    <row r="53" spans="1:60">
      <c r="A53" s="108"/>
      <c r="B53" s="42"/>
      <c r="C53" s="42"/>
      <c r="D53" s="42"/>
      <c r="E53" s="42"/>
      <c r="F53" s="42"/>
      <c r="G53" s="42"/>
      <c r="H53" s="42"/>
      <c r="I53" s="42"/>
      <c r="J53" s="42"/>
      <c r="K53" s="42"/>
      <c r="L53" s="42"/>
      <c r="M53" s="42"/>
      <c r="N53" s="42"/>
      <c r="O53" s="42"/>
      <c r="T53" s="863"/>
      <c r="U53" s="592"/>
      <c r="V53" s="42"/>
      <c r="Y53" s="380"/>
      <c r="Z53" s="80"/>
      <c r="AA53" s="10">
        <v>1990</v>
      </c>
      <c r="AB53" s="10">
        <f t="shared" ref="AB53:BE53" si="48">AA53+1</f>
        <v>1991</v>
      </c>
      <c r="AC53" s="10">
        <f t="shared" si="48"/>
        <v>1992</v>
      </c>
      <c r="AD53" s="10">
        <f t="shared" si="48"/>
        <v>1993</v>
      </c>
      <c r="AE53" s="10">
        <f t="shared" si="48"/>
        <v>1994</v>
      </c>
      <c r="AF53" s="10">
        <f t="shared" si="48"/>
        <v>1995</v>
      </c>
      <c r="AG53" s="10">
        <f t="shared" si="48"/>
        <v>1996</v>
      </c>
      <c r="AH53" s="10">
        <f t="shared" si="48"/>
        <v>1997</v>
      </c>
      <c r="AI53" s="10">
        <f t="shared" si="48"/>
        <v>1998</v>
      </c>
      <c r="AJ53" s="10">
        <f t="shared" si="48"/>
        <v>1999</v>
      </c>
      <c r="AK53" s="10">
        <f t="shared" si="48"/>
        <v>2000</v>
      </c>
      <c r="AL53" s="10">
        <f t="shared" si="48"/>
        <v>2001</v>
      </c>
      <c r="AM53" s="10">
        <f t="shared" si="48"/>
        <v>2002</v>
      </c>
      <c r="AN53" s="10">
        <f t="shared" si="48"/>
        <v>2003</v>
      </c>
      <c r="AO53" s="10">
        <f t="shared" si="48"/>
        <v>2004</v>
      </c>
      <c r="AP53" s="10">
        <f t="shared" si="48"/>
        <v>2005</v>
      </c>
      <c r="AQ53" s="10">
        <f t="shared" si="48"/>
        <v>2006</v>
      </c>
      <c r="AR53" s="10">
        <f t="shared" si="48"/>
        <v>2007</v>
      </c>
      <c r="AS53" s="10">
        <f t="shared" si="48"/>
        <v>2008</v>
      </c>
      <c r="AT53" s="10">
        <f t="shared" si="48"/>
        <v>2009</v>
      </c>
      <c r="AU53" s="10">
        <f t="shared" si="48"/>
        <v>2010</v>
      </c>
      <c r="AV53" s="10">
        <f t="shared" si="48"/>
        <v>2011</v>
      </c>
      <c r="AW53" s="10">
        <f t="shared" si="48"/>
        <v>2012</v>
      </c>
      <c r="AX53" s="10">
        <f t="shared" si="48"/>
        <v>2013</v>
      </c>
      <c r="AY53" s="10">
        <f t="shared" si="48"/>
        <v>2014</v>
      </c>
      <c r="AZ53" s="10">
        <f t="shared" si="48"/>
        <v>2015</v>
      </c>
      <c r="BA53" s="10">
        <f t="shared" si="48"/>
        <v>2016</v>
      </c>
      <c r="BB53" s="10">
        <f t="shared" si="48"/>
        <v>2017</v>
      </c>
      <c r="BC53" s="10">
        <f t="shared" si="48"/>
        <v>2018</v>
      </c>
      <c r="BD53" s="10">
        <f t="shared" si="48"/>
        <v>2019</v>
      </c>
      <c r="BE53" s="10">
        <f t="shared" si="48"/>
        <v>2020</v>
      </c>
      <c r="BF53" s="10" t="s">
        <v>18</v>
      </c>
      <c r="BG53" s="10" t="s">
        <v>1</v>
      </c>
      <c r="BH53" s="648"/>
    </row>
    <row r="54" spans="1:60">
      <c r="A54" s="108"/>
      <c r="B54" s="42"/>
      <c r="C54" s="42"/>
      <c r="D54" s="42"/>
      <c r="E54" s="42"/>
      <c r="F54" s="42"/>
      <c r="G54" s="42"/>
      <c r="H54" s="42"/>
      <c r="I54" s="42"/>
      <c r="J54" s="42"/>
      <c r="K54" s="42"/>
      <c r="L54" s="42"/>
      <c r="M54" s="42"/>
      <c r="N54" s="42"/>
      <c r="O54" s="42"/>
      <c r="U54" s="522"/>
      <c r="V54" s="42"/>
      <c r="Y54" s="319" t="s">
        <v>89</v>
      </c>
      <c r="Z54" s="28"/>
      <c r="AA54" s="95"/>
      <c r="AB54" s="15">
        <f t="shared" ref="AB54:AX55" si="49">AB42/$AA42-1</f>
        <v>3.8195969836001264E-3</v>
      </c>
      <c r="AC54" s="15">
        <f t="shared" si="49"/>
        <v>1.9271298473602982E-2</v>
      </c>
      <c r="AD54" s="15">
        <f t="shared" si="49"/>
        <v>-2.7802941317864205E-2</v>
      </c>
      <c r="AE54" s="15">
        <f t="shared" si="49"/>
        <v>6.9758620282482475E-2</v>
      </c>
      <c r="AF54" s="15">
        <f t="shared" si="49"/>
        <v>3.4968750918013436E-2</v>
      </c>
      <c r="AG54" s="15">
        <f t="shared" si="49"/>
        <v>4.0346873894424373E-2</v>
      </c>
      <c r="AH54" s="15">
        <f t="shared" si="49"/>
        <v>2.64917782611096E-2</v>
      </c>
      <c r="AI54" s="15">
        <f t="shared" si="49"/>
        <v>-1.117916027633381E-2</v>
      </c>
      <c r="AJ54" s="15">
        <f t="shared" si="49"/>
        <v>5.1129798148235928E-2</v>
      </c>
      <c r="AK54" s="15">
        <f t="shared" si="49"/>
        <v>7.6083665319589322E-2</v>
      </c>
      <c r="AL54" s="15">
        <f t="shared" si="49"/>
        <v>5.0026905060851057E-2</v>
      </c>
      <c r="AM54" s="15">
        <f t="shared" si="49"/>
        <v>0.12345015593936526</v>
      </c>
      <c r="AN54" s="15">
        <f t="shared" si="49"/>
        <v>0.17030098215593714</v>
      </c>
      <c r="AO54" s="15">
        <f t="shared" si="49"/>
        <v>0.15891565457799528</v>
      </c>
      <c r="AP54" s="15">
        <f t="shared" si="49"/>
        <v>0.21674078895626914</v>
      </c>
      <c r="AQ54" s="15">
        <f t="shared" si="49"/>
        <v>0.19074793212543395</v>
      </c>
      <c r="AR54" s="15">
        <f t="shared" si="49"/>
        <v>0.34091049437342402</v>
      </c>
      <c r="AS54" s="15">
        <f t="shared" si="49"/>
        <v>0.25299234717115482</v>
      </c>
      <c r="AT54" s="15">
        <f t="shared" si="49"/>
        <v>0.14141429676336981</v>
      </c>
      <c r="AU54" s="15">
        <f t="shared" si="49"/>
        <v>0.21134588070918503</v>
      </c>
      <c r="AV54" s="15">
        <f t="shared" si="49"/>
        <v>0.37584820741759972</v>
      </c>
      <c r="AW54" s="15">
        <f t="shared" si="49"/>
        <v>0.50657035452076005</v>
      </c>
      <c r="AX54" s="15">
        <f t="shared" si="49"/>
        <v>0.51036032566775447</v>
      </c>
      <c r="AY54" s="15">
        <f t="shared" ref="AY54:BA62" si="50">AY42/$AA42-1</f>
        <v>0.43066151257227059</v>
      </c>
      <c r="AZ54" s="15">
        <f t="shared" si="50"/>
        <v>0.35912063426645835</v>
      </c>
      <c r="BA54" s="15">
        <f t="shared" si="50"/>
        <v>0.45338688315850373</v>
      </c>
      <c r="BB54" s="15">
        <f t="shared" ref="BB54:BE62" si="51">BB42/$AA42-1</f>
        <v>0.41419031969899578</v>
      </c>
      <c r="BC54" s="15">
        <f t="shared" si="51"/>
        <v>0.30612805580686908</v>
      </c>
      <c r="BD54" s="15">
        <f t="shared" ref="BD54" si="52">BD42/$AA42-1</f>
        <v>0.24174930398995498</v>
      </c>
      <c r="BE54" s="15">
        <f t="shared" si="51"/>
        <v>-1</v>
      </c>
      <c r="BF54" s="24"/>
      <c r="BG54" s="24"/>
      <c r="BH54" s="668"/>
    </row>
    <row r="55" spans="1:60" s="25" customFormat="1">
      <c r="A55" s="108"/>
      <c r="B55" s="42"/>
      <c r="C55" s="42"/>
      <c r="D55" s="42"/>
      <c r="E55" s="42"/>
      <c r="F55" s="42"/>
      <c r="G55" s="42"/>
      <c r="H55" s="42"/>
      <c r="I55" s="42"/>
      <c r="J55" s="42"/>
      <c r="K55" s="42"/>
      <c r="L55" s="42"/>
      <c r="M55" s="42"/>
      <c r="N55" s="42"/>
      <c r="O55" s="42"/>
      <c r="P55" s="108"/>
      <c r="Q55" s="108"/>
      <c r="R55" s="108"/>
      <c r="S55" s="108"/>
      <c r="T55" s="108"/>
      <c r="U55" s="522"/>
      <c r="V55" s="42"/>
      <c r="W55" s="1"/>
      <c r="X55" s="1"/>
      <c r="Y55" s="319" t="s">
        <v>90</v>
      </c>
      <c r="Z55" s="28"/>
      <c r="AA55" s="785"/>
      <c r="AB55" s="15">
        <f t="shared" ref="AB55:AB62" si="53">AB43/$AA43-1</f>
        <v>-6.5902935730478562E-3</v>
      </c>
      <c r="AC55" s="15">
        <f t="shared" ref="AC55:AX55" si="54">AC43/$AA43-1</f>
        <v>-2.1330225102105693E-2</v>
      </c>
      <c r="AD55" s="15">
        <f t="shared" si="54"/>
        <v>-1.6503647234810126E-2</v>
      </c>
      <c r="AE55" s="15">
        <f t="shared" si="49"/>
        <v>1.0202384420048283E-3</v>
      </c>
      <c r="AF55" s="15">
        <f t="shared" si="54"/>
        <v>1.9524886888245163E-2</v>
      </c>
      <c r="AG55" s="15">
        <f t="shared" si="54"/>
        <v>3.1937700986581996E-2</v>
      </c>
      <c r="AH55" s="15">
        <f t="shared" si="54"/>
        <v>2.0388694246407102E-2</v>
      </c>
      <c r="AI55" s="15">
        <f t="shared" si="54"/>
        <v>-4.2467274277897094E-2</v>
      </c>
      <c r="AJ55" s="15">
        <f t="shared" si="54"/>
        <v>-3.0352565465867398E-2</v>
      </c>
      <c r="AK55" s="15">
        <f t="shared" si="49"/>
        <v>-4.2477956527906535E-3</v>
      </c>
      <c r="AL55" s="15">
        <f t="shared" si="54"/>
        <v>-2.0365712041973794E-2</v>
      </c>
      <c r="AM55" s="15">
        <f t="shared" si="49"/>
        <v>-6.4632816963734463E-3</v>
      </c>
      <c r="AN55" s="15">
        <f t="shared" si="49"/>
        <v>-7.4209001872498348E-3</v>
      </c>
      <c r="AO55" s="15">
        <f t="shared" si="49"/>
        <v>-5.4475334892589711E-3</v>
      </c>
      <c r="AP55" s="15">
        <f t="shared" si="54"/>
        <v>-3.3943162217274669E-2</v>
      </c>
      <c r="AQ55" s="15">
        <f t="shared" si="54"/>
        <v>-4.3240715671094776E-2</v>
      </c>
      <c r="AR55" s="15">
        <f t="shared" si="54"/>
        <v>-5.2911077727165301E-2</v>
      </c>
      <c r="AS55" s="15">
        <f t="shared" si="54"/>
        <v>-0.13395417741758642</v>
      </c>
      <c r="AT55" s="15">
        <f t="shared" si="54"/>
        <v>-0.17038690607395401</v>
      </c>
      <c r="AU55" s="15">
        <f t="shared" si="54"/>
        <v>-0.13245744554757066</v>
      </c>
      <c r="AV55" s="15">
        <f t="shared" si="54"/>
        <v>-0.13888657248885827</v>
      </c>
      <c r="AW55" s="15">
        <f t="shared" si="54"/>
        <v>-0.14390136784202978</v>
      </c>
      <c r="AX55" s="15">
        <f t="shared" si="54"/>
        <v>-0.13111090683649562</v>
      </c>
      <c r="AY55" s="15">
        <f t="shared" si="50"/>
        <v>-0.15615914164549372</v>
      </c>
      <c r="AZ55" s="15">
        <f t="shared" si="50"/>
        <v>-0.17920994490732833</v>
      </c>
      <c r="BA55" s="15">
        <f t="shared" si="50"/>
        <v>-0.2159233163955252</v>
      </c>
      <c r="BB55" s="15">
        <f t="shared" si="51"/>
        <v>-0.23103728494079001</v>
      </c>
      <c r="BC55" s="15">
        <f t="shared" si="51"/>
        <v>-0.24666392962079342</v>
      </c>
      <c r="BD55" s="15">
        <f t="shared" ref="BD55" si="55">BD43/$AA43-1</f>
        <v>-0.26346842671310577</v>
      </c>
      <c r="BE55" s="15">
        <f t="shared" si="51"/>
        <v>-1</v>
      </c>
      <c r="BF55" s="24"/>
      <c r="BG55" s="24"/>
      <c r="BH55" s="668"/>
    </row>
    <row r="56" spans="1:60" s="25" customFormat="1">
      <c r="A56" s="108"/>
      <c r="B56" s="42"/>
      <c r="C56" s="42"/>
      <c r="D56" s="42"/>
      <c r="E56" s="42"/>
      <c r="F56" s="42"/>
      <c r="G56" s="42"/>
      <c r="H56" s="42"/>
      <c r="I56" s="42"/>
      <c r="J56" s="42"/>
      <c r="K56" s="42"/>
      <c r="L56" s="42"/>
      <c r="M56" s="42"/>
      <c r="N56" s="42"/>
      <c r="O56" s="42"/>
      <c r="P56" s="108"/>
      <c r="Q56" s="108"/>
      <c r="R56" s="108"/>
      <c r="S56" s="108"/>
      <c r="T56" s="108"/>
      <c r="U56" s="522"/>
      <c r="V56" s="42"/>
      <c r="W56" s="1"/>
      <c r="X56" s="1"/>
      <c r="Y56" s="319" t="s">
        <v>91</v>
      </c>
      <c r="Z56" s="28"/>
      <c r="AA56" s="785"/>
      <c r="AB56" s="15">
        <f t="shared" si="53"/>
        <v>5.8354222986186199E-2</v>
      </c>
      <c r="AC56" s="15">
        <f t="shared" ref="AC56:AX57" si="56">AC44/$AA44-1</f>
        <v>9.1560567368372592E-2</v>
      </c>
      <c r="AD56" s="15">
        <f t="shared" si="56"/>
        <v>0.1107240258515827</v>
      </c>
      <c r="AE56" s="15">
        <f t="shared" si="56"/>
        <v>0.15744564244823933</v>
      </c>
      <c r="AF56" s="15">
        <f t="shared" si="56"/>
        <v>0.20435807304038711</v>
      </c>
      <c r="AG56" s="15">
        <f t="shared" si="56"/>
        <v>0.23791187518612777</v>
      </c>
      <c r="AH56" s="15">
        <f t="shared" si="56"/>
        <v>0.24693575864753647</v>
      </c>
      <c r="AI56" s="15">
        <f t="shared" si="56"/>
        <v>0.23800996744311353</v>
      </c>
      <c r="AJ56" s="15">
        <f t="shared" si="56"/>
        <v>0.25855857365288371</v>
      </c>
      <c r="AK56" s="15">
        <f t="shared" si="56"/>
        <v>0.25694366027748639</v>
      </c>
      <c r="AL56" s="15">
        <f t="shared" si="56"/>
        <v>0.27780479954981385</v>
      </c>
      <c r="AM56" s="15">
        <f t="shared" si="56"/>
        <v>0.25979251516719271</v>
      </c>
      <c r="AN56" s="15">
        <f t="shared" si="56"/>
        <v>0.23985212672637646</v>
      </c>
      <c r="AO56" s="15">
        <f t="shared" si="56"/>
        <v>0.21038265478675</v>
      </c>
      <c r="AP56" s="15">
        <f t="shared" si="56"/>
        <v>0.18308758260005975</v>
      </c>
      <c r="AQ56" s="15">
        <f t="shared" si="56"/>
        <v>0.16997186119966012</v>
      </c>
      <c r="AR56" s="15">
        <f t="shared" si="56"/>
        <v>0.15638373731079502</v>
      </c>
      <c r="AS56" s="15">
        <f t="shared" si="56"/>
        <v>0.11861961553112299</v>
      </c>
      <c r="AT56" s="15">
        <f t="shared" si="56"/>
        <v>0.10233829734881628</v>
      </c>
      <c r="AU56" s="15">
        <f t="shared" si="56"/>
        <v>0.10485423900232527</v>
      </c>
      <c r="AV56" s="15">
        <f t="shared" si="56"/>
        <v>8.0990968812203468E-2</v>
      </c>
      <c r="AW56" s="15">
        <f t="shared" si="56"/>
        <v>8.5447366968349092E-2</v>
      </c>
      <c r="AX56" s="15">
        <f t="shared" si="56"/>
        <v>7.1046395029707998E-2</v>
      </c>
      <c r="AY56" s="15">
        <f t="shared" si="50"/>
        <v>4.6273429357336804E-2</v>
      </c>
      <c r="AZ56" s="15">
        <f t="shared" si="50"/>
        <v>3.9972875823530707E-2</v>
      </c>
      <c r="BA56" s="15">
        <f t="shared" si="50"/>
        <v>3.0587184566978731E-2</v>
      </c>
      <c r="BB56" s="15">
        <f t="shared" si="51"/>
        <v>2.2862204183955237E-2</v>
      </c>
      <c r="BC56" s="15">
        <f t="shared" si="51"/>
        <v>1.2311936884729757E-2</v>
      </c>
      <c r="BD56" s="15">
        <f t="shared" ref="BD56" si="57">BD44/$AA44-1</f>
        <v>-5.8131759960854401E-3</v>
      </c>
      <c r="BE56" s="15">
        <f t="shared" si="51"/>
        <v>-1</v>
      </c>
      <c r="BF56" s="24"/>
      <c r="BG56" s="24"/>
      <c r="BH56" s="668"/>
    </row>
    <row r="57" spans="1:60" s="25" customFormat="1">
      <c r="A57" s="108"/>
      <c r="B57" s="42"/>
      <c r="C57" s="42"/>
      <c r="D57" s="42"/>
      <c r="E57" s="42"/>
      <c r="F57" s="42"/>
      <c r="G57" s="42"/>
      <c r="H57" s="42"/>
      <c r="I57" s="42"/>
      <c r="J57" s="42"/>
      <c r="K57" s="42"/>
      <c r="L57" s="42"/>
      <c r="M57" s="42"/>
      <c r="N57" s="42"/>
      <c r="O57" s="42"/>
      <c r="P57" s="108"/>
      <c r="Q57" s="108"/>
      <c r="R57" s="108"/>
      <c r="S57" s="108"/>
      <c r="T57" s="165"/>
      <c r="U57" s="522"/>
      <c r="V57" s="42"/>
      <c r="W57" s="1"/>
      <c r="X57" s="1"/>
      <c r="Y57" s="319" t="s">
        <v>92</v>
      </c>
      <c r="Z57" s="28"/>
      <c r="AA57" s="785"/>
      <c r="AB57" s="15">
        <f t="shared" si="53"/>
        <v>-1.7361242456451542E-2</v>
      </c>
      <c r="AC57" s="15">
        <f t="shared" ref="AC57:AX57" si="58">AC45/$AA45-1</f>
        <v>-3.4436612927359445E-2</v>
      </c>
      <c r="AD57" s="15">
        <f t="shared" si="56"/>
        <v>-3.8049529733185095E-3</v>
      </c>
      <c r="AE57" s="15">
        <f t="shared" si="58"/>
        <v>1.6462114676018436E-2</v>
      </c>
      <c r="AF57" s="15">
        <f t="shared" si="58"/>
        <v>5.6506246491850876E-2</v>
      </c>
      <c r="AG57" s="15">
        <f t="shared" si="58"/>
        <v>-4.8175699933019622E-3</v>
      </c>
      <c r="AH57" s="15">
        <f t="shared" si="58"/>
        <v>5.337845447887557E-2</v>
      </c>
      <c r="AI57" s="15">
        <f t="shared" si="58"/>
        <v>0.11404258514226462</v>
      </c>
      <c r="AJ57" s="15">
        <f t="shared" si="58"/>
        <v>0.16454312877422317</v>
      </c>
      <c r="AK57" s="15">
        <f t="shared" si="58"/>
        <v>0.15106526527941355</v>
      </c>
      <c r="AL57" s="15">
        <f t="shared" si="58"/>
        <v>0.1725881743483515</v>
      </c>
      <c r="AM57" s="15">
        <f t="shared" si="58"/>
        <v>0.19241855618585335</v>
      </c>
      <c r="AN57" s="15">
        <f t="shared" si="58"/>
        <v>0.18954538556014944</v>
      </c>
      <c r="AO57" s="15">
        <f t="shared" si="58"/>
        <v>0.25355122399535479</v>
      </c>
      <c r="AP57" s="15">
        <f t="shared" si="58"/>
        <v>0.26380403111624795</v>
      </c>
      <c r="AQ57" s="15">
        <f t="shared" si="58"/>
        <v>0.23519853143851344</v>
      </c>
      <c r="AR57" s="15">
        <f t="shared" si="58"/>
        <v>0.11869390619463016</v>
      </c>
      <c r="AS57" s="15">
        <f t="shared" si="58"/>
        <v>0.18278603119436565</v>
      </c>
      <c r="AT57" s="15">
        <f t="shared" si="58"/>
        <v>0.13867319865099503</v>
      </c>
      <c r="AU57" s="15">
        <f t="shared" si="58"/>
        <v>0.23465081162923851</v>
      </c>
      <c r="AV57" s="15">
        <f t="shared" si="58"/>
        <v>0.26606232383914641</v>
      </c>
      <c r="AW57" s="15">
        <f t="shared" si="58"/>
        <v>0.20070649827168308</v>
      </c>
      <c r="AX57" s="15">
        <f t="shared" si="58"/>
        <v>0.28698130996046212</v>
      </c>
      <c r="AY57" s="15">
        <f t="shared" si="50"/>
        <v>0.21787523323208613</v>
      </c>
      <c r="AZ57" s="15">
        <f t="shared" si="50"/>
        <v>0.19730454717630708</v>
      </c>
      <c r="BA57" s="15">
        <f t="shared" si="50"/>
        <v>-0.25626102090137293</v>
      </c>
      <c r="BB57" s="15">
        <f t="shared" si="51"/>
        <v>-0.243987041616888</v>
      </c>
      <c r="BC57" s="15">
        <f t="shared" si="51"/>
        <v>-0.14610874826072817</v>
      </c>
      <c r="BD57" s="15">
        <f t="shared" ref="BD57" si="59">BD45/$AA45-1</f>
        <v>-0.20219955379135879</v>
      </c>
      <c r="BE57" s="15">
        <f t="shared" si="51"/>
        <v>-1</v>
      </c>
      <c r="BF57" s="24"/>
      <c r="BG57" s="24"/>
      <c r="BH57" s="668"/>
    </row>
    <row r="58" spans="1:60" s="25" customFormat="1">
      <c r="A58" s="108"/>
      <c r="B58" s="42"/>
      <c r="C58" s="42"/>
      <c r="D58" s="42"/>
      <c r="E58" s="42"/>
      <c r="F58" s="42"/>
      <c r="G58" s="42"/>
      <c r="H58" s="42"/>
      <c r="I58" s="42"/>
      <c r="J58" s="42"/>
      <c r="K58" s="42"/>
      <c r="L58" s="42"/>
      <c r="M58" s="42"/>
      <c r="N58" s="42"/>
      <c r="O58" s="42"/>
      <c r="P58" s="108"/>
      <c r="Q58" s="108"/>
      <c r="R58" s="108"/>
      <c r="S58" s="108"/>
      <c r="T58" s="108"/>
      <c r="U58" s="522"/>
      <c r="V58" s="42"/>
      <c r="W58" s="1"/>
      <c r="X58" s="1"/>
      <c r="Y58" s="319" t="s">
        <v>93</v>
      </c>
      <c r="Z58" s="28"/>
      <c r="AA58" s="785"/>
      <c r="AB58" s="15">
        <f t="shared" si="53"/>
        <v>1.9498368962505008E-2</v>
      </c>
      <c r="AC58" s="15">
        <f t="shared" ref="AC58:AX59" si="60">AC46/$AA46-1</f>
        <v>6.9642136134565158E-2</v>
      </c>
      <c r="AD58" s="15">
        <f t="shared" si="60"/>
        <v>0.12852752758502994</v>
      </c>
      <c r="AE58" s="15">
        <f t="shared" si="60"/>
        <v>9.7413129374672502E-2</v>
      </c>
      <c r="AF58" s="15">
        <f t="shared" si="60"/>
        <v>0.16005696385055024</v>
      </c>
      <c r="AG58" s="15">
        <f t="shared" si="60"/>
        <v>0.20137132253538592</v>
      </c>
      <c r="AH58" s="15">
        <f t="shared" si="60"/>
        <v>0.14721427876004656</v>
      </c>
      <c r="AI58" s="15">
        <f t="shared" si="60"/>
        <v>0.14798892781748374</v>
      </c>
      <c r="AJ58" s="15">
        <f t="shared" si="60"/>
        <v>0.1791675214943933</v>
      </c>
      <c r="AK58" s="15">
        <f t="shared" si="60"/>
        <v>0.24170120533549699</v>
      </c>
      <c r="AL58" s="15">
        <f t="shared" si="60"/>
        <v>0.17855379031177909</v>
      </c>
      <c r="AM58" s="15">
        <f t="shared" si="60"/>
        <v>0.22637728886502551</v>
      </c>
      <c r="AN58" s="15">
        <f t="shared" si="60"/>
        <v>0.16758069963745736</v>
      </c>
      <c r="AO58" s="15">
        <f t="shared" si="60"/>
        <v>0.16915457201960682</v>
      </c>
      <c r="AP58" s="15">
        <f t="shared" si="60"/>
        <v>0.21022703296997625</v>
      </c>
      <c r="AQ58" s="15">
        <f t="shared" si="60"/>
        <v>0.13677652001381868</v>
      </c>
      <c r="AR58" s="15">
        <f t="shared" si="60"/>
        <v>0.12441270269995175</v>
      </c>
      <c r="AS58" s="15">
        <f t="shared" si="60"/>
        <v>6.0806897688781003E-2</v>
      </c>
      <c r="AT58" s="15">
        <f t="shared" si="60"/>
        <v>5.4734136604315919E-2</v>
      </c>
      <c r="AU58" s="15">
        <f t="shared" si="60"/>
        <v>0.10400668732725538</v>
      </c>
      <c r="AV58" s="15">
        <f t="shared" si="60"/>
        <v>7.5192952442674876E-2</v>
      </c>
      <c r="AW58" s="15">
        <f t="shared" si="60"/>
        <v>7.6663019707518654E-2</v>
      </c>
      <c r="AX58" s="15">
        <f t="shared" si="60"/>
        <v>3.6998654984626844E-2</v>
      </c>
      <c r="AY58" s="15">
        <f t="shared" si="50"/>
        <v>-2.6374324594508058E-3</v>
      </c>
      <c r="AZ58" s="15">
        <f t="shared" si="50"/>
        <v>-4.7718646116250096E-2</v>
      </c>
      <c r="BA58" s="15">
        <f t="shared" si="50"/>
        <v>-4.2213276912071662E-2</v>
      </c>
      <c r="BB58" s="15">
        <f t="shared" si="51"/>
        <v>1.8786894615005378E-2</v>
      </c>
      <c r="BC58" s="15">
        <f t="shared" si="51"/>
        <v>-0.10333771943967474</v>
      </c>
      <c r="BD58" s="15">
        <f t="shared" ref="BD58" si="61">BD46/$AA46-1</f>
        <v>-8.2620033564753115E-2</v>
      </c>
      <c r="BE58" s="15">
        <f t="shared" si="51"/>
        <v>-1</v>
      </c>
      <c r="BF58" s="24"/>
      <c r="BG58" s="24"/>
      <c r="BH58" s="668"/>
    </row>
    <row r="59" spans="1:60" s="25" customFormat="1">
      <c r="A59" s="108"/>
      <c r="B59" s="42"/>
      <c r="C59" s="42"/>
      <c r="D59" s="42"/>
      <c r="E59" s="42"/>
      <c r="F59" s="42"/>
      <c r="G59" s="42"/>
      <c r="H59" s="42"/>
      <c r="I59" s="42"/>
      <c r="J59" s="42"/>
      <c r="K59" s="42"/>
      <c r="L59" s="42"/>
      <c r="M59" s="42"/>
      <c r="N59" s="42"/>
      <c r="O59" s="42"/>
      <c r="P59" s="108"/>
      <c r="Q59" s="108"/>
      <c r="R59" s="108"/>
      <c r="S59" s="108"/>
      <c r="T59" s="108"/>
      <c r="U59" s="522"/>
      <c r="V59" s="42"/>
      <c r="W59" s="1"/>
      <c r="X59" s="1"/>
      <c r="Y59" s="636" t="s">
        <v>253</v>
      </c>
      <c r="Z59" s="28"/>
      <c r="AA59" s="785"/>
      <c r="AB59" s="15">
        <f t="shared" si="53"/>
        <v>1.8778049328897373E-2</v>
      </c>
      <c r="AC59" s="15">
        <f t="shared" ref="AC59:AX59" si="62">AC47/$AA47-1</f>
        <v>1.7377936838175456E-2</v>
      </c>
      <c r="AD59" s="15">
        <f t="shared" si="60"/>
        <v>-2.6399839342439169E-3</v>
      </c>
      <c r="AE59" s="15">
        <f t="shared" si="62"/>
        <v>2.2884109259792895E-2</v>
      </c>
      <c r="AF59" s="15">
        <f t="shared" si="62"/>
        <v>2.8007278439498462E-2</v>
      </c>
      <c r="AG59" s="15">
        <f t="shared" si="62"/>
        <v>3.690704873795414E-2</v>
      </c>
      <c r="AH59" s="15">
        <f t="shared" si="60"/>
        <v>-2.6214548429520645E-3</v>
      </c>
      <c r="AI59" s="15">
        <f t="shared" si="62"/>
        <v>-9.516754645224379E-2</v>
      </c>
      <c r="AJ59" s="15">
        <f t="shared" si="62"/>
        <v>-9.0301244829454563E-2</v>
      </c>
      <c r="AK59" s="15">
        <f t="shared" si="62"/>
        <v>-8.2384097944213863E-2</v>
      </c>
      <c r="AL59" s="15">
        <f t="shared" si="62"/>
        <v>-0.10262207886824315</v>
      </c>
      <c r="AM59" s="15">
        <f t="shared" si="62"/>
        <v>-0.14258406161485715</v>
      </c>
      <c r="AN59" s="15">
        <f t="shared" si="62"/>
        <v>-0.15527892463697723</v>
      </c>
      <c r="AO59" s="15">
        <f t="shared" si="62"/>
        <v>-0.15576828082189376</v>
      </c>
      <c r="AP59" s="15">
        <f t="shared" si="62"/>
        <v>-0.13933970621343972</v>
      </c>
      <c r="AQ59" s="15">
        <f t="shared" si="62"/>
        <v>-0.13431946116829019</v>
      </c>
      <c r="AR59" s="15">
        <f t="shared" si="62"/>
        <v>-0.14661189161322308</v>
      </c>
      <c r="AS59" s="15">
        <f t="shared" si="62"/>
        <v>-0.21319511519140089</v>
      </c>
      <c r="AT59" s="15">
        <f t="shared" si="62"/>
        <v>-0.29813370904114078</v>
      </c>
      <c r="AU59" s="15">
        <f t="shared" si="62"/>
        <v>-0.28215010200101975</v>
      </c>
      <c r="AV59" s="15">
        <f t="shared" si="62"/>
        <v>-0.28457200621123857</v>
      </c>
      <c r="AW59" s="15">
        <f t="shared" si="62"/>
        <v>-0.28382464875187297</v>
      </c>
      <c r="AX59" s="15">
        <f t="shared" si="62"/>
        <v>-0.25695956468163783</v>
      </c>
      <c r="AY59" s="15">
        <f t="shared" si="50"/>
        <v>-0.2661797842216882</v>
      </c>
      <c r="AZ59" s="15">
        <f t="shared" si="50"/>
        <v>-0.2872225264473498</v>
      </c>
      <c r="BA59" s="15">
        <f t="shared" si="50"/>
        <v>-0.29352151590522835</v>
      </c>
      <c r="BB59" s="15">
        <f t="shared" si="51"/>
        <v>-0.28371641013237114</v>
      </c>
      <c r="BC59" s="15">
        <f t="shared" si="51"/>
        <v>-0.29462280258627571</v>
      </c>
      <c r="BD59" s="15">
        <f t="shared" ref="BD59" si="63">BD47/$AA47-1</f>
        <v>-0.31191317046966893</v>
      </c>
      <c r="BE59" s="15">
        <f t="shared" si="51"/>
        <v>-1</v>
      </c>
      <c r="BF59" s="24"/>
      <c r="BG59" s="24"/>
      <c r="BH59" s="668"/>
    </row>
    <row r="60" spans="1:60" s="25" customFormat="1">
      <c r="A60" s="108"/>
      <c r="B60" s="42"/>
      <c r="C60" s="42"/>
      <c r="D60" s="42"/>
      <c r="E60" s="42"/>
      <c r="F60" s="42"/>
      <c r="G60" s="42"/>
      <c r="H60" s="42"/>
      <c r="I60" s="42"/>
      <c r="J60" s="42"/>
      <c r="K60" s="42"/>
      <c r="L60" s="42"/>
      <c r="M60" s="42"/>
      <c r="N60" s="42"/>
      <c r="O60" s="42"/>
      <c r="P60" s="108"/>
      <c r="Q60" s="108"/>
      <c r="R60" s="108"/>
      <c r="S60" s="108"/>
      <c r="T60" s="108"/>
      <c r="U60" s="522"/>
      <c r="V60" s="42"/>
      <c r="W60" s="1"/>
      <c r="X60" s="1"/>
      <c r="Y60" s="319" t="s">
        <v>94</v>
      </c>
      <c r="Z60" s="28"/>
      <c r="AA60" s="785"/>
      <c r="AB60" s="15">
        <f t="shared" si="53"/>
        <v>7.8514875941506634E-3</v>
      </c>
      <c r="AC60" s="15">
        <f t="shared" ref="AC60:AX60" si="64">AC48/$AA48-1</f>
        <v>8.3007166807008481E-2</v>
      </c>
      <c r="AD60" s="15">
        <f t="shared" si="64"/>
        <v>4.2275319131267253E-2</v>
      </c>
      <c r="AE60" s="15">
        <f t="shared" si="64"/>
        <v>0.19132290329932844</v>
      </c>
      <c r="AF60" s="15">
        <f t="shared" si="64"/>
        <v>0.21386481008396041</v>
      </c>
      <c r="AG60" s="15">
        <f t="shared" si="64"/>
        <v>0.23511511708337074</v>
      </c>
      <c r="AH60" s="15">
        <f t="shared" si="64"/>
        <v>0.29983317024853773</v>
      </c>
      <c r="AI60" s="15">
        <f t="shared" si="64"/>
        <v>0.30994701248790513</v>
      </c>
      <c r="AJ60" s="15">
        <f t="shared" si="64"/>
        <v>0.30645915121822598</v>
      </c>
      <c r="AK60" s="15">
        <f t="shared" si="64"/>
        <v>0.36851381054631194</v>
      </c>
      <c r="AL60" s="15">
        <f t="shared" si="64"/>
        <v>0.35457190142069317</v>
      </c>
      <c r="AM60" s="15">
        <f t="shared" si="64"/>
        <v>0.36477498739972658</v>
      </c>
      <c r="AN60" s="15">
        <f t="shared" si="64"/>
        <v>0.39594075066259404</v>
      </c>
      <c r="AO60" s="15">
        <f t="shared" si="64"/>
        <v>0.36210543000075424</v>
      </c>
      <c r="AP60" s="15">
        <f t="shared" si="64"/>
        <v>0.3197202655618554</v>
      </c>
      <c r="AQ60" s="15">
        <f t="shared" si="64"/>
        <v>0.24663168322867968</v>
      </c>
      <c r="AR60" s="15">
        <f t="shared" si="64"/>
        <v>0.27042569612738987</v>
      </c>
      <c r="AS60" s="15">
        <f t="shared" si="64"/>
        <v>0.32739505085319953</v>
      </c>
      <c r="AT60" s="15">
        <f t="shared" si="64"/>
        <v>0.17728926307549009</v>
      </c>
      <c r="AU60" s="15">
        <f t="shared" si="64"/>
        <v>0.19929081711266483</v>
      </c>
      <c r="AV60" s="15">
        <f t="shared" si="64"/>
        <v>0.17098580379249095</v>
      </c>
      <c r="AW60" s="15">
        <f t="shared" si="64"/>
        <v>0.24628559290398933</v>
      </c>
      <c r="AX60" s="15">
        <f t="shared" si="64"/>
        <v>0.22709913283136007</v>
      </c>
      <c r="AY60" s="15">
        <f t="shared" si="50"/>
        <v>0.19078535382599093</v>
      </c>
      <c r="AZ60" s="15">
        <f t="shared" si="50"/>
        <v>0.21067755400818844</v>
      </c>
      <c r="BA60" s="15">
        <f t="shared" si="50"/>
        <v>0.21894732599178512</v>
      </c>
      <c r="BB60" s="15">
        <f t="shared" si="51"/>
        <v>0.23296458234325446</v>
      </c>
      <c r="BC60" s="15">
        <f t="shared" si="51"/>
        <v>0.21089591743417468</v>
      </c>
      <c r="BD60" s="15">
        <f t="shared" ref="BD60" si="65">BD48/$AA48-1</f>
        <v>0.20125477917835233</v>
      </c>
      <c r="BE60" s="15">
        <f t="shared" si="51"/>
        <v>-1</v>
      </c>
      <c r="BF60" s="24"/>
      <c r="BG60" s="24"/>
      <c r="BH60" s="668"/>
    </row>
    <row r="61" spans="1:60" s="25" customFormat="1" ht="19.5" thickBot="1">
      <c r="A61" s="108"/>
      <c r="B61" s="42"/>
      <c r="C61" s="42"/>
      <c r="D61" s="42"/>
      <c r="E61" s="42"/>
      <c r="F61" s="42"/>
      <c r="G61" s="42"/>
      <c r="H61" s="42"/>
      <c r="I61" s="42"/>
      <c r="J61" s="42"/>
      <c r="K61" s="42"/>
      <c r="L61" s="42"/>
      <c r="M61" s="42"/>
      <c r="N61" s="42"/>
      <c r="O61" s="42"/>
      <c r="P61" s="108"/>
      <c r="Q61" s="108"/>
      <c r="R61" s="108"/>
      <c r="S61" s="108"/>
      <c r="T61" s="108"/>
      <c r="U61" s="522"/>
      <c r="V61" s="42"/>
      <c r="W61" s="1"/>
      <c r="X61" s="1"/>
      <c r="Y61" s="797" t="s">
        <v>361</v>
      </c>
      <c r="Z61" s="29"/>
      <c r="AA61" s="803"/>
      <c r="AB61" s="16">
        <f>AB49/$AA49-1</f>
        <v>-3.0848079851224064E-2</v>
      </c>
      <c r="AC61" s="16">
        <f>AC49/$AA49-1</f>
        <v>-6.9827647114752867E-2</v>
      </c>
      <c r="AD61" s="16">
        <f>AD49/$AA49-1</f>
        <v>-0.10164970172457122</v>
      </c>
      <c r="AE61" s="16">
        <f t="shared" ref="AE61:AX61" si="66">AE49/$AA49-1</f>
        <v>-0.13322035268272125</v>
      </c>
      <c r="AF61" s="16">
        <f t="shared" si="66"/>
        <v>-0.10439936535380256</v>
      </c>
      <c r="AG61" s="16">
        <f t="shared" si="66"/>
        <v>-8.733531987864207E-2</v>
      </c>
      <c r="AH61" s="16">
        <f t="shared" si="66"/>
        <v>-9.3326453850274604E-2</v>
      </c>
      <c r="AI61" s="16">
        <f t="shared" si="66"/>
        <v>-0.1595720594453599</v>
      </c>
      <c r="AJ61" s="16">
        <f t="shared" si="66"/>
        <v>-0.15594576160590568</v>
      </c>
      <c r="AK61" s="16">
        <f t="shared" si="66"/>
        <v>-0.14490999751838907</v>
      </c>
      <c r="AL61" s="16">
        <f t="shared" si="66"/>
        <v>-0.21622508419345554</v>
      </c>
      <c r="AM61" s="16">
        <f t="shared" si="66"/>
        <v>-0.25581168761835493</v>
      </c>
      <c r="AN61" s="16">
        <f t="shared" si="66"/>
        <v>-0.28282608709890722</v>
      </c>
      <c r="AO61" s="16">
        <f t="shared" si="66"/>
        <v>-0.3065010966217302</v>
      </c>
      <c r="AP61" s="16">
        <f t="shared" si="66"/>
        <v>-0.31532133176567212</v>
      </c>
      <c r="AQ61" s="16">
        <f t="shared" si="66"/>
        <v>-0.32517271325396502</v>
      </c>
      <c r="AR61" s="16">
        <f t="shared" si="66"/>
        <v>-0.32382923429604027</v>
      </c>
      <c r="AS61" s="16">
        <f t="shared" si="66"/>
        <v>-0.38787863385587851</v>
      </c>
      <c r="AT61" s="16">
        <f t="shared" si="66"/>
        <v>-0.44054967306970383</v>
      </c>
      <c r="AU61" s="16">
        <f t="shared" si="66"/>
        <v>-0.45652550008522363</v>
      </c>
      <c r="AV61" s="16">
        <f t="shared" si="66"/>
        <v>-0.47444474101712386</v>
      </c>
      <c r="AW61" s="16">
        <f t="shared" si="66"/>
        <v>-0.47267209202792415</v>
      </c>
      <c r="AX61" s="16">
        <f t="shared" si="66"/>
        <v>-0.47132642045760409</v>
      </c>
      <c r="AY61" s="16">
        <f t="shared" si="50"/>
        <v>-0.48730146534963392</v>
      </c>
      <c r="AZ61" s="16">
        <f t="shared" si="50"/>
        <v>-0.50938084650520266</v>
      </c>
      <c r="BA61" s="16">
        <f t="shared" si="50"/>
        <v>-0.52056065507338101</v>
      </c>
      <c r="BB61" s="16">
        <f t="shared" si="51"/>
        <v>-0.53749518200161184</v>
      </c>
      <c r="BC61" s="16">
        <f t="shared" si="51"/>
        <v>-0.54348956083153843</v>
      </c>
      <c r="BD61" s="16">
        <f t="shared" ref="BD61" si="67">BD49/$AA49-1</f>
        <v>-0.55266246032133215</v>
      </c>
      <c r="BE61" s="16">
        <f t="shared" si="51"/>
        <v>-1</v>
      </c>
      <c r="BF61" s="26"/>
      <c r="BG61" s="26"/>
      <c r="BH61" s="668"/>
    </row>
    <row r="62" spans="1:60" s="25" customFormat="1" ht="15" thickTop="1">
      <c r="A62" s="108"/>
      <c r="B62" s="42"/>
      <c r="C62" s="42"/>
      <c r="D62" s="42"/>
      <c r="E62" s="42"/>
      <c r="F62" s="42"/>
      <c r="G62" s="42"/>
      <c r="H62" s="42"/>
      <c r="I62" s="42"/>
      <c r="J62" s="42"/>
      <c r="K62" s="42"/>
      <c r="L62" s="42"/>
      <c r="M62" s="42"/>
      <c r="N62" s="42"/>
      <c r="O62" s="42"/>
      <c r="P62" s="108"/>
      <c r="Q62" s="108"/>
      <c r="R62" s="108"/>
      <c r="S62" s="108"/>
      <c r="T62" s="108"/>
      <c r="U62" s="522"/>
      <c r="V62" s="42"/>
      <c r="W62" s="1"/>
      <c r="X62" s="1"/>
      <c r="Y62" s="321" t="s">
        <v>37</v>
      </c>
      <c r="Z62" s="30"/>
      <c r="AA62" s="786"/>
      <c r="AB62" s="17">
        <f t="shared" si="53"/>
        <v>9.8630122034859546E-3</v>
      </c>
      <c r="AC62" s="17">
        <f t="shared" ref="AC62:AX62" si="68">AC50/$AA50-1</f>
        <v>1.7972635752217414E-2</v>
      </c>
      <c r="AD62" s="17">
        <f t="shared" si="68"/>
        <v>1.167954772932589E-2</v>
      </c>
      <c r="AE62" s="17">
        <f t="shared" si="68"/>
        <v>5.8838312225511169E-2</v>
      </c>
      <c r="AF62" s="17">
        <f t="shared" si="68"/>
        <v>6.9377400882806972E-2</v>
      </c>
      <c r="AG62" s="17">
        <f t="shared" si="68"/>
        <v>7.9653963465988298E-2</v>
      </c>
      <c r="AH62" s="17">
        <f t="shared" si="68"/>
        <v>7.3710400336577164E-2</v>
      </c>
      <c r="AI62" s="17">
        <f t="shared" si="68"/>
        <v>3.9273246612000046E-2</v>
      </c>
      <c r="AJ62" s="17">
        <f t="shared" si="68"/>
        <v>7.0711298696976677E-2</v>
      </c>
      <c r="AK62" s="17">
        <f t="shared" si="68"/>
        <v>9.0390891774160265E-2</v>
      </c>
      <c r="AL62" s="17">
        <f t="shared" si="68"/>
        <v>7.7435359959816319E-2</v>
      </c>
      <c r="AM62" s="17">
        <f t="shared" si="68"/>
        <v>0.10234288562532878</v>
      </c>
      <c r="AN62" s="17">
        <f t="shared" si="68"/>
        <v>0.10925292832684108</v>
      </c>
      <c r="AO62" s="17">
        <f t="shared" si="68"/>
        <v>0.10507871234595356</v>
      </c>
      <c r="AP62" s="17">
        <f t="shared" si="68"/>
        <v>0.11116200905267171</v>
      </c>
      <c r="AQ62" s="17">
        <f t="shared" si="68"/>
        <v>9.1147341521929715E-2</v>
      </c>
      <c r="AR62" s="17">
        <f t="shared" si="68"/>
        <v>0.12168782457371874</v>
      </c>
      <c r="AS62" s="17">
        <f t="shared" si="68"/>
        <v>6.0773283027261149E-2</v>
      </c>
      <c r="AT62" s="715">
        <f t="shared" si="68"/>
        <v>1.1287142198104227E-3</v>
      </c>
      <c r="AU62" s="17">
        <f t="shared" si="68"/>
        <v>4.5264605199895946E-2</v>
      </c>
      <c r="AV62" s="17">
        <f t="shared" si="68"/>
        <v>8.8222304677632923E-2</v>
      </c>
      <c r="AW62" s="17">
        <f t="shared" si="68"/>
        <v>0.12362063160088921</v>
      </c>
      <c r="AX62" s="17">
        <f t="shared" si="68"/>
        <v>0.13158881408809098</v>
      </c>
      <c r="AY62" s="17">
        <f t="shared" si="50"/>
        <v>8.7146192779290921E-2</v>
      </c>
      <c r="AZ62" s="17">
        <f t="shared" si="50"/>
        <v>5.2542746987448652E-2</v>
      </c>
      <c r="BA62" s="17">
        <f t="shared" si="50"/>
        <v>3.5650077278903902E-2</v>
      </c>
      <c r="BB62" s="17">
        <f t="shared" si="51"/>
        <v>2.230502091838904E-2</v>
      </c>
      <c r="BC62" s="17">
        <f t="shared" si="51"/>
        <v>-1.73559736825325E-2</v>
      </c>
      <c r="BD62" s="17">
        <f t="shared" ref="BD62" si="69">BD50/$AA50-1</f>
        <v>-4.9323210621782576E-2</v>
      </c>
      <c r="BE62" s="17">
        <f t="shared" si="51"/>
        <v>-1</v>
      </c>
      <c r="BF62" s="27"/>
      <c r="BG62" s="27"/>
      <c r="BH62" s="668"/>
    </row>
    <row r="63" spans="1:60" s="25" customFormat="1">
      <c r="A63" s="108"/>
      <c r="B63" s="42"/>
      <c r="C63" s="42"/>
      <c r="D63" s="42"/>
      <c r="E63" s="42"/>
      <c r="F63" s="42"/>
      <c r="G63" s="42"/>
      <c r="H63" s="42"/>
      <c r="I63" s="42"/>
      <c r="J63" s="42"/>
      <c r="K63" s="42"/>
      <c r="L63" s="42"/>
      <c r="M63" s="42"/>
      <c r="N63" s="42"/>
      <c r="O63" s="42"/>
      <c r="P63" s="108"/>
      <c r="Q63" s="108"/>
      <c r="R63" s="108"/>
      <c r="S63" s="108"/>
      <c r="T63" s="108"/>
      <c r="U63" s="108"/>
      <c r="V63" s="42"/>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81"/>
    </row>
    <row r="64" spans="1:60">
      <c r="A64" s="108"/>
      <c r="B64" s="42"/>
      <c r="C64" s="42"/>
      <c r="D64" s="42"/>
      <c r="E64" s="42"/>
      <c r="F64" s="42"/>
      <c r="G64" s="42"/>
      <c r="H64" s="42"/>
      <c r="I64" s="42"/>
      <c r="J64" s="42"/>
      <c r="K64" s="42"/>
      <c r="L64" s="42"/>
      <c r="M64" s="42"/>
      <c r="N64" s="42"/>
      <c r="O64" s="42"/>
      <c r="U64" s="108"/>
      <c r="V64" s="42"/>
      <c r="Y64" s="399" t="s">
        <v>114</v>
      </c>
    </row>
    <row r="65" spans="1:60">
      <c r="A65" s="108"/>
      <c r="B65" s="42"/>
      <c r="C65" s="42"/>
      <c r="D65" s="42"/>
      <c r="E65" s="42"/>
      <c r="F65" s="42"/>
      <c r="G65" s="42"/>
      <c r="H65" s="42"/>
      <c r="I65" s="42"/>
      <c r="J65" s="42"/>
      <c r="K65" s="42"/>
      <c r="L65" s="42"/>
      <c r="M65" s="42"/>
      <c r="N65" s="42"/>
      <c r="O65" s="42"/>
      <c r="T65" s="863"/>
      <c r="U65" s="592"/>
      <c r="V65" s="42"/>
      <c r="Y65" s="380"/>
      <c r="Z65" s="80"/>
      <c r="AA65" s="10">
        <v>1990</v>
      </c>
      <c r="AB65" s="10">
        <f t="shared" ref="AB65:BE65" si="70">AA65+1</f>
        <v>1991</v>
      </c>
      <c r="AC65" s="10">
        <f t="shared" si="70"/>
        <v>1992</v>
      </c>
      <c r="AD65" s="10">
        <f t="shared" si="70"/>
        <v>1993</v>
      </c>
      <c r="AE65" s="10">
        <f t="shared" si="70"/>
        <v>1994</v>
      </c>
      <c r="AF65" s="10">
        <f t="shared" si="70"/>
        <v>1995</v>
      </c>
      <c r="AG65" s="10">
        <f t="shared" si="70"/>
        <v>1996</v>
      </c>
      <c r="AH65" s="10">
        <f t="shared" si="70"/>
        <v>1997</v>
      </c>
      <c r="AI65" s="10">
        <f t="shared" si="70"/>
        <v>1998</v>
      </c>
      <c r="AJ65" s="10">
        <f t="shared" si="70"/>
        <v>1999</v>
      </c>
      <c r="AK65" s="10">
        <f t="shared" si="70"/>
        <v>2000</v>
      </c>
      <c r="AL65" s="10">
        <f t="shared" si="70"/>
        <v>2001</v>
      </c>
      <c r="AM65" s="10">
        <f t="shared" si="70"/>
        <v>2002</v>
      </c>
      <c r="AN65" s="10">
        <f t="shared" si="70"/>
        <v>2003</v>
      </c>
      <c r="AO65" s="10">
        <f t="shared" si="70"/>
        <v>2004</v>
      </c>
      <c r="AP65" s="10">
        <f t="shared" si="70"/>
        <v>2005</v>
      </c>
      <c r="AQ65" s="10">
        <f t="shared" si="70"/>
        <v>2006</v>
      </c>
      <c r="AR65" s="10">
        <f t="shared" si="70"/>
        <v>2007</v>
      </c>
      <c r="AS65" s="10">
        <f t="shared" si="70"/>
        <v>2008</v>
      </c>
      <c r="AT65" s="10">
        <f t="shared" si="70"/>
        <v>2009</v>
      </c>
      <c r="AU65" s="10">
        <f t="shared" si="70"/>
        <v>2010</v>
      </c>
      <c r="AV65" s="10">
        <f t="shared" si="70"/>
        <v>2011</v>
      </c>
      <c r="AW65" s="10">
        <f t="shared" si="70"/>
        <v>2012</v>
      </c>
      <c r="AX65" s="10">
        <f t="shared" si="70"/>
        <v>2013</v>
      </c>
      <c r="AY65" s="10">
        <f t="shared" si="70"/>
        <v>2014</v>
      </c>
      <c r="AZ65" s="10">
        <f t="shared" si="70"/>
        <v>2015</v>
      </c>
      <c r="BA65" s="10">
        <f t="shared" si="70"/>
        <v>2016</v>
      </c>
      <c r="BB65" s="10">
        <f t="shared" si="70"/>
        <v>2017</v>
      </c>
      <c r="BC65" s="10">
        <f t="shared" si="70"/>
        <v>2018</v>
      </c>
      <c r="BD65" s="10">
        <f t="shared" si="70"/>
        <v>2019</v>
      </c>
      <c r="BE65" s="10">
        <f t="shared" si="70"/>
        <v>2020</v>
      </c>
      <c r="BF65" s="10" t="s">
        <v>18</v>
      </c>
      <c r="BG65" s="10" t="s">
        <v>1</v>
      </c>
      <c r="BH65" s="648"/>
    </row>
    <row r="66" spans="1:60">
      <c r="A66" s="108"/>
      <c r="B66" s="42"/>
      <c r="C66" s="42"/>
      <c r="D66" s="42"/>
      <c r="E66" s="42"/>
      <c r="F66" s="42"/>
      <c r="G66" s="42"/>
      <c r="H66" s="42"/>
      <c r="I66" s="42"/>
      <c r="J66" s="42"/>
      <c r="K66" s="42"/>
      <c r="L66" s="42"/>
      <c r="M66" s="42"/>
      <c r="N66" s="42"/>
      <c r="O66" s="42"/>
      <c r="U66" s="522"/>
      <c r="V66" s="42"/>
      <c r="Y66" s="319" t="s">
        <v>89</v>
      </c>
      <c r="Z66" s="28"/>
      <c r="AA66" s="800"/>
      <c r="AB66" s="95"/>
      <c r="AC66" s="95"/>
      <c r="AD66" s="95"/>
      <c r="AE66" s="95"/>
      <c r="AF66" s="95"/>
      <c r="AG66" s="95"/>
      <c r="AH66" s="95"/>
      <c r="AI66" s="95"/>
      <c r="AJ66" s="95"/>
      <c r="AK66" s="95"/>
      <c r="AL66" s="95"/>
      <c r="AM66" s="95"/>
      <c r="AN66" s="95"/>
      <c r="AO66" s="95"/>
      <c r="AP66" s="95"/>
      <c r="AQ66" s="15">
        <f t="shared" ref="AQ66:BE67" si="71">AQ42/$AP42-1</f>
        <v>-2.1362690448745614E-2</v>
      </c>
      <c r="AR66" s="15">
        <f t="shared" si="71"/>
        <v>0.10205107492423982</v>
      </c>
      <c r="AS66" s="15">
        <f t="shared" si="71"/>
        <v>2.9793986150478791E-2</v>
      </c>
      <c r="AT66" s="15">
        <f t="shared" si="71"/>
        <v>-6.1908413753035463E-2</v>
      </c>
      <c r="AU66" s="15">
        <f t="shared" si="71"/>
        <v>-4.4339010379622623E-3</v>
      </c>
      <c r="AV66" s="15">
        <f t="shared" si="71"/>
        <v>0.13076525411613282</v>
      </c>
      <c r="AW66" s="15">
        <f t="shared" si="71"/>
        <v>0.23820156946748638</v>
      </c>
      <c r="AX66" s="15">
        <f>AX42/$AP42-1</f>
        <v>0.24131642448130197</v>
      </c>
      <c r="AY66" s="15">
        <f>AY42/$AP42-1</f>
        <v>0.17581454123807627</v>
      </c>
      <c r="AZ66" s="15">
        <f>AZ42/$AP42-1</f>
        <v>0.11701740140751249</v>
      </c>
      <c r="BA66" s="15">
        <f t="shared" si="71"/>
        <v>0.19449179015789531</v>
      </c>
      <c r="BB66" s="15">
        <f t="shared" si="71"/>
        <v>0.16227739920850404</v>
      </c>
      <c r="BC66" s="15">
        <f t="shared" si="71"/>
        <v>7.3464510816044104E-2</v>
      </c>
      <c r="BD66" s="15">
        <f t="shared" ref="BD66" si="72">BD42/$AP42-1</f>
        <v>2.0553691682464459E-2</v>
      </c>
      <c r="BE66" s="15">
        <f t="shared" si="71"/>
        <v>-1</v>
      </c>
      <c r="BF66" s="24"/>
      <c r="BG66" s="24"/>
      <c r="BH66" s="668"/>
    </row>
    <row r="67" spans="1:60" s="25" customFormat="1">
      <c r="A67" s="108"/>
      <c r="B67" s="42"/>
      <c r="C67" s="42"/>
      <c r="D67" s="42"/>
      <c r="E67" s="42"/>
      <c r="F67" s="42"/>
      <c r="G67" s="42"/>
      <c r="H67" s="42"/>
      <c r="I67" s="42"/>
      <c r="J67" s="42"/>
      <c r="K67" s="42"/>
      <c r="L67" s="42"/>
      <c r="M67" s="42"/>
      <c r="N67" s="42"/>
      <c r="O67" s="42"/>
      <c r="P67" s="108"/>
      <c r="Q67" s="108"/>
      <c r="R67" s="108"/>
      <c r="S67" s="108"/>
      <c r="T67" s="108"/>
      <c r="U67" s="522"/>
      <c r="V67" s="42"/>
      <c r="W67" s="1"/>
      <c r="X67" s="1"/>
      <c r="Y67" s="319" t="s">
        <v>90</v>
      </c>
      <c r="Z67" s="28"/>
      <c r="AA67" s="800"/>
      <c r="AB67" s="95"/>
      <c r="AC67" s="95"/>
      <c r="AD67" s="95"/>
      <c r="AE67" s="95"/>
      <c r="AF67" s="95"/>
      <c r="AG67" s="95"/>
      <c r="AH67" s="95"/>
      <c r="AI67" s="95"/>
      <c r="AJ67" s="95"/>
      <c r="AK67" s="95"/>
      <c r="AL67" s="95"/>
      <c r="AM67" s="95"/>
      <c r="AN67" s="95"/>
      <c r="AO67" s="95"/>
      <c r="AP67" s="95"/>
      <c r="AQ67" s="15">
        <f t="shared" si="71"/>
        <v>-9.6242302628483101E-3</v>
      </c>
      <c r="AR67" s="15">
        <f t="shared" ref="AQ67:BE74" si="73">AR43/$AP43-1</f>
        <v>-1.9634368049632922E-2</v>
      </c>
      <c r="AS67" s="15">
        <f t="shared" si="73"/>
        <v>-0.1035249804036944</v>
      </c>
      <c r="AT67" s="15">
        <f t="shared" si="73"/>
        <v>-0.14123780146294729</v>
      </c>
      <c r="AU67" s="15">
        <f t="shared" si="73"/>
        <v>-0.10197565968934497</v>
      </c>
      <c r="AV67" s="15">
        <f t="shared" si="73"/>
        <v>-0.10863067903173029</v>
      </c>
      <c r="AW67" s="15">
        <f t="shared" si="73"/>
        <v>-0.11382167313998726</v>
      </c>
      <c r="AX67" s="15">
        <f t="shared" si="73"/>
        <v>-0.1005818092879901</v>
      </c>
      <c r="AY67" s="15">
        <f t="shared" ref="AY67:AZ74" si="74">AY43/$AP43-1</f>
        <v>-0.12651013340863737</v>
      </c>
      <c r="AZ67" s="15">
        <f t="shared" si="74"/>
        <v>-0.15037084466320538</v>
      </c>
      <c r="BA67" s="15">
        <f t="shared" si="73"/>
        <v>-0.18837416915957839</v>
      </c>
      <c r="BB67" s="15">
        <f>BB43/$AP43-1</f>
        <v>-0.20401917880513309</v>
      </c>
      <c r="BC67" s="15">
        <f t="shared" si="73"/>
        <v>-0.2201948778622087</v>
      </c>
      <c r="BD67" s="15">
        <f t="shared" ref="BD67" si="75">BD43/$AP43-1</f>
        <v>-0.23758981409689406</v>
      </c>
      <c r="BE67" s="15">
        <f t="shared" si="73"/>
        <v>-1</v>
      </c>
      <c r="BF67" s="24"/>
      <c r="BG67" s="24"/>
      <c r="BH67" s="668"/>
    </row>
    <row r="68" spans="1:60" s="25" customFormat="1">
      <c r="A68" s="108"/>
      <c r="B68" s="42"/>
      <c r="C68" s="42"/>
      <c r="D68" s="42"/>
      <c r="E68" s="42"/>
      <c r="F68" s="42"/>
      <c r="G68" s="42"/>
      <c r="H68" s="42"/>
      <c r="I68" s="42"/>
      <c r="J68" s="42"/>
      <c r="K68" s="42"/>
      <c r="L68" s="42"/>
      <c r="M68" s="42"/>
      <c r="N68" s="42"/>
      <c r="O68" s="42"/>
      <c r="P68" s="108"/>
      <c r="Q68" s="108"/>
      <c r="R68" s="108"/>
      <c r="S68" s="108"/>
      <c r="T68" s="108"/>
      <c r="U68" s="522"/>
      <c r="V68" s="42"/>
      <c r="W68" s="1"/>
      <c r="X68" s="1"/>
      <c r="Y68" s="319" t="s">
        <v>91</v>
      </c>
      <c r="Z68" s="28"/>
      <c r="AA68" s="800"/>
      <c r="AB68" s="95"/>
      <c r="AC68" s="95"/>
      <c r="AD68" s="95"/>
      <c r="AE68" s="95"/>
      <c r="AF68" s="95"/>
      <c r="AG68" s="95"/>
      <c r="AH68" s="95"/>
      <c r="AI68" s="95"/>
      <c r="AJ68" s="95"/>
      <c r="AK68" s="95"/>
      <c r="AL68" s="95"/>
      <c r="AM68" s="95"/>
      <c r="AN68" s="95"/>
      <c r="AO68" s="95"/>
      <c r="AP68" s="95"/>
      <c r="AQ68" s="15">
        <f t="shared" si="73"/>
        <v>-1.1086010531507262E-2</v>
      </c>
      <c r="AR68" s="15">
        <f t="shared" si="73"/>
        <v>-2.2571317358075937E-2</v>
      </c>
      <c r="AS68" s="15">
        <f t="shared" si="73"/>
        <v>-5.4491288740649346E-2</v>
      </c>
      <c r="AT68" s="15">
        <f t="shared" si="73"/>
        <v>-6.8253007164339907E-2</v>
      </c>
      <c r="AU68" s="15">
        <f t="shared" si="73"/>
        <v>-6.6126417645092528E-2</v>
      </c>
      <c r="AV68" s="15">
        <f t="shared" si="73"/>
        <v>-8.6296750375386089E-2</v>
      </c>
      <c r="AW68" s="15">
        <f t="shared" si="73"/>
        <v>-8.2529997835940172E-2</v>
      </c>
      <c r="AX68" s="15">
        <f t="shared" si="73"/>
        <v>-9.4702361193006568E-2</v>
      </c>
      <c r="AY68" s="15">
        <f t="shared" si="74"/>
        <v>-0.11564161035487153</v>
      </c>
      <c r="AZ68" s="15">
        <f t="shared" si="74"/>
        <v>-0.12096712777764707</v>
      </c>
      <c r="BA68" s="15">
        <f t="shared" si="73"/>
        <v>-0.12890034539787198</v>
      </c>
      <c r="BB68" s="15">
        <f t="shared" si="73"/>
        <v>-0.13542985386084339</v>
      </c>
      <c r="BC68" s="15">
        <f t="shared" si="73"/>
        <v>-0.14434742467672446</v>
      </c>
      <c r="BD68" s="15">
        <f t="shared" ref="BD68" si="76">BD44/$AP44-1</f>
        <v>-0.15966760312114836</v>
      </c>
      <c r="BE68" s="15">
        <f t="shared" si="73"/>
        <v>-1</v>
      </c>
      <c r="BF68" s="24"/>
      <c r="BG68" s="24"/>
      <c r="BH68" s="668"/>
    </row>
    <row r="69" spans="1:60" s="25" customFormat="1">
      <c r="A69" s="108"/>
      <c r="B69" s="42"/>
      <c r="C69" s="42"/>
      <c r="D69" s="42"/>
      <c r="E69" s="42"/>
      <c r="F69" s="42"/>
      <c r="G69" s="42"/>
      <c r="H69" s="42"/>
      <c r="I69" s="42"/>
      <c r="J69" s="42"/>
      <c r="K69" s="42"/>
      <c r="L69" s="42"/>
      <c r="M69" s="42"/>
      <c r="N69" s="42"/>
      <c r="O69" s="42"/>
      <c r="P69" s="108"/>
      <c r="Q69" s="108"/>
      <c r="R69" s="108"/>
      <c r="S69" s="108"/>
      <c r="T69" s="165"/>
      <c r="U69" s="522"/>
      <c r="V69" s="42"/>
      <c r="W69" s="1"/>
      <c r="X69" s="1"/>
      <c r="Y69" s="319" t="s">
        <v>92</v>
      </c>
      <c r="Z69" s="28"/>
      <c r="AA69" s="800"/>
      <c r="AB69" s="95"/>
      <c r="AC69" s="95"/>
      <c r="AD69" s="95"/>
      <c r="AE69" s="95"/>
      <c r="AF69" s="95"/>
      <c r="AG69" s="95"/>
      <c r="AH69" s="95"/>
      <c r="AI69" s="95"/>
      <c r="AJ69" s="95"/>
      <c r="AK69" s="95"/>
      <c r="AL69" s="95"/>
      <c r="AM69" s="95"/>
      <c r="AN69" s="95"/>
      <c r="AO69" s="95"/>
      <c r="AP69" s="95"/>
      <c r="AQ69" s="15">
        <f t="shared" si="73"/>
        <v>-2.2634442503296048E-2</v>
      </c>
      <c r="AR69" s="15">
        <f t="shared" si="73"/>
        <v>-0.1148201155787183</v>
      </c>
      <c r="AS69" s="15">
        <f t="shared" si="73"/>
        <v>-6.4106457905758862E-2</v>
      </c>
      <c r="AT69" s="15">
        <f t="shared" si="73"/>
        <v>-9.9011262335293893E-2</v>
      </c>
      <c r="AU69" s="15">
        <f t="shared" si="73"/>
        <v>-2.3067832329399907E-2</v>
      </c>
      <c r="AV69" s="15">
        <f t="shared" si="73"/>
        <v>1.7869010284006226E-3</v>
      </c>
      <c r="AW69" s="15">
        <f t="shared" si="73"/>
        <v>-4.9926674777919788E-2</v>
      </c>
      <c r="AX69" s="15">
        <f t="shared" si="73"/>
        <v>1.8339298082269195E-2</v>
      </c>
      <c r="AY69" s="15">
        <f t="shared" si="74"/>
        <v>-3.6341708645758475E-2</v>
      </c>
      <c r="AZ69" s="15">
        <f t="shared" si="74"/>
        <v>-5.2618509122182133E-2</v>
      </c>
      <c r="BA69" s="15">
        <f t="shared" si="73"/>
        <v>-0.41150766987052279</v>
      </c>
      <c r="BB69" s="15">
        <f t="shared" si="73"/>
        <v>-0.40179573749628905</v>
      </c>
      <c r="BC69" s="15">
        <f t="shared" si="73"/>
        <v>-0.32434837149152229</v>
      </c>
      <c r="BD69" s="15">
        <f t="shared" ref="BD69" si="77">BD45/$AP45-1</f>
        <v>-0.3687308897851922</v>
      </c>
      <c r="BE69" s="15">
        <f t="shared" si="73"/>
        <v>-1</v>
      </c>
      <c r="BF69" s="24"/>
      <c r="BG69" s="24"/>
      <c r="BH69" s="668"/>
    </row>
    <row r="70" spans="1:60" s="25" customFormat="1">
      <c r="A70" s="108"/>
      <c r="B70" s="42"/>
      <c r="C70" s="42"/>
      <c r="D70" s="42"/>
      <c r="E70" s="42"/>
      <c r="F70" s="42"/>
      <c r="G70" s="42"/>
      <c r="H70" s="42"/>
      <c r="I70" s="42"/>
      <c r="J70" s="42"/>
      <c r="K70" s="42"/>
      <c r="L70" s="42"/>
      <c r="M70" s="42"/>
      <c r="N70" s="42"/>
      <c r="O70" s="42"/>
      <c r="P70" s="108"/>
      <c r="Q70" s="108"/>
      <c r="R70" s="108"/>
      <c r="S70" s="108"/>
      <c r="T70" s="108"/>
      <c r="U70" s="522"/>
      <c r="V70" s="42"/>
      <c r="W70" s="1"/>
      <c r="X70" s="1"/>
      <c r="Y70" s="319" t="s">
        <v>93</v>
      </c>
      <c r="Z70" s="28"/>
      <c r="AA70" s="800"/>
      <c r="AB70" s="95"/>
      <c r="AC70" s="95"/>
      <c r="AD70" s="95"/>
      <c r="AE70" s="95"/>
      <c r="AF70" s="95"/>
      <c r="AG70" s="95"/>
      <c r="AH70" s="95"/>
      <c r="AI70" s="95"/>
      <c r="AJ70" s="95"/>
      <c r="AK70" s="95"/>
      <c r="AL70" s="95"/>
      <c r="AM70" s="95"/>
      <c r="AN70" s="95"/>
      <c r="AO70" s="95"/>
      <c r="AP70" s="95"/>
      <c r="AQ70" s="15">
        <f t="shared" si="73"/>
        <v>-6.0691515686858488E-2</v>
      </c>
      <c r="AR70" s="15">
        <f t="shared" si="73"/>
        <v>-7.0907629669641703E-2</v>
      </c>
      <c r="AS70" s="15">
        <f t="shared" si="73"/>
        <v>-0.12346454938666207</v>
      </c>
      <c r="AT70" s="15">
        <f t="shared" si="73"/>
        <v>-0.12848241869467292</v>
      </c>
      <c r="AU70" s="15">
        <f t="shared" si="73"/>
        <v>-8.7768941486994434E-2</v>
      </c>
      <c r="AV70" s="15">
        <f t="shared" si="73"/>
        <v>-0.11157747831489007</v>
      </c>
      <c r="AW70" s="15">
        <f t="shared" si="73"/>
        <v>-0.11036277460658162</v>
      </c>
      <c r="AX70" s="15">
        <f t="shared" si="73"/>
        <v>-0.14313709185642265</v>
      </c>
      <c r="AY70" s="15">
        <f t="shared" si="74"/>
        <v>-0.1758880438383893</v>
      </c>
      <c r="AZ70" s="15">
        <f t="shared" si="74"/>
        <v>-0.2131382559297248</v>
      </c>
      <c r="BA70" s="15">
        <f t="shared" si="73"/>
        <v>-0.20858921756403248</v>
      </c>
      <c r="BB70" s="15">
        <f t="shared" si="73"/>
        <v>-0.1581853099787105</v>
      </c>
      <c r="BC70" s="15">
        <f t="shared" si="73"/>
        <v>-0.25909580918891106</v>
      </c>
      <c r="BD70" s="15">
        <f t="shared" ref="BD70" si="78">BD46/$AP46-1</f>
        <v>-0.24197696676470981</v>
      </c>
      <c r="BE70" s="15">
        <f t="shared" si="73"/>
        <v>-1</v>
      </c>
      <c r="BF70" s="24"/>
      <c r="BG70" s="24"/>
      <c r="BH70" s="668"/>
    </row>
    <row r="71" spans="1:60" s="25" customFormat="1">
      <c r="A71" s="108"/>
      <c r="B71" s="42"/>
      <c r="C71" s="42"/>
      <c r="D71" s="42"/>
      <c r="E71" s="42"/>
      <c r="F71" s="42"/>
      <c r="G71" s="42"/>
      <c r="H71" s="42"/>
      <c r="I71" s="42"/>
      <c r="J71" s="42"/>
      <c r="K71" s="42"/>
      <c r="L71" s="42"/>
      <c r="M71" s="42"/>
      <c r="N71" s="42"/>
      <c r="O71" s="42"/>
      <c r="P71" s="108"/>
      <c r="Q71" s="108"/>
      <c r="R71" s="108"/>
      <c r="S71" s="108"/>
      <c r="T71" s="108"/>
      <c r="U71" s="522"/>
      <c r="V71" s="42"/>
      <c r="W71" s="1"/>
      <c r="X71" s="1"/>
      <c r="Y71" s="636" t="s">
        <v>253</v>
      </c>
      <c r="Z71" s="28"/>
      <c r="AA71" s="800"/>
      <c r="AB71" s="95"/>
      <c r="AC71" s="95"/>
      <c r="AD71" s="95"/>
      <c r="AE71" s="95"/>
      <c r="AF71" s="95"/>
      <c r="AG71" s="95"/>
      <c r="AH71" s="95"/>
      <c r="AI71" s="95"/>
      <c r="AJ71" s="95"/>
      <c r="AK71" s="95"/>
      <c r="AL71" s="95"/>
      <c r="AM71" s="95"/>
      <c r="AN71" s="95"/>
      <c r="AO71" s="95"/>
      <c r="AP71" s="95"/>
      <c r="AQ71" s="15">
        <f t="shared" si="73"/>
        <v>5.8330157454604681E-3</v>
      </c>
      <c r="AR71" s="15">
        <f t="shared" si="73"/>
        <v>-8.4495421158430339E-3</v>
      </c>
      <c r="AS71" s="15">
        <f t="shared" si="73"/>
        <v>-8.5812497115472675E-2</v>
      </c>
      <c r="AT71" s="15">
        <f t="shared" si="73"/>
        <v>-0.18450253134029349</v>
      </c>
      <c r="AU71" s="15">
        <f t="shared" si="73"/>
        <v>-0.16593120051962829</v>
      </c>
      <c r="AV71" s="15">
        <f t="shared" si="73"/>
        <v>-0.16874520765775647</v>
      </c>
      <c r="AW71" s="15">
        <f t="shared" si="73"/>
        <v>-0.16787685406370667</v>
      </c>
      <c r="AX71" s="15">
        <f t="shared" si="73"/>
        <v>-0.13666235019477646</v>
      </c>
      <c r="AY71" s="15">
        <f t="shared" si="74"/>
        <v>-0.14737531047261743</v>
      </c>
      <c r="AZ71" s="15">
        <f t="shared" si="74"/>
        <v>-0.17182484343884963</v>
      </c>
      <c r="BA71" s="15">
        <f t="shared" si="73"/>
        <v>-0.17914363054144211</v>
      </c>
      <c r="BB71" s="15">
        <f t="shared" si="73"/>
        <v>-0.16775109176203751</v>
      </c>
      <c r="BC71" s="15">
        <f t="shared" si="73"/>
        <v>-0.18042321400660011</v>
      </c>
      <c r="BD71" s="15">
        <f t="shared" ref="BD71" si="79">BD47/$AP47-1</f>
        <v>-0.20051286843613414</v>
      </c>
      <c r="BE71" s="15">
        <f t="shared" si="73"/>
        <v>-1</v>
      </c>
      <c r="BF71" s="24"/>
      <c r="BG71" s="24"/>
      <c r="BH71" s="668"/>
    </row>
    <row r="72" spans="1:60" s="25" customFormat="1">
      <c r="A72" s="108"/>
      <c r="B72" s="42"/>
      <c r="C72" s="42"/>
      <c r="D72" s="42"/>
      <c r="E72" s="42"/>
      <c r="F72" s="42"/>
      <c r="G72" s="42"/>
      <c r="H72" s="42"/>
      <c r="I72" s="42"/>
      <c r="J72" s="42"/>
      <c r="K72" s="42"/>
      <c r="L72" s="42"/>
      <c r="M72" s="42"/>
      <c r="N72" s="42"/>
      <c r="O72" s="42"/>
      <c r="P72" s="108"/>
      <c r="Q72" s="108"/>
      <c r="R72" s="108"/>
      <c r="S72" s="108"/>
      <c r="T72" s="108"/>
      <c r="U72" s="522"/>
      <c r="V72" s="42"/>
      <c r="W72" s="1"/>
      <c r="X72" s="1"/>
      <c r="Y72" s="319" t="s">
        <v>94</v>
      </c>
      <c r="Z72" s="28"/>
      <c r="AA72" s="800"/>
      <c r="AB72" s="95"/>
      <c r="AC72" s="95"/>
      <c r="AD72" s="95"/>
      <c r="AE72" s="95"/>
      <c r="AF72" s="95"/>
      <c r="AG72" s="95"/>
      <c r="AH72" s="95"/>
      <c r="AI72" s="95"/>
      <c r="AJ72" s="95"/>
      <c r="AK72" s="95"/>
      <c r="AL72" s="95"/>
      <c r="AM72" s="95"/>
      <c r="AN72" s="95"/>
      <c r="AO72" s="95"/>
      <c r="AP72" s="95"/>
      <c r="AQ72" s="15">
        <f t="shared" si="73"/>
        <v>-5.5381874659672037E-2</v>
      </c>
      <c r="AR72" s="15">
        <f t="shared" si="73"/>
        <v>-3.735228648131661E-2</v>
      </c>
      <c r="AS72" s="15">
        <f t="shared" si="73"/>
        <v>5.8154636945555449E-3</v>
      </c>
      <c r="AT72" s="15">
        <f t="shared" si="73"/>
        <v>-0.10792514611096538</v>
      </c>
      <c r="AU72" s="15">
        <f t="shared" si="73"/>
        <v>-9.1253769144720387E-2</v>
      </c>
      <c r="AV72" s="15">
        <f t="shared" si="73"/>
        <v>-0.11270150625901199</v>
      </c>
      <c r="AW72" s="15">
        <f t="shared" si="73"/>
        <v>-5.5644119874602493E-2</v>
      </c>
      <c r="AX72" s="15">
        <f t="shared" si="73"/>
        <v>-7.0182397851610623E-2</v>
      </c>
      <c r="AY72" s="15">
        <f t="shared" si="74"/>
        <v>-9.7698667740751755E-2</v>
      </c>
      <c r="AZ72" s="15">
        <f t="shared" si="74"/>
        <v>-8.2625624838187361E-2</v>
      </c>
      <c r="BA72" s="15">
        <f t="shared" si="73"/>
        <v>-7.6359318106831719E-2</v>
      </c>
      <c r="BB72" s="15">
        <f t="shared" si="73"/>
        <v>-6.5737933623127076E-2</v>
      </c>
      <c r="BC72" s="15">
        <f t="shared" si="73"/>
        <v>-8.2460162935627856E-2</v>
      </c>
      <c r="BD72" s="15">
        <f t="shared" ref="BD72" si="80">BD48/$AP48-1</f>
        <v>-8.976560372289788E-2</v>
      </c>
      <c r="BE72" s="15">
        <f t="shared" si="73"/>
        <v>-1</v>
      </c>
      <c r="BF72" s="24"/>
      <c r="BG72" s="24"/>
      <c r="BH72" s="668"/>
    </row>
    <row r="73" spans="1:60" s="25" customFormat="1" ht="19.5" thickBot="1">
      <c r="A73" s="108"/>
      <c r="B73" s="42"/>
      <c r="C73" s="42"/>
      <c r="D73" s="42"/>
      <c r="E73" s="42"/>
      <c r="F73" s="42"/>
      <c r="G73" s="42"/>
      <c r="H73" s="42"/>
      <c r="I73" s="42"/>
      <c r="J73" s="42"/>
      <c r="K73" s="42"/>
      <c r="L73" s="42"/>
      <c r="M73" s="42"/>
      <c r="N73" s="42"/>
      <c r="O73" s="42"/>
      <c r="P73" s="108"/>
      <c r="Q73" s="108"/>
      <c r="R73" s="108"/>
      <c r="S73" s="108"/>
      <c r="T73" s="108"/>
      <c r="U73" s="522"/>
      <c r="V73" s="42"/>
      <c r="W73" s="1"/>
      <c r="X73" s="1"/>
      <c r="Y73" s="797" t="s">
        <v>361</v>
      </c>
      <c r="Z73" s="29"/>
      <c r="AA73" s="801"/>
      <c r="AB73" s="102"/>
      <c r="AC73" s="102"/>
      <c r="AD73" s="102"/>
      <c r="AE73" s="102"/>
      <c r="AF73" s="102"/>
      <c r="AG73" s="102"/>
      <c r="AH73" s="102"/>
      <c r="AI73" s="102"/>
      <c r="AJ73" s="102"/>
      <c r="AK73" s="102"/>
      <c r="AL73" s="102"/>
      <c r="AM73" s="102"/>
      <c r="AN73" s="102"/>
      <c r="AO73" s="102"/>
      <c r="AP73" s="102"/>
      <c r="AQ73" s="16">
        <f t="shared" si="73"/>
        <v>-1.438832834342274E-2</v>
      </c>
      <c r="AR73" s="16">
        <f t="shared" si="73"/>
        <v>-1.2426124728419863E-2</v>
      </c>
      <c r="AS73" s="16">
        <f t="shared" si="73"/>
        <v>-0.10597278030776047</v>
      </c>
      <c r="AT73" s="16">
        <f t="shared" si="73"/>
        <v>-0.18290089514103713</v>
      </c>
      <c r="AU73" s="16">
        <f t="shared" si="73"/>
        <v>-0.20623421594788915</v>
      </c>
      <c r="AV73" s="16">
        <f t="shared" si="73"/>
        <v>-0.23240596886391174</v>
      </c>
      <c r="AW73" s="16">
        <f t="shared" si="73"/>
        <v>-0.22981694561630406</v>
      </c>
      <c r="AX73" s="16">
        <f t="shared" si="73"/>
        <v>-0.22785153960505755</v>
      </c>
      <c r="AY73" s="16">
        <f t="shared" si="74"/>
        <v>-0.25118371808993245</v>
      </c>
      <c r="AZ73" s="16">
        <f t="shared" si="74"/>
        <v>-0.28343151867134653</v>
      </c>
      <c r="BA73" s="16">
        <f t="shared" si="73"/>
        <v>-0.29976006677261746</v>
      </c>
      <c r="BB73" s="16">
        <f t="shared" si="73"/>
        <v>-0.32449360633490898</v>
      </c>
      <c r="BC73" s="16">
        <f t="shared" si="73"/>
        <v>-0.33324863129484406</v>
      </c>
      <c r="BD73" s="16">
        <f t="shared" ref="BD73" si="81">BD49/$AP49-1</f>
        <v>-0.34664601011701346</v>
      </c>
      <c r="BE73" s="16">
        <f t="shared" si="73"/>
        <v>-1</v>
      </c>
      <c r="BF73" s="26"/>
      <c r="BG73" s="26"/>
      <c r="BH73" s="668"/>
    </row>
    <row r="74" spans="1:60" s="25" customFormat="1" ht="15" thickTop="1">
      <c r="A74" s="108"/>
      <c r="B74" s="42"/>
      <c r="C74" s="42"/>
      <c r="D74" s="42"/>
      <c r="E74" s="42"/>
      <c r="F74" s="42"/>
      <c r="G74" s="42"/>
      <c r="H74" s="42"/>
      <c r="I74" s="42"/>
      <c r="J74" s="42"/>
      <c r="K74" s="42"/>
      <c r="L74" s="42"/>
      <c r="M74" s="42"/>
      <c r="N74" s="42"/>
      <c r="O74" s="42"/>
      <c r="P74" s="108"/>
      <c r="Q74" s="108"/>
      <c r="R74" s="108"/>
      <c r="S74" s="108"/>
      <c r="T74" s="108"/>
      <c r="U74" s="522"/>
      <c r="V74" s="42"/>
      <c r="W74" s="1"/>
      <c r="X74" s="1"/>
      <c r="Y74" s="321" t="s">
        <v>37</v>
      </c>
      <c r="Z74" s="30"/>
      <c r="AA74" s="802"/>
      <c r="AB74" s="103"/>
      <c r="AC74" s="103"/>
      <c r="AD74" s="103"/>
      <c r="AE74" s="103"/>
      <c r="AF74" s="103"/>
      <c r="AG74" s="103"/>
      <c r="AH74" s="103"/>
      <c r="AI74" s="103"/>
      <c r="AJ74" s="103"/>
      <c r="AK74" s="103"/>
      <c r="AL74" s="103"/>
      <c r="AM74" s="103"/>
      <c r="AN74" s="103"/>
      <c r="AO74" s="103"/>
      <c r="AP74" s="103"/>
      <c r="AQ74" s="17">
        <f t="shared" si="73"/>
        <v>-1.8012375664108182E-2</v>
      </c>
      <c r="AR74" s="17">
        <f t="shared" si="73"/>
        <v>9.4728000375219334E-3</v>
      </c>
      <c r="AS74" s="17">
        <f t="shared" si="73"/>
        <v>-4.5347776125256312E-2</v>
      </c>
      <c r="AT74" s="17">
        <f t="shared" si="73"/>
        <v>-9.9025429178118629E-2</v>
      </c>
      <c r="AU74" s="17">
        <f t="shared" si="73"/>
        <v>-5.9304946817752668E-2</v>
      </c>
      <c r="AV74" s="17">
        <f t="shared" si="73"/>
        <v>-2.0644788238032286E-2</v>
      </c>
      <c r="AW74" s="17">
        <f t="shared" si="73"/>
        <v>1.1212246681147064E-2</v>
      </c>
      <c r="AX74" s="17">
        <f t="shared" si="73"/>
        <v>1.8383282427766101E-2</v>
      </c>
      <c r="AY74" s="17">
        <f t="shared" si="74"/>
        <v>-2.1613244583349012E-2</v>
      </c>
      <c r="AZ74" s="17">
        <f>AZ50/$AP50-1</f>
        <v>-5.2754919253583221E-2</v>
      </c>
      <c r="BA74" s="17">
        <f t="shared" si="73"/>
        <v>-6.795762558346119E-2</v>
      </c>
      <c r="BB74" s="17">
        <f t="shared" si="73"/>
        <v>-7.996762615204811E-2</v>
      </c>
      <c r="BC74" s="17">
        <f t="shared" si="73"/>
        <v>-0.11566088625075743</v>
      </c>
      <c r="BD74" s="17">
        <f t="shared" ref="BD74" si="82">BD50/$AP50-1</f>
        <v>-0.1444300816325399</v>
      </c>
      <c r="BE74" s="17">
        <f t="shared" si="73"/>
        <v>-1</v>
      </c>
      <c r="BF74" s="27"/>
      <c r="BG74" s="27"/>
      <c r="BH74" s="668"/>
    </row>
    <row r="75" spans="1:60" s="25" customFormat="1">
      <c r="A75" s="108"/>
      <c r="B75" s="42"/>
      <c r="C75" s="42"/>
      <c r="D75" s="42"/>
      <c r="E75" s="42"/>
      <c r="F75" s="42"/>
      <c r="G75" s="42"/>
      <c r="H75" s="42"/>
      <c r="I75" s="42"/>
      <c r="J75" s="42"/>
      <c r="K75" s="42"/>
      <c r="L75" s="42"/>
      <c r="M75" s="42"/>
      <c r="N75" s="42"/>
      <c r="O75" s="42"/>
      <c r="P75" s="108"/>
      <c r="Q75" s="108"/>
      <c r="R75" s="108"/>
      <c r="S75" s="108"/>
      <c r="T75" s="108"/>
      <c r="U75" s="522"/>
      <c r="V75" s="42"/>
      <c r="W75" s="1"/>
      <c r="X75" s="1"/>
      <c r="Y75" s="42"/>
      <c r="Z75" s="1"/>
      <c r="AA75" s="522"/>
      <c r="AB75" s="523"/>
      <c r="AC75" s="523"/>
      <c r="AD75" s="523"/>
      <c r="AE75" s="523"/>
      <c r="AF75" s="523"/>
      <c r="AG75" s="523"/>
      <c r="AH75" s="523"/>
      <c r="AI75" s="523"/>
      <c r="AJ75" s="523"/>
      <c r="AK75" s="523"/>
      <c r="AL75" s="523"/>
      <c r="AM75" s="523"/>
      <c r="AN75" s="523"/>
      <c r="AO75" s="523"/>
      <c r="AP75" s="46"/>
      <c r="AQ75" s="46"/>
      <c r="AR75" s="46"/>
      <c r="AS75" s="46"/>
      <c r="AT75" s="46"/>
      <c r="AU75" s="46"/>
      <c r="AV75" s="46"/>
      <c r="AW75" s="46"/>
      <c r="AX75" s="46"/>
      <c r="AY75" s="46"/>
      <c r="AZ75" s="46"/>
      <c r="BA75" s="46"/>
      <c r="BB75" s="46"/>
      <c r="BC75" s="46"/>
      <c r="BD75" s="46"/>
      <c r="BE75" s="46"/>
      <c r="BF75" s="44"/>
      <c r="BG75" s="44"/>
      <c r="BH75" s="668"/>
    </row>
    <row r="76" spans="1:60">
      <c r="A76" s="108"/>
      <c r="B76" s="42"/>
      <c r="C76" s="42"/>
      <c r="D76" s="42"/>
      <c r="E76" s="42"/>
      <c r="F76" s="42"/>
      <c r="G76" s="42"/>
      <c r="H76" s="42"/>
      <c r="I76" s="42"/>
      <c r="J76" s="42"/>
      <c r="K76" s="42"/>
      <c r="L76" s="42"/>
      <c r="M76" s="42"/>
      <c r="N76" s="42"/>
      <c r="O76" s="42"/>
      <c r="U76" s="108"/>
      <c r="V76" s="42"/>
      <c r="Y76" s="399" t="s">
        <v>115</v>
      </c>
    </row>
    <row r="77" spans="1:60">
      <c r="A77" s="108"/>
      <c r="B77" s="42"/>
      <c r="C77" s="42"/>
      <c r="D77" s="42"/>
      <c r="E77" s="42"/>
      <c r="F77" s="42"/>
      <c r="G77" s="42"/>
      <c r="H77" s="42"/>
      <c r="I77" s="42"/>
      <c r="J77" s="42"/>
      <c r="K77" s="42"/>
      <c r="L77" s="42"/>
      <c r="M77" s="42"/>
      <c r="N77" s="42"/>
      <c r="O77" s="42"/>
      <c r="T77" s="863"/>
      <c r="U77" s="592"/>
      <c r="V77" s="42"/>
      <c r="Y77" s="380"/>
      <c r="Z77" s="80"/>
      <c r="AA77" s="10">
        <v>1990</v>
      </c>
      <c r="AB77" s="10">
        <f t="shared" ref="AB77:BE77" si="83">AA77+1</f>
        <v>1991</v>
      </c>
      <c r="AC77" s="10">
        <f t="shared" si="83"/>
        <v>1992</v>
      </c>
      <c r="AD77" s="10">
        <f t="shared" si="83"/>
        <v>1993</v>
      </c>
      <c r="AE77" s="10">
        <f t="shared" si="83"/>
        <v>1994</v>
      </c>
      <c r="AF77" s="10">
        <f t="shared" si="83"/>
        <v>1995</v>
      </c>
      <c r="AG77" s="10">
        <f t="shared" si="83"/>
        <v>1996</v>
      </c>
      <c r="AH77" s="10">
        <f t="shared" si="83"/>
        <v>1997</v>
      </c>
      <c r="AI77" s="10">
        <f t="shared" si="83"/>
        <v>1998</v>
      </c>
      <c r="AJ77" s="10">
        <f t="shared" si="83"/>
        <v>1999</v>
      </c>
      <c r="AK77" s="10">
        <f t="shared" si="83"/>
        <v>2000</v>
      </c>
      <c r="AL77" s="10">
        <f t="shared" si="83"/>
        <v>2001</v>
      </c>
      <c r="AM77" s="10">
        <f t="shared" si="83"/>
        <v>2002</v>
      </c>
      <c r="AN77" s="10">
        <f t="shared" si="83"/>
        <v>2003</v>
      </c>
      <c r="AO77" s="10">
        <f t="shared" si="83"/>
        <v>2004</v>
      </c>
      <c r="AP77" s="10">
        <f t="shared" si="83"/>
        <v>2005</v>
      </c>
      <c r="AQ77" s="10">
        <f t="shared" si="83"/>
        <v>2006</v>
      </c>
      <c r="AR77" s="10">
        <f t="shared" si="83"/>
        <v>2007</v>
      </c>
      <c r="AS77" s="10">
        <f t="shared" si="83"/>
        <v>2008</v>
      </c>
      <c r="AT77" s="10">
        <f t="shared" si="83"/>
        <v>2009</v>
      </c>
      <c r="AU77" s="10">
        <f t="shared" si="83"/>
        <v>2010</v>
      </c>
      <c r="AV77" s="10">
        <f t="shared" si="83"/>
        <v>2011</v>
      </c>
      <c r="AW77" s="10">
        <f t="shared" si="83"/>
        <v>2012</v>
      </c>
      <c r="AX77" s="10">
        <f t="shared" si="83"/>
        <v>2013</v>
      </c>
      <c r="AY77" s="10">
        <f t="shared" si="83"/>
        <v>2014</v>
      </c>
      <c r="AZ77" s="10">
        <f t="shared" si="83"/>
        <v>2015</v>
      </c>
      <c r="BA77" s="10">
        <f t="shared" si="83"/>
        <v>2016</v>
      </c>
      <c r="BB77" s="10">
        <f t="shared" si="83"/>
        <v>2017</v>
      </c>
      <c r="BC77" s="10">
        <f t="shared" si="83"/>
        <v>2018</v>
      </c>
      <c r="BD77" s="10">
        <f t="shared" si="83"/>
        <v>2019</v>
      </c>
      <c r="BE77" s="10">
        <f t="shared" si="83"/>
        <v>2020</v>
      </c>
      <c r="BF77" s="10" t="s">
        <v>18</v>
      </c>
      <c r="BG77" s="10" t="s">
        <v>1</v>
      </c>
      <c r="BH77" s="648"/>
    </row>
    <row r="78" spans="1:60">
      <c r="A78" s="108"/>
      <c r="B78" s="42"/>
      <c r="C78" s="42"/>
      <c r="D78" s="42"/>
      <c r="E78" s="42"/>
      <c r="F78" s="42"/>
      <c r="G78" s="42"/>
      <c r="H78" s="42"/>
      <c r="I78" s="42"/>
      <c r="J78" s="42"/>
      <c r="K78" s="42"/>
      <c r="L78" s="42"/>
      <c r="M78" s="42"/>
      <c r="N78" s="42"/>
      <c r="O78" s="42"/>
      <c r="U78" s="522"/>
      <c r="V78" s="42"/>
      <c r="Y78" s="319" t="s">
        <v>89</v>
      </c>
      <c r="Z78" s="28"/>
      <c r="AA78" s="800"/>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15">
        <f t="shared" ref="AY78:BE78" si="84">AY42/$AX42-1</f>
        <v>-5.2768079074274943E-2</v>
      </c>
      <c r="AZ78" s="15">
        <f t="shared" si="84"/>
        <v>-0.10013484122368654</v>
      </c>
      <c r="BA78" s="15">
        <f t="shared" si="84"/>
        <v>-3.7721755226893805E-2</v>
      </c>
      <c r="BB78" s="15">
        <f t="shared" si="84"/>
        <v>-6.3673551492581915E-2</v>
      </c>
      <c r="BC78" s="15">
        <f t="shared" si="84"/>
        <v>-0.13522089159127715</v>
      </c>
      <c r="BD78" s="15">
        <f t="shared" ref="BD78" si="85">BD42/$AX42-1</f>
        <v>-0.17784565518101925</v>
      </c>
      <c r="BE78" s="15">
        <f t="shared" si="84"/>
        <v>-1</v>
      </c>
      <c r="BF78" s="24"/>
      <c r="BG78" s="24"/>
      <c r="BH78" s="668"/>
    </row>
    <row r="79" spans="1:60" s="25" customFormat="1">
      <c r="A79" s="108"/>
      <c r="B79" s="42"/>
      <c r="C79" s="42"/>
      <c r="D79" s="42"/>
      <c r="E79" s="42"/>
      <c r="F79" s="42"/>
      <c r="G79" s="42"/>
      <c r="H79" s="42"/>
      <c r="I79" s="42"/>
      <c r="J79" s="42"/>
      <c r="K79" s="42"/>
      <c r="L79" s="42"/>
      <c r="M79" s="42"/>
      <c r="N79" s="42"/>
      <c r="O79" s="42"/>
      <c r="P79" s="108"/>
      <c r="Q79" s="108"/>
      <c r="R79" s="108"/>
      <c r="S79" s="108"/>
      <c r="T79" s="108"/>
      <c r="U79" s="522"/>
      <c r="V79" s="42"/>
      <c r="W79" s="1"/>
      <c r="X79" s="1"/>
      <c r="Y79" s="319" t="s">
        <v>90</v>
      </c>
      <c r="Z79" s="28"/>
      <c r="AA79" s="800"/>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15">
        <f t="shared" ref="AY79:AZ85" si="86">AY43/$AX43-1</f>
        <v>-2.8827884946513671E-2</v>
      </c>
      <c r="AZ79" s="15">
        <f t="shared" si="86"/>
        <v>-5.535693617203874E-2</v>
      </c>
      <c r="BA79" s="15">
        <f t="shared" ref="BA79:BE86" si="87">BA43/$AX43-1</f>
        <v>-9.7610167081554011E-2</v>
      </c>
      <c r="BB79" s="15">
        <f t="shared" si="87"/>
        <v>-0.11500475594701776</v>
      </c>
      <c r="BC79" s="15">
        <f t="shared" si="87"/>
        <v>-0.13298938114597036</v>
      </c>
      <c r="BD79" s="15">
        <f t="shared" ref="BD79" si="88">BD43/$AX43-1</f>
        <v>-0.15232959064397367</v>
      </c>
      <c r="BE79" s="15">
        <f t="shared" si="87"/>
        <v>-1</v>
      </c>
      <c r="BF79" s="24"/>
      <c r="BG79" s="24"/>
      <c r="BH79" s="668"/>
    </row>
    <row r="80" spans="1:60" s="25" customFormat="1">
      <c r="A80" s="108"/>
      <c r="B80" s="42"/>
      <c r="C80" s="42"/>
      <c r="D80" s="42"/>
      <c r="E80" s="42"/>
      <c r="F80" s="42"/>
      <c r="G80" s="42"/>
      <c r="H80" s="42"/>
      <c r="I80" s="42"/>
      <c r="J80" s="42"/>
      <c r="K80" s="42"/>
      <c r="L80" s="42"/>
      <c r="M80" s="42"/>
      <c r="N80" s="42"/>
      <c r="O80" s="42"/>
      <c r="P80" s="108"/>
      <c r="Q80" s="108"/>
      <c r="R80" s="108"/>
      <c r="S80" s="108"/>
      <c r="T80" s="108"/>
      <c r="U80" s="522"/>
      <c r="V80" s="42"/>
      <c r="W80" s="1"/>
      <c r="X80" s="1"/>
      <c r="Y80" s="319" t="s">
        <v>91</v>
      </c>
      <c r="Z80" s="28"/>
      <c r="AA80" s="800"/>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15">
        <f t="shared" si="86"/>
        <v>-2.3129684939263595E-2</v>
      </c>
      <c r="AZ80" s="15">
        <f t="shared" si="86"/>
        <v>-2.9012299887639648E-2</v>
      </c>
      <c r="BA80" s="15">
        <f t="shared" si="87"/>
        <v>-3.7775404175285132E-2</v>
      </c>
      <c r="BB80" s="15">
        <f t="shared" si="87"/>
        <v>-4.4987958569634445E-2</v>
      </c>
      <c r="BC80" s="15">
        <f t="shared" si="87"/>
        <v>-5.4838388343904754E-2</v>
      </c>
      <c r="BD80" s="15">
        <f t="shared" ref="BD80" si="89">BD44/$AX44-1</f>
        <v>-7.1761196697423646E-2</v>
      </c>
      <c r="BE80" s="15">
        <f t="shared" si="87"/>
        <v>-1</v>
      </c>
      <c r="BF80" s="24"/>
      <c r="BG80" s="24"/>
      <c r="BH80" s="668"/>
    </row>
    <row r="81" spans="1:60" s="25" customFormat="1">
      <c r="A81" s="108"/>
      <c r="B81" s="42"/>
      <c r="C81" s="42"/>
      <c r="D81" s="42"/>
      <c r="E81" s="42"/>
      <c r="F81" s="42"/>
      <c r="G81" s="42"/>
      <c r="H81" s="42"/>
      <c r="I81" s="42"/>
      <c r="J81" s="42"/>
      <c r="K81" s="42"/>
      <c r="L81" s="42"/>
      <c r="M81" s="42"/>
      <c r="N81" s="42"/>
      <c r="O81" s="42"/>
      <c r="P81" s="108"/>
      <c r="Q81" s="108"/>
      <c r="R81" s="108"/>
      <c r="S81" s="108"/>
      <c r="T81" s="165"/>
      <c r="U81" s="522"/>
      <c r="V81" s="42"/>
      <c r="W81" s="1"/>
      <c r="X81" s="1"/>
      <c r="Y81" s="319" t="s">
        <v>92</v>
      </c>
      <c r="Z81" s="28"/>
      <c r="AA81" s="800"/>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15">
        <f t="shared" si="86"/>
        <v>-5.3696255099849877E-2</v>
      </c>
      <c r="AZ81" s="15">
        <f t="shared" si="86"/>
        <v>-6.9679926266303038E-2</v>
      </c>
      <c r="BA81" s="15">
        <f t="shared" si="87"/>
        <v>-0.42210584307438326</v>
      </c>
      <c r="BB81" s="15">
        <f t="shared" si="87"/>
        <v>-0.41256881313502691</v>
      </c>
      <c r="BC81" s="15">
        <f t="shared" si="87"/>
        <v>-0.33651619869638627</v>
      </c>
      <c r="BD81" s="15">
        <f t="shared" ref="BD81" si="90">BD45/$AX45-1</f>
        <v>-0.3800994310996243</v>
      </c>
      <c r="BE81" s="15">
        <f t="shared" si="87"/>
        <v>-1</v>
      </c>
      <c r="BF81" s="24"/>
      <c r="BG81" s="24"/>
      <c r="BH81" s="668"/>
    </row>
    <row r="82" spans="1:60" s="25" customFormat="1">
      <c r="A82" s="108"/>
      <c r="B82" s="42"/>
      <c r="C82" s="42"/>
      <c r="D82" s="42"/>
      <c r="E82" s="42"/>
      <c r="F82" s="42"/>
      <c r="G82" s="42"/>
      <c r="H82" s="42"/>
      <c r="I82" s="42"/>
      <c r="J82" s="42"/>
      <c r="K82" s="42"/>
      <c r="L82" s="42"/>
      <c r="M82" s="42"/>
      <c r="N82" s="42"/>
      <c r="O82" s="42"/>
      <c r="P82" s="108"/>
      <c r="Q82" s="108"/>
      <c r="R82" s="108"/>
      <c r="S82" s="108"/>
      <c r="T82" s="108"/>
      <c r="U82" s="522"/>
      <c r="V82" s="42"/>
      <c r="W82" s="1"/>
      <c r="X82" s="1"/>
      <c r="Y82" s="319" t="s">
        <v>93</v>
      </c>
      <c r="Z82" s="28"/>
      <c r="AA82" s="800"/>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15">
        <f t="shared" si="86"/>
        <v>-3.822192753438558E-2</v>
      </c>
      <c r="AZ82" s="15">
        <f t="shared" si="86"/>
        <v>-8.1694706828846164E-2</v>
      </c>
      <c r="BA82" s="15">
        <f t="shared" si="87"/>
        <v>-7.6385761462605561E-2</v>
      </c>
      <c r="BB82" s="15">
        <f t="shared" si="87"/>
        <v>-1.7561990347896295E-2</v>
      </c>
      <c r="BC82" s="15">
        <f t="shared" si="87"/>
        <v>-0.13532936976314791</v>
      </c>
      <c r="BD82" s="15">
        <f t="shared" ref="BD82" si="91">BD46/$AX46-1</f>
        <v>-0.11535086181105347</v>
      </c>
      <c r="BE82" s="15">
        <f t="shared" si="87"/>
        <v>-1</v>
      </c>
      <c r="BF82" s="24"/>
      <c r="BG82" s="24"/>
      <c r="BH82" s="668"/>
    </row>
    <row r="83" spans="1:60" s="25" customFormat="1">
      <c r="A83" s="108"/>
      <c r="B83" s="42"/>
      <c r="C83" s="42"/>
      <c r="D83" s="42"/>
      <c r="E83" s="42"/>
      <c r="F83" s="42"/>
      <c r="G83" s="42"/>
      <c r="H83" s="42"/>
      <c r="I83" s="42"/>
      <c r="J83" s="42"/>
      <c r="K83" s="42"/>
      <c r="L83" s="42"/>
      <c r="M83" s="42"/>
      <c r="N83" s="42"/>
      <c r="O83" s="42"/>
      <c r="P83" s="108"/>
      <c r="Q83" s="108"/>
      <c r="R83" s="108"/>
      <c r="S83" s="108"/>
      <c r="T83" s="108"/>
      <c r="U83" s="522"/>
      <c r="V83" s="42"/>
      <c r="W83" s="1"/>
      <c r="X83" s="1"/>
      <c r="Y83" s="636" t="s">
        <v>253</v>
      </c>
      <c r="Z83" s="28"/>
      <c r="AA83" s="800"/>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15">
        <f t="shared" si="86"/>
        <v>-1.2408772257595735E-2</v>
      </c>
      <c r="AZ83" s="15">
        <f t="shared" si="86"/>
        <v>-4.0728553019790281E-2</v>
      </c>
      <c r="BA83" s="15">
        <f t="shared" si="87"/>
        <v>-4.9205870213409386E-2</v>
      </c>
      <c r="BB83" s="15">
        <f t="shared" si="87"/>
        <v>-3.6009945325881421E-2</v>
      </c>
      <c r="BC83" s="15">
        <f t="shared" si="87"/>
        <v>-5.0688005812901338E-2</v>
      </c>
      <c r="BD83" s="15">
        <f t="shared" ref="BD83" si="92">BD47/$AX47-1</f>
        <v>-7.3957759464982176E-2</v>
      </c>
      <c r="BE83" s="15">
        <f t="shared" si="87"/>
        <v>-1</v>
      </c>
      <c r="BF83" s="24"/>
      <c r="BG83" s="24"/>
      <c r="BH83" s="668"/>
    </row>
    <row r="84" spans="1:60" s="25" customFormat="1">
      <c r="A84" s="108"/>
      <c r="B84" s="42"/>
      <c r="C84" s="42"/>
      <c r="D84" s="42"/>
      <c r="E84" s="42"/>
      <c r="F84" s="42"/>
      <c r="G84" s="42"/>
      <c r="H84" s="42"/>
      <c r="I84" s="42"/>
      <c r="J84" s="42"/>
      <c r="K84" s="42"/>
      <c r="L84" s="42"/>
      <c r="M84" s="42"/>
      <c r="N84" s="42"/>
      <c r="O84" s="42"/>
      <c r="P84" s="108"/>
      <c r="Q84" s="108"/>
      <c r="R84" s="108"/>
      <c r="S84" s="108"/>
      <c r="T84" s="108"/>
      <c r="U84" s="522"/>
      <c r="V84" s="42"/>
      <c r="W84" s="1"/>
      <c r="X84" s="1"/>
      <c r="Y84" s="319" t="s">
        <v>94</v>
      </c>
      <c r="Z84" s="28"/>
      <c r="AA84" s="800"/>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15">
        <f t="shared" si="86"/>
        <v>-2.9593190993118967E-2</v>
      </c>
      <c r="AZ84" s="15">
        <f t="shared" si="86"/>
        <v>-1.3382438617881687E-2</v>
      </c>
      <c r="BA84" s="15">
        <f t="shared" si="87"/>
        <v>-6.6431526365483551E-3</v>
      </c>
      <c r="BB84" s="15">
        <f t="shared" si="87"/>
        <v>4.7799312663197036E-3</v>
      </c>
      <c r="BC84" s="15">
        <f t="shared" si="87"/>
        <v>-1.3204487692692557E-2</v>
      </c>
      <c r="BD84" s="15">
        <f t="shared" ref="BD84" si="93">BD48/$AX48-1</f>
        <v>-2.1061341306122139E-2</v>
      </c>
      <c r="BE84" s="15">
        <f t="shared" si="87"/>
        <v>-1</v>
      </c>
      <c r="BF84" s="24"/>
      <c r="BG84" s="24"/>
      <c r="BH84" s="668"/>
    </row>
    <row r="85" spans="1:60" s="25" customFormat="1" ht="19.5" thickBot="1">
      <c r="A85" s="108"/>
      <c r="B85" s="42"/>
      <c r="C85" s="42"/>
      <c r="D85" s="42"/>
      <c r="E85" s="42"/>
      <c r="F85" s="42"/>
      <c r="G85" s="42"/>
      <c r="H85" s="42"/>
      <c r="I85" s="42"/>
      <c r="J85" s="42"/>
      <c r="K85" s="42"/>
      <c r="L85" s="42"/>
      <c r="M85" s="42"/>
      <c r="N85" s="42"/>
      <c r="O85" s="42"/>
      <c r="P85" s="108"/>
      <c r="Q85" s="108"/>
      <c r="R85" s="108"/>
      <c r="S85" s="108"/>
      <c r="T85" s="108"/>
      <c r="U85" s="522"/>
      <c r="V85" s="42"/>
      <c r="W85" s="1"/>
      <c r="X85" s="1"/>
      <c r="Y85" s="797" t="s">
        <v>361</v>
      </c>
      <c r="Z85" s="29"/>
      <c r="AA85" s="801"/>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6">
        <f t="shared" si="86"/>
        <v>-3.0217218166751159E-2</v>
      </c>
      <c r="AZ85" s="16">
        <f t="shared" si="86"/>
        <v>-7.1980949153043317E-2</v>
      </c>
      <c r="BA85" s="16">
        <f t="shared" si="87"/>
        <v>-9.3127851515471205E-2</v>
      </c>
      <c r="BB85" s="16">
        <f t="shared" si="87"/>
        <v>-0.12515995522469925</v>
      </c>
      <c r="BC85" s="16">
        <f t="shared" si="87"/>
        <v>-0.13649848066248482</v>
      </c>
      <c r="BD85" s="16">
        <f t="shared" ref="BD85" si="94">BD49/$AX49-1</f>
        <v>-0.15384926164483226</v>
      </c>
      <c r="BE85" s="16">
        <f t="shared" si="87"/>
        <v>-1</v>
      </c>
      <c r="BF85" s="26"/>
      <c r="BG85" s="26"/>
      <c r="BH85" s="668"/>
    </row>
    <row r="86" spans="1:60" s="25" customFormat="1" ht="15" thickTop="1">
      <c r="A86" s="108"/>
      <c r="B86" s="42"/>
      <c r="C86" s="42"/>
      <c r="D86" s="42"/>
      <c r="E86" s="42"/>
      <c r="F86" s="42"/>
      <c r="G86" s="42"/>
      <c r="H86" s="42"/>
      <c r="I86" s="42"/>
      <c r="J86" s="42"/>
      <c r="K86" s="42"/>
      <c r="L86" s="42"/>
      <c r="M86" s="42"/>
      <c r="N86" s="42"/>
      <c r="O86" s="42"/>
      <c r="P86" s="108"/>
      <c r="Q86" s="108"/>
      <c r="R86" s="108"/>
      <c r="S86" s="108"/>
      <c r="T86" s="108"/>
      <c r="U86" s="522"/>
      <c r="V86" s="42"/>
      <c r="W86" s="1"/>
      <c r="X86" s="1"/>
      <c r="Y86" s="321" t="s">
        <v>37</v>
      </c>
      <c r="Z86" s="30"/>
      <c r="AA86" s="802"/>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7">
        <f>AY50/$AX50-1</f>
        <v>-3.9274532193582012E-2</v>
      </c>
      <c r="AZ86" s="17">
        <f>AZ50/$AX50-1</f>
        <v>-6.9854054862094839E-2</v>
      </c>
      <c r="BA86" s="17">
        <f t="shared" si="87"/>
        <v>-8.4782330485036583E-2</v>
      </c>
      <c r="BB86" s="17">
        <f t="shared" si="87"/>
        <v>-9.6575533275989556E-2</v>
      </c>
      <c r="BC86" s="17">
        <f t="shared" si="87"/>
        <v>-0.13162447871195426</v>
      </c>
      <c r="BD86" s="17">
        <f t="shared" ref="BD86" si="95">BD50/$AX50-1</f>
        <v>-0.15987434875420226</v>
      </c>
      <c r="BE86" s="17">
        <f t="shared" si="87"/>
        <v>-1</v>
      </c>
      <c r="BF86" s="27"/>
      <c r="BG86" s="27"/>
      <c r="BH86" s="668"/>
    </row>
    <row r="87" spans="1:60" s="25" customFormat="1">
      <c r="A87" s="108"/>
      <c r="B87" s="42"/>
      <c r="C87" s="42"/>
      <c r="D87" s="42"/>
      <c r="E87" s="42"/>
      <c r="F87" s="42"/>
      <c r="G87" s="42"/>
      <c r="H87" s="42"/>
      <c r="I87" s="42"/>
      <c r="J87" s="42"/>
      <c r="K87" s="42"/>
      <c r="L87" s="42"/>
      <c r="M87" s="42"/>
      <c r="N87" s="42"/>
      <c r="O87" s="42"/>
      <c r="P87" s="108"/>
      <c r="Q87" s="108"/>
      <c r="R87" s="108"/>
      <c r="S87" s="108"/>
      <c r="T87" s="108"/>
      <c r="U87" s="108"/>
      <c r="V87" s="42"/>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81"/>
    </row>
    <row r="88" spans="1:60" s="25" customFormat="1">
      <c r="A88" s="108"/>
      <c r="B88" s="42"/>
      <c r="C88" s="42"/>
      <c r="D88" s="42"/>
      <c r="E88" s="42"/>
      <c r="F88" s="42"/>
      <c r="G88" s="42"/>
      <c r="H88" s="42"/>
      <c r="I88" s="42"/>
      <c r="J88" s="42"/>
      <c r="K88" s="42"/>
      <c r="L88" s="42"/>
      <c r="M88" s="42"/>
      <c r="N88" s="42"/>
      <c r="O88" s="42"/>
      <c r="P88" s="108"/>
      <c r="Q88" s="108"/>
      <c r="R88" s="108"/>
      <c r="S88" s="108"/>
      <c r="T88" s="108"/>
      <c r="U88" s="108"/>
      <c r="V88" s="42"/>
      <c r="W88" s="1"/>
      <c r="X88" s="1"/>
      <c r="Y88" s="399" t="s">
        <v>72</v>
      </c>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81"/>
    </row>
    <row r="89" spans="1:60">
      <c r="A89" s="108"/>
      <c r="B89" s="42"/>
      <c r="C89" s="42"/>
      <c r="D89" s="42"/>
      <c r="E89" s="42"/>
      <c r="F89" s="42"/>
      <c r="G89" s="42"/>
      <c r="H89" s="42"/>
      <c r="I89" s="42"/>
      <c r="J89" s="42"/>
      <c r="K89" s="42"/>
      <c r="L89" s="42"/>
      <c r="M89" s="42"/>
      <c r="N89" s="42"/>
      <c r="O89" s="42"/>
      <c r="T89" s="863"/>
      <c r="U89" s="592"/>
      <c r="V89" s="42"/>
      <c r="Y89" s="380"/>
      <c r="Z89" s="80"/>
      <c r="AA89" s="10">
        <v>1990</v>
      </c>
      <c r="AB89" s="10">
        <f t="shared" ref="AB89:BE89" si="96">AA89+1</f>
        <v>1991</v>
      </c>
      <c r="AC89" s="10">
        <f t="shared" si="96"/>
        <v>1992</v>
      </c>
      <c r="AD89" s="10">
        <f t="shared" si="96"/>
        <v>1993</v>
      </c>
      <c r="AE89" s="10">
        <f t="shared" si="96"/>
        <v>1994</v>
      </c>
      <c r="AF89" s="10">
        <f t="shared" si="96"/>
        <v>1995</v>
      </c>
      <c r="AG89" s="10">
        <f t="shared" si="96"/>
        <v>1996</v>
      </c>
      <c r="AH89" s="10">
        <f t="shared" si="96"/>
        <v>1997</v>
      </c>
      <c r="AI89" s="10">
        <f t="shared" si="96"/>
        <v>1998</v>
      </c>
      <c r="AJ89" s="10">
        <f t="shared" si="96"/>
        <v>1999</v>
      </c>
      <c r="AK89" s="10">
        <f t="shared" si="96"/>
        <v>2000</v>
      </c>
      <c r="AL89" s="10">
        <f t="shared" si="96"/>
        <v>2001</v>
      </c>
      <c r="AM89" s="10">
        <f t="shared" si="96"/>
        <v>2002</v>
      </c>
      <c r="AN89" s="10">
        <f t="shared" si="96"/>
        <v>2003</v>
      </c>
      <c r="AO89" s="10">
        <f t="shared" si="96"/>
        <v>2004</v>
      </c>
      <c r="AP89" s="10">
        <f t="shared" si="96"/>
        <v>2005</v>
      </c>
      <c r="AQ89" s="10">
        <f t="shared" si="96"/>
        <v>2006</v>
      </c>
      <c r="AR89" s="10">
        <f t="shared" si="96"/>
        <v>2007</v>
      </c>
      <c r="AS89" s="10">
        <f t="shared" si="96"/>
        <v>2008</v>
      </c>
      <c r="AT89" s="10">
        <f t="shared" si="96"/>
        <v>2009</v>
      </c>
      <c r="AU89" s="10">
        <f t="shared" si="96"/>
        <v>2010</v>
      </c>
      <c r="AV89" s="10">
        <f t="shared" si="96"/>
        <v>2011</v>
      </c>
      <c r="AW89" s="10">
        <f t="shared" si="96"/>
        <v>2012</v>
      </c>
      <c r="AX89" s="10">
        <f t="shared" si="96"/>
        <v>2013</v>
      </c>
      <c r="AY89" s="10">
        <f t="shared" si="96"/>
        <v>2014</v>
      </c>
      <c r="AZ89" s="10">
        <f t="shared" si="96"/>
        <v>2015</v>
      </c>
      <c r="BA89" s="10">
        <f t="shared" si="96"/>
        <v>2016</v>
      </c>
      <c r="BB89" s="10">
        <f t="shared" si="96"/>
        <v>2017</v>
      </c>
      <c r="BC89" s="10">
        <f t="shared" si="96"/>
        <v>2018</v>
      </c>
      <c r="BD89" s="10">
        <f t="shared" si="96"/>
        <v>2019</v>
      </c>
      <c r="BE89" s="10">
        <f t="shared" si="96"/>
        <v>2020</v>
      </c>
      <c r="BF89" s="10" t="s">
        <v>18</v>
      </c>
      <c r="BG89" s="10" t="s">
        <v>1</v>
      </c>
      <c r="BH89" s="648"/>
    </row>
    <row r="90" spans="1:60">
      <c r="A90" s="108"/>
      <c r="B90" s="42"/>
      <c r="C90" s="42"/>
      <c r="D90" s="42"/>
      <c r="E90" s="42"/>
      <c r="F90" s="42"/>
      <c r="G90" s="42"/>
      <c r="H90" s="42"/>
      <c r="I90" s="42"/>
      <c r="J90" s="42"/>
      <c r="K90" s="42"/>
      <c r="L90" s="42"/>
      <c r="M90" s="42"/>
      <c r="N90" s="42"/>
      <c r="O90" s="42"/>
      <c r="U90" s="522"/>
      <c r="V90" s="42"/>
      <c r="Y90" s="319" t="s">
        <v>89</v>
      </c>
      <c r="Z90" s="28"/>
      <c r="AA90" s="800"/>
      <c r="AB90" s="15">
        <f>AB42/AA42-1</f>
        <v>3.8195969836001264E-3</v>
      </c>
      <c r="AC90" s="15">
        <f t="shared" ref="AC90:BA95" si="97">AC42/AB42-1</f>
        <v>1.5392906789660099E-2</v>
      </c>
      <c r="AD90" s="15">
        <f t="shared" si="97"/>
        <v>-4.6184210093978662E-2</v>
      </c>
      <c r="AE90" s="15">
        <f t="shared" si="97"/>
        <v>0.10035163213988385</v>
      </c>
      <c r="AF90" s="15">
        <f t="shared" si="97"/>
        <v>-3.2521233019166873E-2</v>
      </c>
      <c r="AG90" s="15">
        <f t="shared" si="97"/>
        <v>5.1964109753466214E-3</v>
      </c>
      <c r="AH90" s="15">
        <f t="shared" si="97"/>
        <v>-1.3317765430918116E-2</v>
      </c>
      <c r="AI90" s="15">
        <f t="shared" si="97"/>
        <v>-3.6698724076736799E-2</v>
      </c>
      <c r="AJ90" s="15">
        <f t="shared" si="97"/>
        <v>6.3013395269847505E-2</v>
      </c>
      <c r="AK90" s="15">
        <f t="shared" si="97"/>
        <v>2.3740043537262556E-2</v>
      </c>
      <c r="AL90" s="15">
        <f t="shared" si="97"/>
        <v>-2.4214437128361577E-2</v>
      </c>
      <c r="AM90" s="15">
        <f t="shared" si="97"/>
        <v>6.9925113846734499E-2</v>
      </c>
      <c r="AN90" s="15">
        <f t="shared" si="97"/>
        <v>4.1702630035595822E-2</v>
      </c>
      <c r="AO90" s="15">
        <f t="shared" si="97"/>
        <v>-9.7285465461779408E-3</v>
      </c>
      <c r="AP90" s="15">
        <f t="shared" si="97"/>
        <v>4.9895895486311348E-2</v>
      </c>
      <c r="AQ90" s="15">
        <f t="shared" si="97"/>
        <v>-2.1362690448745614E-2</v>
      </c>
      <c r="AR90" s="15">
        <f t="shared" si="97"/>
        <v>0.12610776655304057</v>
      </c>
      <c r="AS90" s="15">
        <f t="shared" si="97"/>
        <v>-6.5566007254907244E-2</v>
      </c>
      <c r="AT90" s="15">
        <f t="shared" si="97"/>
        <v>-8.9049267267826249E-2</v>
      </c>
      <c r="AU90" s="15">
        <f t="shared" si="97"/>
        <v>6.126748556077799E-2</v>
      </c>
      <c r="AV90" s="15">
        <f t="shared" si="97"/>
        <v>0.13580128461088803</v>
      </c>
      <c r="AW90" s="15">
        <f t="shared" si="97"/>
        <v>9.5012041588889762E-2</v>
      </c>
      <c r="AX90" s="15">
        <f t="shared" si="97"/>
        <v>2.5156283844440797E-3</v>
      </c>
      <c r="AY90" s="15">
        <f t="shared" si="97"/>
        <v>-5.2768079074274943E-2</v>
      </c>
      <c r="AZ90" s="15">
        <f t="shared" si="97"/>
        <v>-5.0005453894670482E-2</v>
      </c>
      <c r="BA90" s="15">
        <f t="shared" si="97"/>
        <v>6.9358264833439653E-2</v>
      </c>
      <c r="BB90" s="15">
        <f t="shared" ref="BB90:BB98" si="98">BB42/BA42-1</f>
        <v>-2.696911876232555E-2</v>
      </c>
      <c r="BC90" s="15">
        <f t="shared" ref="BC90:BD98" si="99">BC42/BB42-1</f>
        <v>-7.6412815437124082E-2</v>
      </c>
      <c r="BD90" s="15">
        <f t="shared" si="99"/>
        <v>-4.9289770272290423E-2</v>
      </c>
      <c r="BE90" s="15">
        <f t="shared" ref="BE90:BE98" si="100">BE42/BD42-1</f>
        <v>-1</v>
      </c>
      <c r="BF90" s="24"/>
      <c r="BG90" s="24"/>
      <c r="BH90" s="668"/>
    </row>
    <row r="91" spans="1:60" s="25" customFormat="1">
      <c r="A91" s="108"/>
      <c r="B91" s="42"/>
      <c r="C91" s="42"/>
      <c r="D91" s="42"/>
      <c r="E91" s="42"/>
      <c r="F91" s="42"/>
      <c r="G91" s="42"/>
      <c r="H91" s="42"/>
      <c r="I91" s="42"/>
      <c r="J91" s="42"/>
      <c r="K91" s="42"/>
      <c r="L91" s="42"/>
      <c r="M91" s="42"/>
      <c r="N91" s="42"/>
      <c r="O91" s="42"/>
      <c r="P91" s="108"/>
      <c r="Q91" s="108"/>
      <c r="R91" s="108"/>
      <c r="S91" s="108"/>
      <c r="T91" s="108"/>
      <c r="U91" s="522"/>
      <c r="V91" s="42"/>
      <c r="W91" s="1"/>
      <c r="X91" s="1"/>
      <c r="Y91" s="319" t="s">
        <v>90</v>
      </c>
      <c r="Z91" s="28"/>
      <c r="AA91" s="800"/>
      <c r="AB91" s="15">
        <f t="shared" ref="AB91:BA94" si="101">AB43/AA43-1</f>
        <v>-6.5902935730478562E-3</v>
      </c>
      <c r="AC91" s="15">
        <f t="shared" si="101"/>
        <v>-1.483771643632692E-2</v>
      </c>
      <c r="AD91" s="15">
        <f t="shared" si="97"/>
        <v>4.931773710697307E-3</v>
      </c>
      <c r="AE91" s="15">
        <f t="shared" si="101"/>
        <v>1.7817946785003258E-2</v>
      </c>
      <c r="AF91" s="15">
        <f t="shared" si="101"/>
        <v>1.8485788534146952E-2</v>
      </c>
      <c r="AG91" s="15">
        <f t="shared" si="101"/>
        <v>1.2175096712178313E-2</v>
      </c>
      <c r="AH91" s="15">
        <f t="shared" si="101"/>
        <v>-1.1191573608691274E-2</v>
      </c>
      <c r="AI91" s="15">
        <f t="shared" si="101"/>
        <v>-6.1600024460017666E-2</v>
      </c>
      <c r="AJ91" s="15">
        <f t="shared" si="101"/>
        <v>1.2652004977577791E-2</v>
      </c>
      <c r="AK91" s="15">
        <f t="shared" si="101"/>
        <v>2.6921919125809657E-2</v>
      </c>
      <c r="AL91" s="15">
        <f t="shared" si="101"/>
        <v>-1.6186674072943275E-2</v>
      </c>
      <c r="AM91" s="15">
        <f t="shared" si="101"/>
        <v>1.4191449315824611E-2</v>
      </c>
      <c r="AN91" s="15">
        <f t="shared" si="97"/>
        <v>-9.6384811274152771E-4</v>
      </c>
      <c r="AO91" s="15">
        <f t="shared" si="97"/>
        <v>1.988120340598698E-3</v>
      </c>
      <c r="AP91" s="15">
        <f t="shared" si="101"/>
        <v>-2.8651709877095755E-2</v>
      </c>
      <c r="AQ91" s="15">
        <f t="shared" si="97"/>
        <v>-9.6242302628483101E-3</v>
      </c>
      <c r="AR91" s="15">
        <f t="shared" si="101"/>
        <v>-1.01074138651851E-2</v>
      </c>
      <c r="AS91" s="15">
        <f t="shared" si="101"/>
        <v>-8.5570739752644287E-2</v>
      </c>
      <c r="AT91" s="15">
        <f t="shared" si="101"/>
        <v>-4.2067899534150355E-2</v>
      </c>
      <c r="AU91" s="15">
        <f t="shared" si="101"/>
        <v>4.5719457424287624E-2</v>
      </c>
      <c r="AV91" s="15">
        <f t="shared" si="97"/>
        <v>-7.4107338116059518E-3</v>
      </c>
      <c r="AW91" s="15">
        <f t="shared" si="97"/>
        <v>-5.8236176477536317E-3</v>
      </c>
      <c r="AX91" s="15">
        <f t="shared" si="101"/>
        <v>1.4940405842365667E-2</v>
      </c>
      <c r="AY91" s="15">
        <f t="shared" si="101"/>
        <v>-2.8827884946513671E-2</v>
      </c>
      <c r="AZ91" s="15">
        <f t="shared" si="101"/>
        <v>-2.7316528980101618E-2</v>
      </c>
      <c r="BA91" s="15">
        <f t="shared" si="101"/>
        <v>-4.4729308378439914E-2</v>
      </c>
      <c r="BB91" s="15">
        <f t="shared" si="98"/>
        <v>-1.9276135690943441E-2</v>
      </c>
      <c r="BC91" s="15">
        <f t="shared" si="99"/>
        <v>-2.0321719602230948E-2</v>
      </c>
      <c r="BD91" s="15">
        <f t="shared" si="99"/>
        <v>-2.2306773501305166E-2</v>
      </c>
      <c r="BE91" s="15">
        <f t="shared" si="100"/>
        <v>-1</v>
      </c>
      <c r="BF91" s="24"/>
      <c r="BG91" s="24"/>
      <c r="BH91" s="668"/>
    </row>
    <row r="92" spans="1:60" s="25" customFormat="1">
      <c r="A92" s="108"/>
      <c r="B92" s="42"/>
      <c r="C92" s="42"/>
      <c r="D92" s="42"/>
      <c r="E92" s="42"/>
      <c r="F92" s="42"/>
      <c r="G92" s="42"/>
      <c r="H92" s="42"/>
      <c r="I92" s="42"/>
      <c r="J92" s="42"/>
      <c r="K92" s="42"/>
      <c r="L92" s="42"/>
      <c r="M92" s="42"/>
      <c r="N92" s="42"/>
      <c r="O92" s="42"/>
      <c r="P92" s="108"/>
      <c r="Q92" s="108"/>
      <c r="R92" s="108"/>
      <c r="S92" s="108"/>
      <c r="T92" s="108"/>
      <c r="U92" s="522"/>
      <c r="V92" s="42"/>
      <c r="W92" s="1"/>
      <c r="X92" s="1"/>
      <c r="Y92" s="319" t="s">
        <v>91</v>
      </c>
      <c r="Z92" s="28"/>
      <c r="AA92" s="800"/>
      <c r="AB92" s="15">
        <f t="shared" ref="AB92:AY93" si="102">AB44/AA44-1</f>
        <v>5.8354222986186199E-2</v>
      </c>
      <c r="AC92" s="15">
        <f t="shared" si="102"/>
        <v>3.1375454135283309E-2</v>
      </c>
      <c r="AD92" s="15">
        <f t="shared" si="102"/>
        <v>1.7556019387372279E-2</v>
      </c>
      <c r="AE92" s="15">
        <f t="shared" si="102"/>
        <v>4.2064109093917779E-2</v>
      </c>
      <c r="AF92" s="15">
        <f t="shared" si="102"/>
        <v>4.0531001086943741E-2</v>
      </c>
      <c r="AG92" s="15">
        <f t="shared" si="102"/>
        <v>2.7860320694355067E-2</v>
      </c>
      <c r="AH92" s="15">
        <f t="shared" si="101"/>
        <v>7.2896008530913825E-3</v>
      </c>
      <c r="AI92" s="15">
        <f t="shared" si="101"/>
        <v>-7.1581804776408298E-3</v>
      </c>
      <c r="AJ92" s="15">
        <f t="shared" si="102"/>
        <v>1.6598094320847689E-2</v>
      </c>
      <c r="AK92" s="15">
        <f t="shared" si="101"/>
        <v>-1.2831451862507226E-3</v>
      </c>
      <c r="AL92" s="15">
        <f t="shared" si="102"/>
        <v>1.6596717841531605E-2</v>
      </c>
      <c r="AM92" s="15">
        <f t="shared" si="102"/>
        <v>-1.4096272285850864E-2</v>
      </c>
      <c r="AN92" s="15">
        <f t="shared" si="102"/>
        <v>-1.5828311567774089E-2</v>
      </c>
      <c r="AO92" s="15">
        <f t="shared" si="102"/>
        <v>-2.3768537637980924E-2</v>
      </c>
      <c r="AP92" s="15">
        <f t="shared" si="102"/>
        <v>-2.2550779357871087E-2</v>
      </c>
      <c r="AQ92" s="15">
        <f t="shared" si="102"/>
        <v>-1.1086010531507262E-2</v>
      </c>
      <c r="AR92" s="15">
        <f t="shared" si="102"/>
        <v>-1.1614060422728611E-2</v>
      </c>
      <c r="AS92" s="15">
        <f t="shared" si="102"/>
        <v>-3.2657084807758974E-2</v>
      </c>
      <c r="AT92" s="15">
        <f t="shared" si="102"/>
        <v>-1.4554829860172203E-2</v>
      </c>
      <c r="AU92" s="15">
        <f t="shared" si="101"/>
        <v>2.282367998608148E-3</v>
      </c>
      <c r="AV92" s="15">
        <f t="shared" si="102"/>
        <v>-2.1598568705017751E-2</v>
      </c>
      <c r="AW92" s="15">
        <f t="shared" si="97"/>
        <v>4.1225119216696804E-3</v>
      </c>
      <c r="AX92" s="15">
        <f t="shared" si="102"/>
        <v>-1.326731482049015E-2</v>
      </c>
      <c r="AY92" s="15">
        <f t="shared" si="102"/>
        <v>-2.3129684939263595E-2</v>
      </c>
      <c r="AZ92" s="15">
        <f t="shared" si="101"/>
        <v>-6.0218995885961135E-3</v>
      </c>
      <c r="BA92" s="15">
        <f t="shared" si="101"/>
        <v>-9.0249385101699442E-3</v>
      </c>
      <c r="BB92" s="15">
        <f t="shared" si="98"/>
        <v>-7.495707785527439E-3</v>
      </c>
      <c r="BC92" s="15">
        <f t="shared" si="99"/>
        <v>-1.0314456097869518E-2</v>
      </c>
      <c r="BD92" s="15">
        <f t="shared" si="99"/>
        <v>-1.7904671692989149E-2</v>
      </c>
      <c r="BE92" s="15">
        <f t="shared" si="100"/>
        <v>-1</v>
      </c>
      <c r="BF92" s="24"/>
      <c r="BG92" s="24"/>
      <c r="BH92" s="668"/>
    </row>
    <row r="93" spans="1:60" s="25" customFormat="1">
      <c r="A93" s="108"/>
      <c r="B93" s="42"/>
      <c r="C93" s="42"/>
      <c r="D93" s="42"/>
      <c r="E93" s="42"/>
      <c r="F93" s="42"/>
      <c r="G93" s="42"/>
      <c r="H93" s="42"/>
      <c r="I93" s="42"/>
      <c r="J93" s="42"/>
      <c r="K93" s="42"/>
      <c r="L93" s="42"/>
      <c r="M93" s="42"/>
      <c r="N93" s="42"/>
      <c r="O93" s="42"/>
      <c r="P93" s="108"/>
      <c r="Q93" s="108"/>
      <c r="R93" s="108"/>
      <c r="S93" s="108"/>
      <c r="T93" s="165"/>
      <c r="U93" s="522"/>
      <c r="V93" s="42"/>
      <c r="W93" s="1"/>
      <c r="X93" s="1"/>
      <c r="Y93" s="319" t="s">
        <v>92</v>
      </c>
      <c r="Z93" s="28"/>
      <c r="AA93" s="800"/>
      <c r="AB93" s="15">
        <f t="shared" ref="AB93:BA96" si="103">AB45/AA45-1</f>
        <v>-1.7361242456451542E-2</v>
      </c>
      <c r="AC93" s="15">
        <f t="shared" si="103"/>
        <v>-1.7377057784280558E-2</v>
      </c>
      <c r="AD93" s="15">
        <f t="shared" si="103"/>
        <v>3.1724131594207172E-2</v>
      </c>
      <c r="AE93" s="15">
        <f t="shared" si="103"/>
        <v>2.0344477429221852E-2</v>
      </c>
      <c r="AF93" s="15">
        <f t="shared" si="103"/>
        <v>3.9395596980607461E-2</v>
      </c>
      <c r="AG93" s="15">
        <f t="shared" si="103"/>
        <v>-5.8043969629881231E-2</v>
      </c>
      <c r="AH93" s="15">
        <f t="shared" si="103"/>
        <v>5.8477745102258227E-2</v>
      </c>
      <c r="AI93" s="15">
        <f t="shared" si="101"/>
        <v>5.759006215235396E-2</v>
      </c>
      <c r="AJ93" s="15">
        <f t="shared" si="103"/>
        <v>4.5330891570459775E-2</v>
      </c>
      <c r="AK93" s="15">
        <f t="shared" si="103"/>
        <v>-1.1573520260255377E-2</v>
      </c>
      <c r="AL93" s="15">
        <f t="shared" si="103"/>
        <v>1.8698252582327157E-2</v>
      </c>
      <c r="AM93" s="15">
        <f t="shared" si="103"/>
        <v>1.6911633829602923E-2</v>
      </c>
      <c r="AN93" s="15">
        <f t="shared" si="102"/>
        <v>-2.4095319640899948E-3</v>
      </c>
      <c r="AO93" s="15">
        <f t="shared" si="103"/>
        <v>5.3806974674669883E-2</v>
      </c>
      <c r="AP93" s="15">
        <f t="shared" si="102"/>
        <v>8.1790093014428855E-3</v>
      </c>
      <c r="AQ93" s="15">
        <f t="shared" si="103"/>
        <v>-2.2634442503296048E-2</v>
      </c>
      <c r="AR93" s="15">
        <f t="shared" si="103"/>
        <v>-9.4320566515086246E-2</v>
      </c>
      <c r="AS93" s="15">
        <f t="shared" si="103"/>
        <v>5.7291922879737944E-2</v>
      </c>
      <c r="AT93" s="15">
        <f t="shared" si="103"/>
        <v>-3.729569962778978E-2</v>
      </c>
      <c r="AU93" s="15">
        <f t="shared" si="103"/>
        <v>8.4288989230579592E-2</v>
      </c>
      <c r="AV93" s="15">
        <f t="shared" si="103"/>
        <v>2.5441616296722369E-2</v>
      </c>
      <c r="AW93" s="15">
        <f t="shared" si="97"/>
        <v>-5.1621333592236973E-2</v>
      </c>
      <c r="AX93" s="15">
        <f t="shared" si="103"/>
        <v>7.185337283754567E-2</v>
      </c>
      <c r="AY93" s="15">
        <f t="shared" si="103"/>
        <v>-5.3696255099849877E-2</v>
      </c>
      <c r="AZ93" s="15">
        <f t="shared" si="103"/>
        <v>-1.6890635012904553E-2</v>
      </c>
      <c r="BA93" s="15">
        <f t="shared" si="103"/>
        <v>-0.37882222125302834</v>
      </c>
      <c r="BB93" s="15">
        <f t="shared" si="98"/>
        <v>1.6503073832919712E-2</v>
      </c>
      <c r="BC93" s="15">
        <f t="shared" si="99"/>
        <v>0.12946642285800558</v>
      </c>
      <c r="BD93" s="15">
        <f t="shared" si="99"/>
        <v>-6.5688464914449574E-2</v>
      </c>
      <c r="BE93" s="15">
        <f t="shared" si="100"/>
        <v>-1</v>
      </c>
      <c r="BF93" s="24"/>
      <c r="BG93" s="24"/>
      <c r="BH93" s="668"/>
    </row>
    <row r="94" spans="1:60" s="25" customFormat="1">
      <c r="A94" s="108"/>
      <c r="B94" s="42"/>
      <c r="C94" s="42"/>
      <c r="D94" s="42"/>
      <c r="E94" s="42"/>
      <c r="F94" s="42"/>
      <c r="G94" s="42"/>
      <c r="H94" s="42"/>
      <c r="I94" s="42"/>
      <c r="J94" s="42"/>
      <c r="K94" s="42"/>
      <c r="L94" s="42"/>
      <c r="M94" s="42"/>
      <c r="N94" s="42"/>
      <c r="O94" s="42"/>
      <c r="P94" s="108"/>
      <c r="Q94" s="108"/>
      <c r="R94" s="108"/>
      <c r="S94" s="108"/>
      <c r="T94" s="108"/>
      <c r="U94" s="522"/>
      <c r="V94" s="42"/>
      <c r="W94" s="1"/>
      <c r="X94" s="1"/>
      <c r="Y94" s="319" t="s">
        <v>93</v>
      </c>
      <c r="Z94" s="28"/>
      <c r="AA94" s="800"/>
      <c r="AB94" s="15">
        <f t="shared" ref="AB94:AZ96" si="104">AB46/AA46-1</f>
        <v>1.9498368962505008E-2</v>
      </c>
      <c r="AC94" s="15">
        <f t="shared" si="104"/>
        <v>4.9184744869272379E-2</v>
      </c>
      <c r="AD94" s="15">
        <f t="shared" si="104"/>
        <v>5.5051488213864408E-2</v>
      </c>
      <c r="AE94" s="15">
        <f t="shared" si="104"/>
        <v>-2.7570792426251156E-2</v>
      </c>
      <c r="AF94" s="15">
        <f t="shared" si="104"/>
        <v>5.7083182986495951E-2</v>
      </c>
      <c r="AG94" s="15">
        <f t="shared" si="104"/>
        <v>3.5614077560210289E-2</v>
      </c>
      <c r="AH94" s="15">
        <f t="shared" si="104"/>
        <v>-4.5079354533821947E-2</v>
      </c>
      <c r="AI94" s="15">
        <f t="shared" si="101"/>
        <v>6.7524356328130253E-4</v>
      </c>
      <c r="AJ94" s="15">
        <f t="shared" si="104"/>
        <v>2.7159315670565842E-2</v>
      </c>
      <c r="AK94" s="15">
        <f t="shared" si="104"/>
        <v>5.3032060925366276E-2</v>
      </c>
      <c r="AL94" s="15">
        <f t="shared" si="104"/>
        <v>-5.0855563925023439E-2</v>
      </c>
      <c r="AM94" s="15">
        <f t="shared" si="104"/>
        <v>4.0578121207853535E-2</v>
      </c>
      <c r="AN94" s="15">
        <f t="shared" si="104"/>
        <v>-4.7943312193902909E-2</v>
      </c>
      <c r="AO94" s="15">
        <f t="shared" si="103"/>
        <v>1.3479773883193769E-3</v>
      </c>
      <c r="AP94" s="15">
        <f t="shared" si="104"/>
        <v>3.5130052033599313E-2</v>
      </c>
      <c r="AQ94" s="15">
        <f t="shared" si="104"/>
        <v>-6.0691515686858488E-2</v>
      </c>
      <c r="AR94" s="15">
        <f t="shared" si="104"/>
        <v>-1.0876207500939983E-2</v>
      </c>
      <c r="AS94" s="15">
        <f t="shared" si="104"/>
        <v>-5.656802423028473E-2</v>
      </c>
      <c r="AT94" s="15">
        <f t="shared" si="104"/>
        <v>-5.7246621394488884E-3</v>
      </c>
      <c r="AU94" s="15">
        <f t="shared" si="104"/>
        <v>4.6715612032403708E-2</v>
      </c>
      <c r="AV94" s="15">
        <f t="shared" si="104"/>
        <v>-2.6099239447848976E-2</v>
      </c>
      <c r="AW94" s="15">
        <f t="shared" si="97"/>
        <v>1.3672590222100212E-3</v>
      </c>
      <c r="AX94" s="15">
        <f t="shared" si="104"/>
        <v>-3.6840092022169424E-2</v>
      </c>
      <c r="AY94" s="15">
        <f t="shared" si="104"/>
        <v>-3.822192753438558E-2</v>
      </c>
      <c r="AZ94" s="15">
        <f t="shared" si="104"/>
        <v>-4.5200426729436471E-2</v>
      </c>
      <c r="BA94" s="15">
        <f t="shared" si="103"/>
        <v>5.7812422575802547E-3</v>
      </c>
      <c r="BB94" s="15">
        <f t="shared" si="98"/>
        <v>6.3688679386169733E-2</v>
      </c>
      <c r="BC94" s="15">
        <f t="shared" si="99"/>
        <v>-0.11987258051727334</v>
      </c>
      <c r="BD94" s="15">
        <f t="shared" si="99"/>
        <v>2.3105338904158002E-2</v>
      </c>
      <c r="BE94" s="15">
        <f t="shared" si="100"/>
        <v>-1</v>
      </c>
      <c r="BF94" s="24"/>
      <c r="BG94" s="24"/>
      <c r="BH94" s="668"/>
    </row>
    <row r="95" spans="1:60" s="25" customFormat="1">
      <c r="A95" s="108"/>
      <c r="B95" s="42"/>
      <c r="C95" s="42"/>
      <c r="D95" s="42"/>
      <c r="E95" s="42"/>
      <c r="F95" s="42"/>
      <c r="G95" s="42"/>
      <c r="H95" s="42"/>
      <c r="I95" s="42"/>
      <c r="J95" s="42"/>
      <c r="K95" s="42"/>
      <c r="L95" s="42"/>
      <c r="M95" s="42"/>
      <c r="N95" s="42"/>
      <c r="O95" s="42"/>
      <c r="P95" s="108"/>
      <c r="Q95" s="108"/>
      <c r="R95" s="108"/>
      <c r="S95" s="108"/>
      <c r="T95" s="108"/>
      <c r="U95" s="522"/>
      <c r="V95" s="42"/>
      <c r="W95" s="1"/>
      <c r="X95" s="1"/>
      <c r="Y95" s="636" t="s">
        <v>253</v>
      </c>
      <c r="Z95" s="28"/>
      <c r="AA95" s="800"/>
      <c r="AB95" s="15">
        <f t="shared" ref="AB95:AZ96" si="105">AB47/AA47-1</f>
        <v>1.8778049328897373E-2</v>
      </c>
      <c r="AC95" s="15">
        <f t="shared" si="104"/>
        <v>-1.3743057103009493E-3</v>
      </c>
      <c r="AD95" s="15">
        <f t="shared" si="105"/>
        <v>-1.9675992615518334E-2</v>
      </c>
      <c r="AE95" s="15">
        <f t="shared" si="105"/>
        <v>2.5591654751431436E-2</v>
      </c>
      <c r="AF95" s="15">
        <f t="shared" si="104"/>
        <v>5.0085529077315005E-3</v>
      </c>
      <c r="AG95" s="15">
        <f t="shared" si="105"/>
        <v>8.6573028081720071E-3</v>
      </c>
      <c r="AH95" s="15">
        <f t="shared" si="105"/>
        <v>-3.8121549688583389E-2</v>
      </c>
      <c r="AI95" s="15">
        <f t="shared" si="105"/>
        <v>-9.2789334660010381E-2</v>
      </c>
      <c r="AJ95" s="15">
        <f t="shared" si="104"/>
        <v>5.3781245397519495E-3</v>
      </c>
      <c r="AK95" s="15">
        <f t="shared" si="104"/>
        <v>8.7030424525054162E-3</v>
      </c>
      <c r="AL95" s="15">
        <f t="shared" si="105"/>
        <v>-2.2054958810858616E-2</v>
      </c>
      <c r="AM95" s="15">
        <f t="shared" si="105"/>
        <v>-4.453194334914623E-2</v>
      </c>
      <c r="AN95" s="15">
        <f t="shared" si="105"/>
        <v>-1.4805956425337219E-2</v>
      </c>
      <c r="AO95" s="15">
        <f t="shared" si="103"/>
        <v>-5.7931096925245562E-4</v>
      </c>
      <c r="AP95" s="15">
        <f t="shared" si="105"/>
        <v>1.9459793129364966E-2</v>
      </c>
      <c r="AQ95" s="15">
        <f t="shared" si="104"/>
        <v>5.8330157454604681E-3</v>
      </c>
      <c r="AR95" s="15">
        <f t="shared" si="105"/>
        <v>-1.419973060907942E-2</v>
      </c>
      <c r="AS95" s="15">
        <f t="shared" si="105"/>
        <v>-7.8022206922996551E-2</v>
      </c>
      <c r="AT95" s="15">
        <f t="shared" si="105"/>
        <v>-0.10795382119469477</v>
      </c>
      <c r="AU95" s="15">
        <f t="shared" si="105"/>
        <v>2.2773008543101492E-2</v>
      </c>
      <c r="AV95" s="15">
        <f t="shared" si="104"/>
        <v>-3.3738309596057503E-3</v>
      </c>
      <c r="AW95" s="15">
        <f t="shared" si="97"/>
        <v>1.0446298800912412E-3</v>
      </c>
      <c r="AX95" s="15">
        <f t="shared" si="105"/>
        <v>3.7511880328491509E-2</v>
      </c>
      <c r="AY95" s="15">
        <f t="shared" si="105"/>
        <v>-1.2408772257595735E-2</v>
      </c>
      <c r="AZ95" s="15">
        <f t="shared" si="105"/>
        <v>-2.8675609874474595E-2</v>
      </c>
      <c r="BA95" s="15">
        <f t="shared" si="103"/>
        <v>-8.8372454119276522E-3</v>
      </c>
      <c r="BB95" s="15">
        <f t="shared" si="98"/>
        <v>1.3878845560910014E-2</v>
      </c>
      <c r="BC95" s="15">
        <f t="shared" si="99"/>
        <v>-1.5226360910934766E-2</v>
      </c>
      <c r="BD95" s="15">
        <f t="shared" si="99"/>
        <v>-2.4512229693260057E-2</v>
      </c>
      <c r="BE95" s="15">
        <f t="shared" si="100"/>
        <v>-1</v>
      </c>
      <c r="BF95" s="24"/>
      <c r="BG95" s="24"/>
      <c r="BH95" s="668"/>
    </row>
    <row r="96" spans="1:60" s="25" customFormat="1">
      <c r="A96" s="108"/>
      <c r="B96" s="42"/>
      <c r="C96" s="42"/>
      <c r="D96" s="42"/>
      <c r="E96" s="42"/>
      <c r="F96" s="42"/>
      <c r="G96" s="42"/>
      <c r="H96" s="42"/>
      <c r="I96" s="42"/>
      <c r="J96" s="42"/>
      <c r="K96" s="42"/>
      <c r="L96" s="42"/>
      <c r="M96" s="42"/>
      <c r="N96" s="42"/>
      <c r="O96" s="42"/>
      <c r="P96" s="108"/>
      <c r="Q96" s="108"/>
      <c r="R96" s="108"/>
      <c r="S96" s="108"/>
      <c r="T96" s="108"/>
      <c r="U96" s="522"/>
      <c r="V96" s="42"/>
      <c r="W96" s="1"/>
      <c r="X96" s="1"/>
      <c r="Y96" s="319" t="s">
        <v>94</v>
      </c>
      <c r="Z96" s="28"/>
      <c r="AA96" s="800"/>
      <c r="AB96" s="15">
        <f t="shared" si="105"/>
        <v>7.8514875941506634E-3</v>
      </c>
      <c r="AC96" s="15">
        <f t="shared" ref="AC96:AZ96" si="106">AC48/AB48-1</f>
        <v>7.4570192273330393E-2</v>
      </c>
      <c r="AD96" s="15">
        <f t="shared" si="106"/>
        <v>-3.7609952107546585E-2</v>
      </c>
      <c r="AE96" s="15">
        <f t="shared" si="106"/>
        <v>0.14300212375007781</v>
      </c>
      <c r="AF96" s="15">
        <f t="shared" si="106"/>
        <v>1.8921743821261883E-2</v>
      </c>
      <c r="AG96" s="15">
        <f t="shared" si="106"/>
        <v>1.7506320986387935E-2</v>
      </c>
      <c r="AH96" s="15">
        <f t="shared" si="106"/>
        <v>5.2398397744490177E-2</v>
      </c>
      <c r="AI96" s="15">
        <f t="shared" si="105"/>
        <v>7.7808771701322055E-3</v>
      </c>
      <c r="AJ96" s="15">
        <f t="shared" si="104"/>
        <v>-2.6625972168560219E-3</v>
      </c>
      <c r="AK96" s="15">
        <f t="shared" si="106"/>
        <v>4.7498354058924885E-2</v>
      </c>
      <c r="AL96" s="15">
        <f t="shared" si="106"/>
        <v>-1.0187627642612718E-2</v>
      </c>
      <c r="AM96" s="15">
        <f t="shared" si="105"/>
        <v>7.5323325165186361E-3</v>
      </c>
      <c r="AN96" s="15">
        <f t="shared" si="106"/>
        <v>2.2835825356271267E-2</v>
      </c>
      <c r="AO96" s="15">
        <f t="shared" si="106"/>
        <v>-2.4238364447616845E-2</v>
      </c>
      <c r="AP96" s="15">
        <f t="shared" si="106"/>
        <v>-3.1117388937268564E-2</v>
      </c>
      <c r="AQ96" s="15">
        <f t="shared" si="106"/>
        <v>-5.5381874659672037E-2</v>
      </c>
      <c r="AR96" s="15">
        <f t="shared" si="106"/>
        <v>1.9086642204604987E-2</v>
      </c>
      <c r="AS96" s="15">
        <f t="shared" si="106"/>
        <v>4.4842728621963701E-2</v>
      </c>
      <c r="AT96" s="15">
        <f t="shared" si="106"/>
        <v>-0.11308297984177895</v>
      </c>
      <c r="AU96" s="15">
        <f t="shared" si="106"/>
        <v>1.868831622544409E-2</v>
      </c>
      <c r="AV96" s="15">
        <f t="shared" si="106"/>
        <v>-2.360145922597745E-2</v>
      </c>
      <c r="AW96" s="15">
        <f t="shared" si="106"/>
        <v>6.4304613145286238E-2</v>
      </c>
      <c r="AX96" s="15">
        <f t="shared" si="106"/>
        <v>-1.5394914441658969E-2</v>
      </c>
      <c r="AY96" s="15">
        <f t="shared" si="106"/>
        <v>-2.9593190993118967E-2</v>
      </c>
      <c r="AZ96" s="15">
        <f t="shared" si="106"/>
        <v>1.6705109882552582E-2</v>
      </c>
      <c r="BA96" s="15">
        <f t="shared" si="103"/>
        <v>6.8306973695992923E-3</v>
      </c>
      <c r="BB96" s="15">
        <f t="shared" si="98"/>
        <v>1.1499476681705145E-2</v>
      </c>
      <c r="BC96" s="15">
        <f t="shared" si="99"/>
        <v>-1.789886362115789E-2</v>
      </c>
      <c r="BD96" s="15">
        <f t="shared" si="99"/>
        <v>-7.9619875804449736E-3</v>
      </c>
      <c r="BE96" s="15">
        <f t="shared" si="100"/>
        <v>-1</v>
      </c>
      <c r="BF96" s="24"/>
      <c r="BG96" s="24"/>
      <c r="BH96" s="668"/>
    </row>
    <row r="97" spans="1:60" s="25" customFormat="1" ht="19.5" thickBot="1">
      <c r="A97" s="108"/>
      <c r="B97" s="42"/>
      <c r="C97" s="42"/>
      <c r="D97" s="42"/>
      <c r="E97" s="42"/>
      <c r="F97" s="42"/>
      <c r="G97" s="42"/>
      <c r="H97" s="42"/>
      <c r="I97" s="42"/>
      <c r="J97" s="42"/>
      <c r="K97" s="42"/>
      <c r="L97" s="42"/>
      <c r="M97" s="42"/>
      <c r="N97" s="42"/>
      <c r="O97" s="42"/>
      <c r="P97" s="108"/>
      <c r="Q97" s="108"/>
      <c r="R97" s="108"/>
      <c r="S97" s="108"/>
      <c r="T97" s="108"/>
      <c r="U97" s="522"/>
      <c r="V97" s="42"/>
      <c r="W97" s="1"/>
      <c r="X97" s="1"/>
      <c r="Y97" s="797" t="s">
        <v>361</v>
      </c>
      <c r="Z97" s="29"/>
      <c r="AA97" s="801"/>
      <c r="AB97" s="16">
        <f>AB49/AA49-1</f>
        <v>-3.0848079851224064E-2</v>
      </c>
      <c r="AC97" s="16">
        <f t="shared" ref="AC97:BA98" si="107">AC49/AB49-1</f>
        <v>-4.0220285853166393E-2</v>
      </c>
      <c r="AD97" s="16">
        <f t="shared" si="107"/>
        <v>-3.4210922858663118E-2</v>
      </c>
      <c r="AE97" s="16">
        <f t="shared" si="107"/>
        <v>-3.5142918100830478E-2</v>
      </c>
      <c r="AF97" s="16">
        <f t="shared" si="107"/>
        <v>3.3250650748573696E-2</v>
      </c>
      <c r="AG97" s="16">
        <f t="shared" si="107"/>
        <v>1.905318600170669E-2</v>
      </c>
      <c r="AH97" s="16">
        <f t="shared" si="107"/>
        <v>-6.5644415765447883E-3</v>
      </c>
      <c r="AI97" s="16">
        <f t="shared" si="107"/>
        <v>-7.3064451782456241E-2</v>
      </c>
      <c r="AJ97" s="16">
        <f t="shared" si="107"/>
        <v>4.3148230377265673E-3</v>
      </c>
      <c r="AK97" s="16">
        <f t="shared" si="107"/>
        <v>1.3074709640121362E-2</v>
      </c>
      <c r="AL97" s="16">
        <f t="shared" si="107"/>
        <v>-8.3400678838599918E-2</v>
      </c>
      <c r="AM97" s="16">
        <f t="shared" si="107"/>
        <v>-5.0507617208140343E-2</v>
      </c>
      <c r="AN97" s="16">
        <f t="shared" si="107"/>
        <v>-3.6300488775612982E-2</v>
      </c>
      <c r="AO97" s="16">
        <f t="shared" si="107"/>
        <v>-3.3011531926828486E-2</v>
      </c>
      <c r="AP97" s="16">
        <f t="shared" si="107"/>
        <v>-1.271845579131492E-2</v>
      </c>
      <c r="AQ97" s="16">
        <f t="shared" si="107"/>
        <v>-1.438832834342274E-2</v>
      </c>
      <c r="AR97" s="16">
        <f t="shared" si="107"/>
        <v>1.9908485983175517E-3</v>
      </c>
      <c r="AS97" s="16">
        <f t="shared" si="107"/>
        <v>-9.4723704141743914E-2</v>
      </c>
      <c r="AT97" s="16">
        <f t="shared" si="107"/>
        <v>-8.604672557929316E-2</v>
      </c>
      <c r="AU97" s="16">
        <f t="shared" si="107"/>
        <v>-2.8556292214858781E-2</v>
      </c>
      <c r="AV97" s="16">
        <f t="shared" si="107"/>
        <v>-3.2971631483556529E-2</v>
      </c>
      <c r="AW97" s="16">
        <f t="shared" si="107"/>
        <v>3.3729069567878245E-3</v>
      </c>
      <c r="AX97" s="16">
        <f t="shared" si="107"/>
        <v>2.5518686759724574E-3</v>
      </c>
      <c r="AY97" s="16">
        <f t="shared" si="107"/>
        <v>-3.0217218166751159E-2</v>
      </c>
      <c r="AZ97" s="16">
        <f t="shared" si="107"/>
        <v>-4.3065036592362715E-2</v>
      </c>
      <c r="BA97" s="16">
        <f t="shared" si="107"/>
        <v>-2.2787142508689073E-2</v>
      </c>
      <c r="BB97" s="16">
        <f t="shared" si="98"/>
        <v>-3.5321521079632712E-2</v>
      </c>
      <c r="BC97" s="16">
        <f t="shared" si="99"/>
        <v>-1.2960684076479212E-2</v>
      </c>
      <c r="BD97" s="16">
        <f t="shared" si="99"/>
        <v>-2.0093515290695696E-2</v>
      </c>
      <c r="BE97" s="16">
        <f t="shared" si="100"/>
        <v>-1</v>
      </c>
      <c r="BF97" s="26"/>
      <c r="BG97" s="26"/>
      <c r="BH97" s="668"/>
    </row>
    <row r="98" spans="1:60" s="25" customFormat="1" ht="15" thickTop="1">
      <c r="A98" s="108"/>
      <c r="B98" s="42"/>
      <c r="C98" s="42"/>
      <c r="D98" s="42"/>
      <c r="E98" s="42"/>
      <c r="F98" s="42"/>
      <c r="G98" s="42"/>
      <c r="H98" s="42"/>
      <c r="I98" s="42"/>
      <c r="J98" s="42"/>
      <c r="K98" s="42"/>
      <c r="L98" s="42"/>
      <c r="M98" s="42"/>
      <c r="N98" s="42"/>
      <c r="O98" s="42"/>
      <c r="P98" s="108"/>
      <c r="Q98" s="108"/>
      <c r="R98" s="108"/>
      <c r="S98" s="108"/>
      <c r="T98" s="108"/>
      <c r="U98" s="522"/>
      <c r="V98" s="42"/>
      <c r="W98" s="1"/>
      <c r="X98" s="1"/>
      <c r="Y98" s="321" t="s">
        <v>37</v>
      </c>
      <c r="Z98" s="30"/>
      <c r="AA98" s="802"/>
      <c r="AB98" s="17">
        <f>AB50/AA50-1</f>
        <v>9.8630122034859546E-3</v>
      </c>
      <c r="AC98" s="17">
        <f t="shared" ref="AC98:BA98" si="108">AC50/AB50-1</f>
        <v>8.0304194239537718E-3</v>
      </c>
      <c r="AD98" s="17">
        <f t="shared" si="108"/>
        <v>-6.181981520791302E-3</v>
      </c>
      <c r="AE98" s="17">
        <f t="shared" si="108"/>
        <v>4.6614330201723453E-2</v>
      </c>
      <c r="AF98" s="17">
        <f t="shared" si="108"/>
        <v>9.9534447664104686E-3</v>
      </c>
      <c r="AG98" s="17">
        <f t="shared" si="107"/>
        <v>9.6098557671946416E-3</v>
      </c>
      <c r="AH98" s="17">
        <f t="shared" si="107"/>
        <v>-5.505063039208058E-3</v>
      </c>
      <c r="AI98" s="17">
        <f t="shared" si="108"/>
        <v>-3.2073037304828245E-2</v>
      </c>
      <c r="AJ98" s="17">
        <f t="shared" si="108"/>
        <v>3.0250035000384923E-2</v>
      </c>
      <c r="AK98" s="17">
        <f t="shared" si="108"/>
        <v>1.8379924729600816E-2</v>
      </c>
      <c r="AL98" s="17">
        <f t="shared" si="108"/>
        <v>-1.1881548087093963E-2</v>
      </c>
      <c r="AM98" s="17">
        <f t="shared" si="108"/>
        <v>2.3117419931754757E-2</v>
      </c>
      <c r="AN98" s="17">
        <f t="shared" si="107"/>
        <v>6.2685057359375129E-3</v>
      </c>
      <c r="AO98" s="17">
        <f t="shared" si="107"/>
        <v>-3.7630876369951771E-3</v>
      </c>
      <c r="AP98" s="17">
        <f t="shared" si="107"/>
        <v>5.5048537617776727E-3</v>
      </c>
      <c r="AQ98" s="17">
        <f t="shared" si="108"/>
        <v>-1.8012375664108182E-2</v>
      </c>
      <c r="AR98" s="17">
        <f t="shared" si="108"/>
        <v>2.7989330028693526E-2</v>
      </c>
      <c r="AS98" s="17">
        <f t="shared" si="108"/>
        <v>-5.430614491122554E-2</v>
      </c>
      <c r="AT98" s="17">
        <f t="shared" si="108"/>
        <v>-5.6227442528751781E-2</v>
      </c>
      <c r="AU98" s="17">
        <f t="shared" si="108"/>
        <v>4.4086130337876783E-2</v>
      </c>
      <c r="AV98" s="17">
        <f t="shared" si="108"/>
        <v>4.1097440077885183E-2</v>
      </c>
      <c r="AW98" s="17">
        <f t="shared" si="108"/>
        <v>3.2528580576872468E-2</v>
      </c>
      <c r="AX98" s="715">
        <f t="shared" si="108"/>
        <v>7.0915238320687912E-3</v>
      </c>
      <c r="AY98" s="17">
        <f t="shared" si="108"/>
        <v>-3.9274532193582012E-2</v>
      </c>
      <c r="AZ98" s="17">
        <f t="shared" si="108"/>
        <v>-3.1829615944639844E-2</v>
      </c>
      <c r="BA98" s="17">
        <f t="shared" si="108"/>
        <v>-1.604939063700217E-2</v>
      </c>
      <c r="BB98" s="17">
        <f t="shared" si="98"/>
        <v>-1.2885680842681935E-2</v>
      </c>
      <c r="BC98" s="17">
        <f t="shared" si="99"/>
        <v>-3.8795656667412248E-2</v>
      </c>
      <c r="BD98" s="17">
        <f t="shared" si="99"/>
        <v>-3.2531859028390731E-2</v>
      </c>
      <c r="BE98" s="17">
        <f t="shared" si="100"/>
        <v>-1</v>
      </c>
      <c r="BF98" s="27"/>
      <c r="BG98" s="27"/>
      <c r="BH98" s="668"/>
    </row>
    <row r="99" spans="1:60" s="25" customFormat="1">
      <c r="A99" s="108"/>
      <c r="B99" s="42"/>
      <c r="C99" s="42"/>
      <c r="D99" s="42"/>
      <c r="E99" s="42"/>
      <c r="F99" s="42"/>
      <c r="G99" s="42"/>
      <c r="H99" s="42"/>
      <c r="I99" s="42"/>
      <c r="J99" s="42"/>
      <c r="K99" s="42"/>
      <c r="L99" s="42"/>
      <c r="M99" s="42"/>
      <c r="N99" s="42"/>
      <c r="O99" s="42"/>
      <c r="P99" s="108"/>
      <c r="Q99" s="108"/>
      <c r="R99" s="108"/>
      <c r="S99" s="108"/>
      <c r="T99" s="108"/>
      <c r="U99" s="108"/>
      <c r="V99" s="42"/>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81"/>
    </row>
    <row r="100" spans="1:60">
      <c r="U100" s="108"/>
    </row>
    <row r="103" spans="1:60" s="25" customFormat="1">
      <c r="A103" s="81"/>
      <c r="B103" s="1"/>
      <c r="C103" s="1"/>
      <c r="D103" s="1"/>
      <c r="E103" s="1"/>
      <c r="F103" s="1"/>
      <c r="G103" s="1"/>
      <c r="H103" s="1"/>
      <c r="I103" s="1"/>
      <c r="J103" s="1"/>
      <c r="K103" s="1"/>
      <c r="L103" s="1"/>
      <c r="M103" s="1"/>
      <c r="N103" s="1"/>
      <c r="O103" s="1"/>
      <c r="P103" s="108"/>
      <c r="Q103" s="108"/>
      <c r="R103" s="108"/>
      <c r="S103" s="108"/>
      <c r="T103" s="108"/>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81"/>
    </row>
    <row r="104" spans="1:60" s="25" customFormat="1">
      <c r="A104" s="81"/>
      <c r="B104" s="1"/>
      <c r="C104" s="1"/>
      <c r="D104" s="1"/>
      <c r="E104" s="1"/>
      <c r="F104" s="1"/>
      <c r="G104" s="1"/>
      <c r="H104" s="1"/>
      <c r="I104" s="1"/>
      <c r="J104" s="1"/>
      <c r="K104" s="1"/>
      <c r="L104" s="1"/>
      <c r="M104" s="1"/>
      <c r="N104" s="1"/>
      <c r="O104" s="1"/>
      <c r="P104" s="108"/>
      <c r="Q104" s="108"/>
      <c r="R104" s="108"/>
      <c r="S104" s="108"/>
      <c r="T104" s="108"/>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81"/>
    </row>
    <row r="105" spans="1:60" s="25" customFormat="1">
      <c r="A105" s="81"/>
      <c r="B105" s="1"/>
      <c r="C105" s="1"/>
      <c r="D105" s="1"/>
      <c r="E105" s="1"/>
      <c r="F105" s="1"/>
      <c r="G105" s="1"/>
      <c r="H105" s="1"/>
      <c r="I105" s="1"/>
      <c r="J105" s="1"/>
      <c r="K105" s="1"/>
      <c r="L105" s="1"/>
      <c r="M105" s="1"/>
      <c r="N105" s="1"/>
      <c r="O105" s="1"/>
      <c r="P105" s="108"/>
      <c r="Q105" s="108"/>
      <c r="R105" s="108"/>
      <c r="S105" s="108"/>
      <c r="T105" s="108"/>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81"/>
    </row>
    <row r="106" spans="1:60" s="25" customFormat="1">
      <c r="A106" s="81"/>
      <c r="B106" s="1"/>
      <c r="C106" s="1"/>
      <c r="D106" s="1"/>
      <c r="E106" s="1"/>
      <c r="F106" s="1"/>
      <c r="G106" s="1"/>
      <c r="H106" s="1"/>
      <c r="I106" s="1"/>
      <c r="J106" s="1"/>
      <c r="K106" s="1"/>
      <c r="L106" s="1"/>
      <c r="M106" s="1"/>
      <c r="N106" s="1"/>
      <c r="O106" s="1"/>
      <c r="P106" s="108"/>
      <c r="Q106" s="108"/>
      <c r="R106" s="108"/>
      <c r="S106" s="108"/>
      <c r="T106" s="108"/>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81"/>
    </row>
    <row r="107" spans="1:60" s="25" customFormat="1">
      <c r="A107" s="81"/>
      <c r="B107" s="1"/>
      <c r="C107" s="1"/>
      <c r="D107" s="1"/>
      <c r="E107" s="1"/>
      <c r="F107" s="1"/>
      <c r="G107" s="1"/>
      <c r="H107" s="1"/>
      <c r="I107" s="1"/>
      <c r="J107" s="1"/>
      <c r="K107" s="1"/>
      <c r="L107" s="1"/>
      <c r="M107" s="1"/>
      <c r="N107" s="1"/>
      <c r="O107" s="1"/>
      <c r="P107" s="108"/>
      <c r="Q107" s="108"/>
      <c r="R107" s="108"/>
      <c r="S107" s="108"/>
      <c r="T107" s="108"/>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81"/>
    </row>
    <row r="108" spans="1:60" s="25" customFormat="1">
      <c r="A108" s="81"/>
      <c r="B108" s="1"/>
      <c r="C108" s="1"/>
      <c r="D108" s="1"/>
      <c r="E108" s="1"/>
      <c r="F108" s="1"/>
      <c r="G108" s="1"/>
      <c r="H108" s="1"/>
      <c r="I108" s="1"/>
      <c r="J108" s="1"/>
      <c r="K108" s="1"/>
      <c r="L108" s="1"/>
      <c r="M108" s="1"/>
      <c r="N108" s="1"/>
      <c r="O108" s="1"/>
      <c r="P108" s="108"/>
      <c r="Q108" s="108"/>
      <c r="R108" s="108"/>
      <c r="S108" s="108"/>
      <c r="T108" s="108"/>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81"/>
    </row>
    <row r="109" spans="1:60" s="25" customFormat="1">
      <c r="A109" s="81"/>
      <c r="B109" s="1"/>
      <c r="C109" s="1"/>
      <c r="D109" s="1"/>
      <c r="E109" s="1"/>
      <c r="F109" s="1"/>
      <c r="G109" s="1"/>
      <c r="H109" s="1"/>
      <c r="I109" s="1"/>
      <c r="J109" s="1"/>
      <c r="K109" s="1"/>
      <c r="L109" s="1"/>
      <c r="M109" s="1"/>
      <c r="N109" s="1"/>
      <c r="O109" s="1"/>
      <c r="P109" s="108"/>
      <c r="Q109" s="108"/>
      <c r="R109" s="108"/>
      <c r="S109" s="108"/>
      <c r="T109" s="108"/>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81"/>
    </row>
    <row r="110" spans="1:60" s="25" customFormat="1">
      <c r="A110" s="81"/>
      <c r="B110" s="1"/>
      <c r="C110" s="1"/>
      <c r="D110" s="1"/>
      <c r="E110" s="1"/>
      <c r="F110" s="1"/>
      <c r="G110" s="1"/>
      <c r="H110" s="1"/>
      <c r="I110" s="1"/>
      <c r="J110" s="1"/>
      <c r="K110" s="1"/>
      <c r="L110" s="1"/>
      <c r="M110" s="1"/>
      <c r="N110" s="1"/>
      <c r="O110" s="1"/>
      <c r="P110" s="108"/>
      <c r="Q110" s="108"/>
      <c r="R110" s="108"/>
      <c r="S110" s="108"/>
      <c r="T110" s="108"/>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81"/>
    </row>
    <row r="111" spans="1:60" s="25" customFormat="1">
      <c r="A111" s="81"/>
      <c r="B111" s="1"/>
      <c r="C111" s="1"/>
      <c r="D111" s="1"/>
      <c r="E111" s="1"/>
      <c r="F111" s="1"/>
      <c r="G111" s="1"/>
      <c r="H111" s="1"/>
      <c r="I111" s="1"/>
      <c r="J111" s="1"/>
      <c r="K111" s="1"/>
      <c r="L111" s="1"/>
      <c r="M111" s="1"/>
      <c r="N111" s="1"/>
      <c r="O111" s="1"/>
      <c r="P111" s="108"/>
      <c r="Q111" s="108"/>
      <c r="R111" s="108"/>
      <c r="S111" s="108"/>
      <c r="T111" s="108"/>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81"/>
    </row>
  </sheetData>
  <mergeCells count="7">
    <mergeCell ref="S13:T13"/>
    <mergeCell ref="S15:T15"/>
    <mergeCell ref="Q1:T1"/>
    <mergeCell ref="V1:Y1"/>
    <mergeCell ref="X16:Y16"/>
    <mergeCell ref="X13:Y13"/>
    <mergeCell ref="X15:Y15"/>
  </mergeCells>
  <phoneticPr fontId="9"/>
  <pageMargins left="2.0866141732283467" right="0.70866141732283472" top="1.1417322834645669" bottom="0.35433070866141736" header="0.31496062992125984" footer="0.31496062992125984"/>
  <pageSetup paperSize="9" scale="3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R115"/>
  <sheetViews>
    <sheetView zoomScale="85" zoomScaleNormal="85" workbookViewId="0">
      <pane xSplit="26" ySplit="4" topLeftCell="AU5" activePane="bottomRight" state="frozen"/>
      <selection pane="topRight" activeCell="AA1" sqref="AA1"/>
      <selection pane="bottomLeft" activeCell="A5" sqref="A5"/>
      <selection pane="bottomRight"/>
    </sheetView>
  </sheetViews>
  <sheetFormatPr defaultColWidth="9" defaultRowHeight="14.25"/>
  <cols>
    <col min="1" max="1" width="1.625" style="81" customWidth="1"/>
    <col min="2" max="17" width="1.625" style="1" hidden="1" customWidth="1"/>
    <col min="18" max="20" width="1.625" style="108" hidden="1" customWidth="1"/>
    <col min="21" max="21" width="1.625" style="108" customWidth="1"/>
    <col min="22" max="24" width="1.625" style="1" customWidth="1"/>
    <col min="25" max="25" width="40.125" style="1" customWidth="1"/>
    <col min="26" max="26" width="10.625" style="1" hidden="1" customWidth="1"/>
    <col min="27" max="56" width="11.125" style="1" customWidth="1"/>
    <col min="57" max="59" width="10.625" style="1" hidden="1" customWidth="1"/>
    <col min="60" max="60" width="10.625" style="81" customWidth="1"/>
    <col min="61" max="61" width="7.875" style="1" customWidth="1"/>
    <col min="62" max="16384" width="9" style="1"/>
  </cols>
  <sheetData>
    <row r="1" spans="18:64" ht="50.25" customHeight="1">
      <c r="R1" s="947"/>
      <c r="S1" s="947"/>
      <c r="T1" s="947"/>
      <c r="U1" s="947"/>
      <c r="V1" s="955" t="s">
        <v>354</v>
      </c>
      <c r="W1" s="948"/>
      <c r="X1" s="948"/>
      <c r="Y1" s="948"/>
      <c r="Z1" s="335"/>
      <c r="AE1" s="42"/>
    </row>
    <row r="2" spans="18:64" ht="13.5" customHeight="1">
      <c r="V2" s="898" t="str">
        <f>'0.Contents'!C2</f>
        <v>＜速報値＞</v>
      </c>
    </row>
    <row r="3" spans="18:64" ht="18.75" customHeight="1" thickBot="1">
      <c r="V3" s="1" t="s">
        <v>396</v>
      </c>
    </row>
    <row r="4" spans="18:64" ht="30.75" thickBot="1">
      <c r="R4" s="863"/>
      <c r="S4" s="863"/>
      <c r="T4" s="863"/>
      <c r="U4" s="876"/>
      <c r="V4" s="830"/>
      <c r="W4" s="831"/>
      <c r="X4" s="831"/>
      <c r="Y4" s="832"/>
      <c r="Z4" s="838"/>
      <c r="AA4" s="833">
        <v>1990</v>
      </c>
      <c r="AB4" s="833">
        <f t="shared" ref="AB4:BA4" si="0">AA4+1</f>
        <v>1991</v>
      </c>
      <c r="AC4" s="833">
        <f t="shared" si="0"/>
        <v>1992</v>
      </c>
      <c r="AD4" s="833">
        <f t="shared" si="0"/>
        <v>1993</v>
      </c>
      <c r="AE4" s="833">
        <f t="shared" si="0"/>
        <v>1994</v>
      </c>
      <c r="AF4" s="833">
        <f t="shared" si="0"/>
        <v>1995</v>
      </c>
      <c r="AG4" s="833">
        <f t="shared" si="0"/>
        <v>1996</v>
      </c>
      <c r="AH4" s="833">
        <f t="shared" si="0"/>
        <v>1997</v>
      </c>
      <c r="AI4" s="833">
        <f t="shared" si="0"/>
        <v>1998</v>
      </c>
      <c r="AJ4" s="833">
        <f t="shared" si="0"/>
        <v>1999</v>
      </c>
      <c r="AK4" s="833">
        <f t="shared" si="0"/>
        <v>2000</v>
      </c>
      <c r="AL4" s="833">
        <f t="shared" si="0"/>
        <v>2001</v>
      </c>
      <c r="AM4" s="833">
        <f t="shared" si="0"/>
        <v>2002</v>
      </c>
      <c r="AN4" s="833">
        <f t="shared" si="0"/>
        <v>2003</v>
      </c>
      <c r="AO4" s="833">
        <f t="shared" si="0"/>
        <v>2004</v>
      </c>
      <c r="AP4" s="833">
        <f>AO4+1</f>
        <v>2005</v>
      </c>
      <c r="AQ4" s="833">
        <f t="shared" si="0"/>
        <v>2006</v>
      </c>
      <c r="AR4" s="833">
        <f t="shared" si="0"/>
        <v>2007</v>
      </c>
      <c r="AS4" s="833">
        <f t="shared" si="0"/>
        <v>2008</v>
      </c>
      <c r="AT4" s="833">
        <f t="shared" si="0"/>
        <v>2009</v>
      </c>
      <c r="AU4" s="833">
        <f t="shared" si="0"/>
        <v>2010</v>
      </c>
      <c r="AV4" s="833">
        <f t="shared" si="0"/>
        <v>2011</v>
      </c>
      <c r="AW4" s="833">
        <f t="shared" si="0"/>
        <v>2012</v>
      </c>
      <c r="AX4" s="833">
        <f t="shared" si="0"/>
        <v>2013</v>
      </c>
      <c r="AY4" s="833">
        <f t="shared" si="0"/>
        <v>2014</v>
      </c>
      <c r="AZ4" s="833">
        <f t="shared" si="0"/>
        <v>2015</v>
      </c>
      <c r="BA4" s="834">
        <f t="shared" si="0"/>
        <v>2016</v>
      </c>
      <c r="BB4" s="833">
        <f>BA4+1</f>
        <v>2017</v>
      </c>
      <c r="BC4" s="833">
        <f>BB4+1</f>
        <v>2018</v>
      </c>
      <c r="BD4" s="829" t="s">
        <v>377</v>
      </c>
      <c r="BE4" s="21" t="e">
        <f>BD4+1</f>
        <v>#VALUE!</v>
      </c>
      <c r="BF4" s="21" t="s">
        <v>18</v>
      </c>
      <c r="BG4" s="22" t="s">
        <v>1</v>
      </c>
      <c r="BH4" s="648"/>
    </row>
    <row r="5" spans="18:64">
      <c r="R5" s="883"/>
      <c r="S5" s="862"/>
      <c r="T5" s="862"/>
      <c r="U5" s="886"/>
      <c r="V5" s="336" t="s">
        <v>73</v>
      </c>
      <c r="W5" s="337"/>
      <c r="X5" s="337"/>
      <c r="Y5" s="359"/>
      <c r="Z5" s="65"/>
      <c r="AA5" s="127">
        <f t="shared" ref="AA5:BD5" si="1">SUM(AA6,AA14,AA27,AA26,AA30)</f>
        <v>1067571.6801084999</v>
      </c>
      <c r="AB5" s="127">
        <f t="shared" si="1"/>
        <v>1077836.0749574357</v>
      </c>
      <c r="AC5" s="127">
        <f t="shared" si="1"/>
        <v>1085822.1219052449</v>
      </c>
      <c r="AD5" s="127">
        <f t="shared" si="1"/>
        <v>1081001.6257430208</v>
      </c>
      <c r="AE5" s="127">
        <f t="shared" si="1"/>
        <v>1130845.6022770428</v>
      </c>
      <c r="AF5" s="127">
        <f t="shared" si="1"/>
        <v>1142042.0610701253</v>
      </c>
      <c r="AG5" s="127">
        <f t="shared" si="1"/>
        <v>1152794.6075477321</v>
      </c>
      <c r="AH5" s="127">
        <f t="shared" si="1"/>
        <v>1146957.0057227174</v>
      </c>
      <c r="AI5" s="127">
        <f t="shared" si="1"/>
        <v>1113148.5420953049</v>
      </c>
      <c r="AJ5" s="127">
        <f t="shared" si="1"/>
        <v>1149478.6834938733</v>
      </c>
      <c r="AK5" s="127">
        <f t="shared" si="1"/>
        <v>1170300.1609849171</v>
      </c>
      <c r="AL5" s="127">
        <f t="shared" si="1"/>
        <v>1157360.1408356461</v>
      </c>
      <c r="AM5" s="127">
        <f t="shared" si="1"/>
        <v>1188990.8054189971</v>
      </c>
      <c r="AN5" s="127">
        <f t="shared" si="1"/>
        <v>1197298.2133972207</v>
      </c>
      <c r="AO5" s="127">
        <f t="shared" si="1"/>
        <v>1193442.4110291954</v>
      </c>
      <c r="AP5" s="127">
        <f t="shared" si="1"/>
        <v>1200521.0723981916</v>
      </c>
      <c r="AQ5" s="127">
        <f t="shared" si="1"/>
        <v>1178717.6815800872</v>
      </c>
      <c r="AR5" s="127">
        <f t="shared" si="1"/>
        <v>1214489.3158623695</v>
      </c>
      <c r="AS5" s="127">
        <f t="shared" si="1"/>
        <v>1147021.1880210277</v>
      </c>
      <c r="AT5" s="127">
        <f t="shared" si="1"/>
        <v>1087131.5649887184</v>
      </c>
      <c r="AU5" s="127">
        <f t="shared" si="1"/>
        <v>1137029.6587623225</v>
      </c>
      <c r="AV5" s="127">
        <f t="shared" si="1"/>
        <v>1187985.0775239856</v>
      </c>
      <c r="AW5" s="127">
        <f t="shared" si="1"/>
        <v>1227315.4456416422</v>
      </c>
      <c r="AX5" s="127">
        <f t="shared" si="1"/>
        <v>1235278.2059780655</v>
      </c>
      <c r="AY5" s="127">
        <f t="shared" si="1"/>
        <v>1185136.1197476983</v>
      </c>
      <c r="AZ5" s="127">
        <f t="shared" si="1"/>
        <v>1145912.6108645392</v>
      </c>
      <c r="BA5" s="610">
        <f t="shared" si="1"/>
        <v>1126541.0537957109</v>
      </c>
      <c r="BB5" s="127">
        <f t="shared" si="1"/>
        <v>1110142.1208946155</v>
      </c>
      <c r="BC5" s="127">
        <f t="shared" si="1"/>
        <v>1065267.2740155847</v>
      </c>
      <c r="BD5" s="209">
        <f t="shared" si="1"/>
        <v>1029488.7280633741</v>
      </c>
      <c r="BE5" s="127"/>
      <c r="BF5" s="127"/>
      <c r="BG5" s="127"/>
      <c r="BH5" s="669"/>
      <c r="BI5" s="53"/>
    </row>
    <row r="6" spans="18:64">
      <c r="R6" s="883"/>
      <c r="S6" s="883"/>
      <c r="T6" s="883"/>
      <c r="U6" s="887"/>
      <c r="V6" s="338"/>
      <c r="W6" s="339" t="s">
        <v>74</v>
      </c>
      <c r="X6" s="360"/>
      <c r="Y6" s="361"/>
      <c r="Z6" s="66"/>
      <c r="AA6" s="126">
        <f>SUM(AA7,AA13)</f>
        <v>96219.934651070289</v>
      </c>
      <c r="AB6" s="126">
        <f t="shared" ref="AB6:AX6" si="2">SUM(AB7,AB13)</f>
        <v>94881.816167466503</v>
      </c>
      <c r="AC6" s="126">
        <f t="shared" si="2"/>
        <v>93462.039819521087</v>
      </c>
      <c r="AD6" s="126">
        <f t="shared" si="2"/>
        <v>93566.04588192224</v>
      </c>
      <c r="AE6" s="126">
        <f t="shared" si="2"/>
        <v>93098.339373088646</v>
      </c>
      <c r="AF6" s="126">
        <f t="shared" si="2"/>
        <v>91429.708091148525</v>
      </c>
      <c r="AG6" s="126">
        <f t="shared" si="2"/>
        <v>91504.204455285071</v>
      </c>
      <c r="AH6" s="126">
        <f t="shared" si="2"/>
        <v>93610.619371065957</v>
      </c>
      <c r="AI6" s="126">
        <f t="shared" si="2"/>
        <v>86458.279478800701</v>
      </c>
      <c r="AJ6" s="126">
        <f t="shared" si="2"/>
        <v>90032.291001822538</v>
      </c>
      <c r="AK6" s="126">
        <f t="shared" si="2"/>
        <v>88925.79948772442</v>
      </c>
      <c r="AL6" s="126">
        <f t="shared" si="2"/>
        <v>86407.191663828475</v>
      </c>
      <c r="AM6" s="126">
        <f t="shared" si="2"/>
        <v>93218.792233696906</v>
      </c>
      <c r="AN6" s="126">
        <f t="shared" si="2"/>
        <v>94726.696656342741</v>
      </c>
      <c r="AO6" s="126">
        <f t="shared" si="2"/>
        <v>95041.554310204752</v>
      </c>
      <c r="AP6" s="126">
        <f t="shared" si="2"/>
        <v>98041.528972370419</v>
      </c>
      <c r="AQ6" s="126">
        <f t="shared" si="2"/>
        <v>97156.38878029953</v>
      </c>
      <c r="AR6" s="126">
        <f t="shared" si="2"/>
        <v>103094.5511100969</v>
      </c>
      <c r="AS6" s="126">
        <f t="shared" si="2"/>
        <v>99225.079999145324</v>
      </c>
      <c r="AT6" s="126">
        <f t="shared" si="2"/>
        <v>97989.10726583215</v>
      </c>
      <c r="AU6" s="126">
        <f t="shared" si="2"/>
        <v>99015.639949600663</v>
      </c>
      <c r="AV6" s="126">
        <f t="shared" si="2"/>
        <v>101003.56622827375</v>
      </c>
      <c r="AW6" s="126">
        <f t="shared" si="2"/>
        <v>103944.26120511293</v>
      </c>
      <c r="AX6" s="126">
        <f t="shared" si="2"/>
        <v>102698.8748496569</v>
      </c>
      <c r="AY6" s="126">
        <f>SUM(AY7,AY13)</f>
        <v>96949.728027330973</v>
      </c>
      <c r="AZ6" s="126">
        <f>SUM(AZ7,AZ13)</f>
        <v>93583.99414228549</v>
      </c>
      <c r="BA6" s="611">
        <f>SUM(BA7,BA13)</f>
        <v>97196.630688818957</v>
      </c>
      <c r="BB6" s="126">
        <f t="shared" ref="BB6:BC6" si="3">SUM(BB7,BB13)</f>
        <v>90841.198976687112</v>
      </c>
      <c r="BC6" s="126">
        <f t="shared" si="3"/>
        <v>88826.775352049473</v>
      </c>
      <c r="BD6" s="204">
        <f t="shared" ref="BD6" si="4">SUM(BD7,BD13)</f>
        <v>85619.230798752556</v>
      </c>
      <c r="BE6" s="126"/>
      <c r="BF6" s="126"/>
      <c r="BG6" s="126"/>
      <c r="BH6" s="166"/>
    </row>
    <row r="7" spans="18:64">
      <c r="R7" s="883"/>
      <c r="S7" s="883"/>
      <c r="T7" s="883"/>
      <c r="U7" s="887"/>
      <c r="V7" s="338"/>
      <c r="W7" s="340"/>
      <c r="X7" s="339" t="s">
        <v>75</v>
      </c>
      <c r="Y7" s="361"/>
      <c r="Z7" s="66"/>
      <c r="AA7" s="126">
        <f>SUM(AA8:AA12)</f>
        <v>96226.531970894415</v>
      </c>
      <c r="AB7" s="126">
        <f t="shared" ref="AB7:BA7" si="5">SUM(AB8:AB12)</f>
        <v>95415.126659230766</v>
      </c>
      <c r="AC7" s="126">
        <f t="shared" si="5"/>
        <v>94334.817172211086</v>
      </c>
      <c r="AD7" s="126">
        <f t="shared" si="5"/>
        <v>94442.963216101736</v>
      </c>
      <c r="AE7" s="126">
        <f t="shared" si="5"/>
        <v>94582.709525437342</v>
      </c>
      <c r="AF7" s="126">
        <f t="shared" si="5"/>
        <v>93234.29696822181</v>
      </c>
      <c r="AG7" s="126">
        <f t="shared" si="5"/>
        <v>93503.604341520302</v>
      </c>
      <c r="AH7" s="126">
        <f t="shared" si="5"/>
        <v>95898.870643770162</v>
      </c>
      <c r="AI7" s="126">
        <f t="shared" si="5"/>
        <v>91606.054818037315</v>
      </c>
      <c r="AJ7" s="126">
        <f t="shared" si="5"/>
        <v>95246.417828031786</v>
      </c>
      <c r="AK7" s="126">
        <f t="shared" si="5"/>
        <v>95290.470195037036</v>
      </c>
      <c r="AL7" s="126">
        <f t="shared" si="5"/>
        <v>93048.126872465014</v>
      </c>
      <c r="AM7" s="126">
        <f t="shared" si="5"/>
        <v>95542.271136769443</v>
      </c>
      <c r="AN7" s="126">
        <f t="shared" si="5"/>
        <v>96854.961790917761</v>
      </c>
      <c r="AO7" s="126">
        <f t="shared" si="5"/>
        <v>96970.43782832619</v>
      </c>
      <c r="AP7" s="126">
        <f t="shared" si="5"/>
        <v>102438.79859556357</v>
      </c>
      <c r="AQ7" s="126">
        <f t="shared" si="5"/>
        <v>100683.71661303042</v>
      </c>
      <c r="AR7" s="126">
        <f t="shared" si="5"/>
        <v>105648.94692844023</v>
      </c>
      <c r="AS7" s="126">
        <f t="shared" si="5"/>
        <v>103517.56322062408</v>
      </c>
      <c r="AT7" s="126">
        <f t="shared" si="5"/>
        <v>100734.74225317671</v>
      </c>
      <c r="AU7" s="126">
        <f t="shared" si="5"/>
        <v>104113.76384560495</v>
      </c>
      <c r="AV7" s="126">
        <f t="shared" si="5"/>
        <v>105161.85061638181</v>
      </c>
      <c r="AW7" s="126">
        <f t="shared" si="5"/>
        <v>107067.83913043181</v>
      </c>
      <c r="AX7" s="126">
        <f t="shared" si="5"/>
        <v>106164.8709126295</v>
      </c>
      <c r="AY7" s="126">
        <f>SUM(AY8:AY12)</f>
        <v>99643.431617370254</v>
      </c>
      <c r="AZ7" s="126">
        <f t="shared" si="5"/>
        <v>96885.156401028013</v>
      </c>
      <c r="BA7" s="611">
        <f t="shared" si="5"/>
        <v>101378.37955005342</v>
      </c>
      <c r="BB7" s="126">
        <f t="shared" ref="BB7:BC7" si="6">SUM(BB8:BB12)</f>
        <v>95780.536683414495</v>
      </c>
      <c r="BC7" s="126">
        <f t="shared" si="6"/>
        <v>93800.392466849502</v>
      </c>
      <c r="BD7" s="204">
        <f t="shared" ref="BD7" si="7">SUM(BD8:BD12)</f>
        <v>89862.393014128989</v>
      </c>
      <c r="BE7" s="126"/>
      <c r="BF7" s="126"/>
      <c r="BG7" s="126"/>
      <c r="BH7" s="166"/>
    </row>
    <row r="8" spans="18:64">
      <c r="U8" s="881"/>
      <c r="V8" s="338"/>
      <c r="W8" s="341"/>
      <c r="X8" s="341"/>
      <c r="Y8" s="927" t="s">
        <v>404</v>
      </c>
      <c r="Z8" s="92"/>
      <c r="AA8" s="92">
        <v>27758.47098295431</v>
      </c>
      <c r="AB8" s="92">
        <v>25805.721359606483</v>
      </c>
      <c r="AC8" s="92">
        <v>23042.951867936696</v>
      </c>
      <c r="AD8" s="92">
        <v>22954.523658293198</v>
      </c>
      <c r="AE8" s="92">
        <v>19618.555630236209</v>
      </c>
      <c r="AF8" s="92">
        <v>18824.146739546508</v>
      </c>
      <c r="AG8" s="92">
        <v>18313.876561137942</v>
      </c>
      <c r="AH8" s="92">
        <v>17170.34331751565</v>
      </c>
      <c r="AI8" s="92">
        <v>15308.917030313338</v>
      </c>
      <c r="AJ8" s="92">
        <v>16355.56346031915</v>
      </c>
      <c r="AK8" s="92">
        <v>17169.721524939989</v>
      </c>
      <c r="AL8" s="92">
        <v>16494.55284742354</v>
      </c>
      <c r="AM8" s="92">
        <v>16305.642392602591</v>
      </c>
      <c r="AN8" s="92">
        <v>15870.723866040764</v>
      </c>
      <c r="AO8" s="92">
        <v>16167.09644809782</v>
      </c>
      <c r="AP8" s="92">
        <v>18780.732284674959</v>
      </c>
      <c r="AQ8" s="92">
        <v>19366.793018590673</v>
      </c>
      <c r="AR8" s="92">
        <v>19342.251249290428</v>
      </c>
      <c r="AS8" s="92">
        <v>19043.258130069971</v>
      </c>
      <c r="AT8" s="92">
        <v>18788.198907065766</v>
      </c>
      <c r="AU8" s="92">
        <v>19474.477445552526</v>
      </c>
      <c r="AV8" s="92">
        <v>18234.764630118923</v>
      </c>
      <c r="AW8" s="92">
        <v>17674.774004083331</v>
      </c>
      <c r="AX8" s="92">
        <v>15837.423443108743</v>
      </c>
      <c r="AY8" s="92">
        <v>15596.211648247863</v>
      </c>
      <c r="AZ8" s="92">
        <v>15119.249184836615</v>
      </c>
      <c r="BA8" s="623">
        <v>15439.211430622347</v>
      </c>
      <c r="BB8" s="92">
        <v>15179.793668347336</v>
      </c>
      <c r="BC8" s="92">
        <v>16886.019676861535</v>
      </c>
      <c r="BD8" s="836">
        <v>16283.464440899199</v>
      </c>
      <c r="BE8" s="140"/>
      <c r="BF8" s="140"/>
      <c r="BG8" s="140"/>
      <c r="BH8" s="664"/>
      <c r="BI8" s="54"/>
      <c r="BJ8" s="54"/>
      <c r="BK8" s="54"/>
      <c r="BL8" s="54"/>
    </row>
    <row r="9" spans="18:64">
      <c r="U9" s="881"/>
      <c r="V9" s="338"/>
      <c r="W9" s="341"/>
      <c r="X9" s="341"/>
      <c r="Y9" s="928" t="s">
        <v>405</v>
      </c>
      <c r="Z9" s="203"/>
      <c r="AA9" s="203">
        <v>36100.63118421557</v>
      </c>
      <c r="AB9" s="203">
        <v>36690.651358703471</v>
      </c>
      <c r="AC9" s="203">
        <v>37395.872323575008</v>
      </c>
      <c r="AD9" s="203">
        <v>39631.921989957817</v>
      </c>
      <c r="AE9" s="203">
        <v>39598.221010898298</v>
      </c>
      <c r="AF9" s="203">
        <v>39965.373921660459</v>
      </c>
      <c r="AG9" s="203">
        <v>41380.937803756955</v>
      </c>
      <c r="AH9" s="203">
        <v>44281.012977261198</v>
      </c>
      <c r="AI9" s="203">
        <v>44086.951806932397</v>
      </c>
      <c r="AJ9" s="203">
        <v>44974.823894797606</v>
      </c>
      <c r="AK9" s="203">
        <v>45137.630308856948</v>
      </c>
      <c r="AL9" s="203">
        <v>44261.102195528198</v>
      </c>
      <c r="AM9" s="203">
        <v>43232.674749467966</v>
      </c>
      <c r="AN9" s="203">
        <v>43505.156540879078</v>
      </c>
      <c r="AO9" s="203">
        <v>44277.135602799426</v>
      </c>
      <c r="AP9" s="203">
        <v>45828.387463903535</v>
      </c>
      <c r="AQ9" s="203">
        <v>45312.462005593537</v>
      </c>
      <c r="AR9" s="203">
        <v>45040.442319221882</v>
      </c>
      <c r="AS9" s="203">
        <v>42792.949011398705</v>
      </c>
      <c r="AT9" s="203">
        <v>42299.377692690323</v>
      </c>
      <c r="AU9" s="203">
        <v>43167.283169296825</v>
      </c>
      <c r="AV9" s="203">
        <v>40131.207565937308</v>
      </c>
      <c r="AW9" s="203">
        <v>39533.385647394971</v>
      </c>
      <c r="AX9" s="203">
        <v>38807.800832620793</v>
      </c>
      <c r="AY9" s="203">
        <v>37428.030883371393</v>
      </c>
      <c r="AZ9" s="203">
        <v>38284.264618465691</v>
      </c>
      <c r="BA9" s="628">
        <v>33361.990813989149</v>
      </c>
      <c r="BB9" s="203">
        <v>32616.102220009194</v>
      </c>
      <c r="BC9" s="203">
        <v>33133.95749281552</v>
      </c>
      <c r="BD9" s="211">
        <v>31923.995111912529</v>
      </c>
      <c r="BE9" s="67"/>
      <c r="BF9" s="67"/>
      <c r="BG9" s="67"/>
      <c r="BH9" s="664"/>
      <c r="BI9" s="54"/>
      <c r="BJ9" s="54"/>
      <c r="BK9" s="54"/>
      <c r="BL9" s="54"/>
    </row>
    <row r="10" spans="18:64">
      <c r="U10" s="881"/>
      <c r="V10" s="338"/>
      <c r="W10" s="341"/>
      <c r="X10" s="341"/>
      <c r="Y10" s="363" t="s">
        <v>76</v>
      </c>
      <c r="Z10" s="203"/>
      <c r="AA10" s="203">
        <v>1489.2244129893777</v>
      </c>
      <c r="AB10" s="203">
        <v>1467.0580146000532</v>
      </c>
      <c r="AC10" s="203">
        <v>1648.6466969140031</v>
      </c>
      <c r="AD10" s="203">
        <v>1559.4768030058954</v>
      </c>
      <c r="AE10" s="203">
        <v>1277.000766041989</v>
      </c>
      <c r="AF10" s="203">
        <v>1318.2907201441294</v>
      </c>
      <c r="AG10" s="203">
        <v>1117.3825321890633</v>
      </c>
      <c r="AH10" s="203">
        <v>1221.0650906651695</v>
      </c>
      <c r="AI10" s="203">
        <v>1189.1000235531883</v>
      </c>
      <c r="AJ10" s="203">
        <v>1243.3091922752101</v>
      </c>
      <c r="AK10" s="203">
        <v>1118.7614111952403</v>
      </c>
      <c r="AL10" s="203">
        <v>1083.3387511030478</v>
      </c>
      <c r="AM10" s="203">
        <v>1324.9452080967651</v>
      </c>
      <c r="AN10" s="203">
        <v>935.39104986434052</v>
      </c>
      <c r="AO10" s="203">
        <v>1452.2365199487433</v>
      </c>
      <c r="AP10" s="203">
        <v>1629.0714711826902</v>
      </c>
      <c r="AQ10" s="203">
        <v>1163.5032259873344</v>
      </c>
      <c r="AR10" s="203">
        <v>2413.5880347643447</v>
      </c>
      <c r="AS10" s="203">
        <v>2511.2195551673735</v>
      </c>
      <c r="AT10" s="203">
        <v>2587.3471540750438</v>
      </c>
      <c r="AU10" s="203">
        <v>2902.7221338633335</v>
      </c>
      <c r="AV10" s="203">
        <v>3112.9943457948743</v>
      </c>
      <c r="AW10" s="203">
        <v>4122.906570155722</v>
      </c>
      <c r="AX10" s="203">
        <v>3080.3131090449133</v>
      </c>
      <c r="AY10" s="203">
        <v>3192.4067762985806</v>
      </c>
      <c r="AZ10" s="203">
        <v>2956.9618590921218</v>
      </c>
      <c r="BA10" s="628">
        <v>3445.8817269476726</v>
      </c>
      <c r="BB10" s="203">
        <v>2571.6037508808313</v>
      </c>
      <c r="BC10" s="203">
        <v>2202.0242856468353</v>
      </c>
      <c r="BD10" s="211">
        <v>1814.2707308598813</v>
      </c>
      <c r="BE10" s="67"/>
      <c r="BF10" s="67"/>
      <c r="BG10" s="67"/>
      <c r="BH10" s="664"/>
      <c r="BI10" s="54"/>
      <c r="BJ10" s="54"/>
      <c r="BK10" s="54"/>
      <c r="BL10" s="54"/>
    </row>
    <row r="11" spans="18:64">
      <c r="U11" s="881"/>
      <c r="V11" s="338"/>
      <c r="W11" s="341"/>
      <c r="X11" s="341"/>
      <c r="Y11" s="363" t="s">
        <v>77</v>
      </c>
      <c r="Z11" s="203"/>
      <c r="AA11" s="203">
        <v>30871.107203934811</v>
      </c>
      <c r="AB11" s="203">
        <v>31444.482904017041</v>
      </c>
      <c r="AC11" s="203">
        <v>32239.592590170072</v>
      </c>
      <c r="AD11" s="203">
        <v>30288.73657759629</v>
      </c>
      <c r="AE11" s="203">
        <v>34078.842440694702</v>
      </c>
      <c r="AF11" s="203">
        <v>33116.257767082076</v>
      </c>
      <c r="AG11" s="203">
        <v>32680.707414198961</v>
      </c>
      <c r="AH11" s="203">
        <v>33213.141064915268</v>
      </c>
      <c r="AI11" s="203">
        <v>31007.368394196805</v>
      </c>
      <c r="AJ11" s="203">
        <v>32657.690333948703</v>
      </c>
      <c r="AK11" s="203">
        <v>31849.5154022809</v>
      </c>
      <c r="AL11" s="203">
        <v>31194.306110487702</v>
      </c>
      <c r="AM11" s="203">
        <v>34666.816710251653</v>
      </c>
      <c r="AN11" s="203">
        <v>36532.007764412083</v>
      </c>
      <c r="AO11" s="203">
        <v>35060.011240847452</v>
      </c>
      <c r="AP11" s="203">
        <v>36179.624113238206</v>
      </c>
      <c r="AQ11" s="203">
        <v>34820.583478114109</v>
      </c>
      <c r="AR11" s="203">
        <v>38831.629909195093</v>
      </c>
      <c r="AS11" s="203">
        <v>39151.527710732611</v>
      </c>
      <c r="AT11" s="203">
        <v>37037.635770641406</v>
      </c>
      <c r="AU11" s="203">
        <v>38541.383441750426</v>
      </c>
      <c r="AV11" s="203">
        <v>43660.672073519971</v>
      </c>
      <c r="AW11" s="203">
        <v>45713.867194752354</v>
      </c>
      <c r="AX11" s="203">
        <v>48439.333527855051</v>
      </c>
      <c r="AY11" s="203">
        <v>43426.782309452414</v>
      </c>
      <c r="AZ11" s="203">
        <v>40524.680738633571</v>
      </c>
      <c r="BA11" s="628">
        <v>49131.295578494261</v>
      </c>
      <c r="BB11" s="203">
        <v>45413.037044177137</v>
      </c>
      <c r="BC11" s="203">
        <v>41578.391011525622</v>
      </c>
      <c r="BD11" s="211">
        <v>39840.662730457378</v>
      </c>
      <c r="BE11" s="67"/>
      <c r="BF11" s="67"/>
      <c r="BG11" s="67"/>
      <c r="BH11" s="664"/>
      <c r="BI11" s="54"/>
      <c r="BJ11" s="54"/>
      <c r="BK11" s="54"/>
      <c r="BL11" s="54"/>
    </row>
    <row r="12" spans="18:64">
      <c r="U12" s="881"/>
      <c r="V12" s="338"/>
      <c r="W12" s="341"/>
      <c r="X12" s="341"/>
      <c r="Y12" s="927" t="s">
        <v>406</v>
      </c>
      <c r="Z12" s="639"/>
      <c r="AA12" s="728">
        <v>7.0981868003457018</v>
      </c>
      <c r="AB12" s="728">
        <v>7.21302230372899</v>
      </c>
      <c r="AC12" s="728">
        <v>7.7536936153065419</v>
      </c>
      <c r="AD12" s="728">
        <v>8.3041872485368184</v>
      </c>
      <c r="AE12" s="728">
        <v>10.089677566153114</v>
      </c>
      <c r="AF12" s="728">
        <v>10.227819788646663</v>
      </c>
      <c r="AG12" s="728">
        <v>10.700030237381505</v>
      </c>
      <c r="AH12" s="728">
        <v>13.308193412870612</v>
      </c>
      <c r="AI12" s="728">
        <v>13.717563041584828</v>
      </c>
      <c r="AJ12" s="728">
        <v>15.030946691112771</v>
      </c>
      <c r="AK12" s="728">
        <v>14.841547763949173</v>
      </c>
      <c r="AL12" s="728">
        <v>14.826967922541014</v>
      </c>
      <c r="AM12" s="728">
        <v>12.192076350471293</v>
      </c>
      <c r="AN12" s="728">
        <v>11.682569721506653</v>
      </c>
      <c r="AO12" s="728">
        <v>13.958016632733004</v>
      </c>
      <c r="AP12" s="728">
        <v>20.983262564175316</v>
      </c>
      <c r="AQ12" s="728">
        <v>20.374884744767616</v>
      </c>
      <c r="AR12" s="728">
        <v>21.035415968486181</v>
      </c>
      <c r="AS12" s="728">
        <v>18.60881325541461</v>
      </c>
      <c r="AT12" s="728">
        <v>22.182728704160986</v>
      </c>
      <c r="AU12" s="728">
        <v>27.897655141834914</v>
      </c>
      <c r="AV12" s="728">
        <v>22.212001010729377</v>
      </c>
      <c r="AW12" s="728">
        <v>22.905714045434451</v>
      </c>
      <c r="AX12" s="728">
        <v>0</v>
      </c>
      <c r="AY12" s="728">
        <v>0</v>
      </c>
      <c r="AZ12" s="728">
        <v>0</v>
      </c>
      <c r="BA12" s="729">
        <v>0</v>
      </c>
      <c r="BB12" s="728">
        <v>0</v>
      </c>
      <c r="BC12" s="728">
        <v>0</v>
      </c>
      <c r="BD12" s="837">
        <v>0</v>
      </c>
      <c r="BE12" s="67"/>
      <c r="BF12" s="67"/>
      <c r="BG12" s="67"/>
      <c r="BH12" s="664"/>
      <c r="BI12" s="54"/>
      <c r="BJ12" s="54"/>
      <c r="BK12" s="54"/>
      <c r="BL12" s="54"/>
    </row>
    <row r="13" spans="18:64">
      <c r="T13" s="958"/>
      <c r="U13" s="959"/>
      <c r="V13" s="338"/>
      <c r="W13" s="341"/>
      <c r="X13" s="956" t="s">
        <v>364</v>
      </c>
      <c r="Y13" s="957"/>
      <c r="Z13" s="344"/>
      <c r="AA13" s="727">
        <v>-6.5973198241306932</v>
      </c>
      <c r="AB13" s="199">
        <v>-533.31049176426461</v>
      </c>
      <c r="AC13" s="199">
        <v>-872.77735268999857</v>
      </c>
      <c r="AD13" s="199">
        <v>-876.91733417948865</v>
      </c>
      <c r="AE13" s="199">
        <v>-1484.3701523487011</v>
      </c>
      <c r="AF13" s="199">
        <v>-1804.5888770732854</v>
      </c>
      <c r="AG13" s="199">
        <v>-1999.3998862352255</v>
      </c>
      <c r="AH13" s="199">
        <v>-2288.2512727042017</v>
      </c>
      <c r="AI13" s="199">
        <v>-5147.7753392366158</v>
      </c>
      <c r="AJ13" s="199">
        <v>-5214.1268262092426</v>
      </c>
      <c r="AK13" s="199">
        <v>-6364.6707073126117</v>
      </c>
      <c r="AL13" s="199">
        <v>-6640.9352086365434</v>
      </c>
      <c r="AM13" s="199">
        <v>-2323.4789030725415</v>
      </c>
      <c r="AN13" s="199">
        <v>-2128.265134575026</v>
      </c>
      <c r="AO13" s="199">
        <v>-1928.883518121439</v>
      </c>
      <c r="AP13" s="199">
        <v>-4397.2696231931432</v>
      </c>
      <c r="AQ13" s="199">
        <v>-3527.3278327308999</v>
      </c>
      <c r="AR13" s="199">
        <v>-2554.3958183433274</v>
      </c>
      <c r="AS13" s="199">
        <v>-4292.4832214787575</v>
      </c>
      <c r="AT13" s="199">
        <v>-2745.6349873445638</v>
      </c>
      <c r="AU13" s="199">
        <v>-5098.1238960042774</v>
      </c>
      <c r="AV13" s="199">
        <v>-4158.2843881080644</v>
      </c>
      <c r="AW13" s="199">
        <v>-3123.5779253188862</v>
      </c>
      <c r="AX13" s="199">
        <v>-3465.9960629725974</v>
      </c>
      <c r="AY13" s="199">
        <v>-2693.7035900392821</v>
      </c>
      <c r="AZ13" s="199">
        <v>-3301.1622587425268</v>
      </c>
      <c r="BA13" s="622">
        <v>-4181.7488612344623</v>
      </c>
      <c r="BB13" s="199">
        <v>-4939.3377067273814</v>
      </c>
      <c r="BC13" s="199">
        <v>-4973.6171148000267</v>
      </c>
      <c r="BD13" s="201">
        <v>-4243.1622153764365</v>
      </c>
      <c r="BE13" s="199"/>
      <c r="BF13" s="199"/>
      <c r="BG13" s="199"/>
      <c r="BH13" s="664"/>
      <c r="BI13" s="54"/>
      <c r="BJ13" s="54"/>
      <c r="BK13" s="54"/>
      <c r="BL13" s="54"/>
    </row>
    <row r="14" spans="18:64">
      <c r="S14" s="883"/>
      <c r="T14" s="883"/>
      <c r="U14" s="881"/>
      <c r="V14" s="338"/>
      <c r="W14" s="345" t="s">
        <v>78</v>
      </c>
      <c r="X14" s="364"/>
      <c r="Y14" s="365"/>
      <c r="Z14" s="68"/>
      <c r="AA14" s="125">
        <f t="shared" ref="AA14:BD14" si="8">SUM(AA15,AA16)</f>
        <v>503455.18821843556</v>
      </c>
      <c r="AB14" s="125">
        <f t="shared" si="8"/>
        <v>497207.3571137418</v>
      </c>
      <c r="AC14" s="125">
        <f t="shared" si="8"/>
        <v>488739.34341546206</v>
      </c>
      <c r="AD14" s="125">
        <f t="shared" si="8"/>
        <v>476541.05875983223</v>
      </c>
      <c r="AE14" s="125">
        <f t="shared" si="8"/>
        <v>493396.15389684722</v>
      </c>
      <c r="AF14" s="125">
        <f t="shared" si="8"/>
        <v>490092.87343069288</v>
      </c>
      <c r="AG14" s="125">
        <f t="shared" si="8"/>
        <v>493687.90321593353</v>
      </c>
      <c r="AH14" s="125">
        <f t="shared" si="8"/>
        <v>484105.65040506492</v>
      </c>
      <c r="AI14" s="125">
        <f t="shared" si="8"/>
        <v>454181.78993025445</v>
      </c>
      <c r="AJ14" s="125">
        <f t="shared" si="8"/>
        <v>464788.7894047483</v>
      </c>
      <c r="AK14" s="125">
        <f t="shared" si="8"/>
        <v>477634.73948661482</v>
      </c>
      <c r="AL14" s="125">
        <f t="shared" si="8"/>
        <v>465692.0659064338</v>
      </c>
      <c r="AM14" s="125">
        <f t="shared" si="8"/>
        <v>473431.99089732266</v>
      </c>
      <c r="AN14" s="125">
        <f t="shared" si="8"/>
        <v>475003.2468935803</v>
      </c>
      <c r="AO14" s="125">
        <f t="shared" si="8"/>
        <v>471249.84363988036</v>
      </c>
      <c r="AP14" s="125">
        <f t="shared" si="8"/>
        <v>467454.26350099983</v>
      </c>
      <c r="AQ14" s="125">
        <f t="shared" si="8"/>
        <v>461203.62322972302</v>
      </c>
      <c r="AR14" s="125">
        <f t="shared" si="8"/>
        <v>472519.95009867311</v>
      </c>
      <c r="AS14" s="125">
        <f t="shared" si="8"/>
        <v>428387.75745328882</v>
      </c>
      <c r="AT14" s="125">
        <f t="shared" si="8"/>
        <v>403151.54328488256</v>
      </c>
      <c r="AU14" s="125">
        <f t="shared" si="8"/>
        <v>430312.66815220338</v>
      </c>
      <c r="AV14" s="125">
        <f t="shared" si="8"/>
        <v>444902.60728021013</v>
      </c>
      <c r="AW14" s="125">
        <f t="shared" si="8"/>
        <v>456495.12841896556</v>
      </c>
      <c r="AX14" s="125">
        <f t="shared" si="8"/>
        <v>462971.67891155498</v>
      </c>
      <c r="AY14" s="125">
        <f t="shared" si="8"/>
        <v>446185.97281501192</v>
      </c>
      <c r="AZ14" s="125">
        <f t="shared" si="8"/>
        <v>429448.99634212785</v>
      </c>
      <c r="BA14" s="615">
        <f t="shared" si="8"/>
        <v>417300.01921715122</v>
      </c>
      <c r="BB14" s="125">
        <f t="shared" si="8"/>
        <v>409850.56336721714</v>
      </c>
      <c r="BC14" s="125">
        <f t="shared" si="8"/>
        <v>398463.86611176428</v>
      </c>
      <c r="BD14" s="153">
        <f t="shared" si="8"/>
        <v>386400.36946036655</v>
      </c>
      <c r="BE14" s="125"/>
      <c r="BF14" s="125"/>
      <c r="BG14" s="125"/>
      <c r="BH14" s="166"/>
    </row>
    <row r="15" spans="18:64">
      <c r="T15" s="950"/>
      <c r="U15" s="950"/>
      <c r="V15" s="338"/>
      <c r="W15" s="346"/>
      <c r="X15" s="951" t="s">
        <v>79</v>
      </c>
      <c r="Y15" s="952"/>
      <c r="Z15" s="68"/>
      <c r="AA15" s="125">
        <v>40604.135061330198</v>
      </c>
      <c r="AB15" s="125">
        <v>40392.89652289635</v>
      </c>
      <c r="AC15" s="125">
        <v>40277.989750286972</v>
      </c>
      <c r="AD15" s="125">
        <v>39080.992606261694</v>
      </c>
      <c r="AE15" s="125">
        <v>38660.440175243573</v>
      </c>
      <c r="AF15" s="125">
        <v>37750.161594041027</v>
      </c>
      <c r="AG15" s="125">
        <v>37862.567318127905</v>
      </c>
      <c r="AH15" s="125">
        <v>36605.97317352875</v>
      </c>
      <c r="AI15" s="125">
        <v>35712.927956928579</v>
      </c>
      <c r="AJ15" s="125">
        <v>34912.315906970573</v>
      </c>
      <c r="AK15" s="125">
        <v>34292.366582766874</v>
      </c>
      <c r="AL15" s="125">
        <v>34404.645165348542</v>
      </c>
      <c r="AM15" s="125">
        <v>33305.440908657511</v>
      </c>
      <c r="AN15" s="125">
        <v>32923.959082297544</v>
      </c>
      <c r="AO15" s="125">
        <v>32814.534804831019</v>
      </c>
      <c r="AP15" s="125">
        <v>31641.316577903188</v>
      </c>
      <c r="AQ15" s="125">
        <v>30070.877341297146</v>
      </c>
      <c r="AR15" s="125">
        <v>30108.687116134148</v>
      </c>
      <c r="AS15" s="125">
        <v>25236.751499372291</v>
      </c>
      <c r="AT15" s="125">
        <v>27907.823763588425</v>
      </c>
      <c r="AU15" s="125">
        <v>27182.782913864314</v>
      </c>
      <c r="AV15" s="125">
        <v>29282.013813950616</v>
      </c>
      <c r="AW15" s="125">
        <v>28810.96815673017</v>
      </c>
      <c r="AX15" s="125">
        <v>25817.51905445772</v>
      </c>
      <c r="AY15" s="125">
        <v>25457.974316456854</v>
      </c>
      <c r="AZ15" s="125">
        <v>26721.112814341301</v>
      </c>
      <c r="BA15" s="125">
        <v>27524.609680701426</v>
      </c>
      <c r="BB15" s="125">
        <v>26264.511680948686</v>
      </c>
      <c r="BC15" s="125">
        <v>22330.875257609932</v>
      </c>
      <c r="BD15" s="153">
        <v>22098.839999725547</v>
      </c>
      <c r="BE15" s="125"/>
      <c r="BF15" s="125"/>
      <c r="BG15" s="125"/>
      <c r="BH15" s="166"/>
    </row>
    <row r="16" spans="18:64">
      <c r="T16" s="883"/>
      <c r="U16" s="883"/>
      <c r="V16" s="338"/>
      <c r="W16" s="346"/>
      <c r="X16" s="951" t="s">
        <v>80</v>
      </c>
      <c r="Y16" s="952"/>
      <c r="Z16" s="68"/>
      <c r="AA16" s="125">
        <f>SUM(AA17:AA25)</f>
        <v>462851.05315710534</v>
      </c>
      <c r="AB16" s="125">
        <f t="shared" ref="AB16:BA16" si="9">SUM(AB17:AB25)</f>
        <v>456814.46059084544</v>
      </c>
      <c r="AC16" s="125">
        <f t="shared" si="9"/>
        <v>448461.35366517509</v>
      </c>
      <c r="AD16" s="125">
        <f t="shared" si="9"/>
        <v>437460.06615357054</v>
      </c>
      <c r="AE16" s="125">
        <f t="shared" si="9"/>
        <v>454735.71372160362</v>
      </c>
      <c r="AF16" s="125">
        <f t="shared" si="9"/>
        <v>452342.71183665184</v>
      </c>
      <c r="AG16" s="125">
        <f t="shared" si="9"/>
        <v>455825.33589780563</v>
      </c>
      <c r="AH16" s="125">
        <f t="shared" si="9"/>
        <v>447499.67723153619</v>
      </c>
      <c r="AI16" s="125">
        <f t="shared" si="9"/>
        <v>418468.8619733259</v>
      </c>
      <c r="AJ16" s="125">
        <f t="shared" si="9"/>
        <v>429876.47349777771</v>
      </c>
      <c r="AK16" s="125">
        <f t="shared" si="9"/>
        <v>443342.37290384795</v>
      </c>
      <c r="AL16" s="125">
        <f t="shared" si="9"/>
        <v>431287.42074108525</v>
      </c>
      <c r="AM16" s="125">
        <f t="shared" si="9"/>
        <v>440126.54998866515</v>
      </c>
      <c r="AN16" s="125">
        <f t="shared" si="9"/>
        <v>442079.28781128279</v>
      </c>
      <c r="AO16" s="125">
        <f t="shared" si="9"/>
        <v>438435.30883504933</v>
      </c>
      <c r="AP16" s="125">
        <f t="shared" si="9"/>
        <v>435812.94692309666</v>
      </c>
      <c r="AQ16" s="125">
        <f t="shared" si="9"/>
        <v>431132.74588842585</v>
      </c>
      <c r="AR16" s="125">
        <f t="shared" si="9"/>
        <v>442411.26298253896</v>
      </c>
      <c r="AS16" s="125">
        <f t="shared" si="9"/>
        <v>403151.00595391652</v>
      </c>
      <c r="AT16" s="125">
        <f t="shared" si="9"/>
        <v>375243.71952129412</v>
      </c>
      <c r="AU16" s="125">
        <f t="shared" si="9"/>
        <v>403129.88523833908</v>
      </c>
      <c r="AV16" s="125">
        <f t="shared" si="9"/>
        <v>415620.59346625948</v>
      </c>
      <c r="AW16" s="125">
        <f t="shared" si="9"/>
        <v>427684.16026223538</v>
      </c>
      <c r="AX16" s="125">
        <f t="shared" si="9"/>
        <v>437154.15985709726</v>
      </c>
      <c r="AY16" s="125">
        <f t="shared" si="9"/>
        <v>420727.99849855504</v>
      </c>
      <c r="AZ16" s="125">
        <f t="shared" si="9"/>
        <v>402727.88352778653</v>
      </c>
      <c r="BA16" s="615">
        <f t="shared" si="9"/>
        <v>389775.40953644976</v>
      </c>
      <c r="BB16" s="125">
        <f t="shared" ref="BB16:BC16" si="10">SUM(BB17:BB25)</f>
        <v>383586.05168626847</v>
      </c>
      <c r="BC16" s="125">
        <f t="shared" si="10"/>
        <v>376132.99085415434</v>
      </c>
      <c r="BD16" s="153">
        <f t="shared" ref="BD16" si="11">SUM(BD17:BD25)</f>
        <v>364301.52946064103</v>
      </c>
      <c r="BE16" s="125"/>
      <c r="BF16" s="125"/>
      <c r="BG16" s="125"/>
      <c r="BH16" s="166"/>
    </row>
    <row r="17" spans="17:60" ht="14.25" customHeight="1">
      <c r="U17" s="888"/>
      <c r="V17" s="338"/>
      <c r="W17" s="346"/>
      <c r="X17" s="346"/>
      <c r="Y17" s="38" t="s">
        <v>104</v>
      </c>
      <c r="Z17" s="92"/>
      <c r="AA17" s="92">
        <v>13943.931101861821</v>
      </c>
      <c r="AB17" s="92">
        <v>14481.166896083241</v>
      </c>
      <c r="AC17" s="92">
        <v>15098.318527134275</v>
      </c>
      <c r="AD17" s="92">
        <v>15358.256903054214</v>
      </c>
      <c r="AE17" s="92">
        <v>16376.804444518239</v>
      </c>
      <c r="AF17" s="92">
        <v>17047.136607521879</v>
      </c>
      <c r="AG17" s="92">
        <v>16919.657202848666</v>
      </c>
      <c r="AH17" s="92">
        <v>17093.843275597286</v>
      </c>
      <c r="AI17" s="92">
        <v>17698.436297559707</v>
      </c>
      <c r="AJ17" s="92">
        <v>18406.224852712017</v>
      </c>
      <c r="AK17" s="92">
        <v>18752.60807533787</v>
      </c>
      <c r="AL17" s="92">
        <v>19219.450224953944</v>
      </c>
      <c r="AM17" s="92">
        <v>20229.849465939711</v>
      </c>
      <c r="AN17" s="92">
        <v>20409.836825534221</v>
      </c>
      <c r="AO17" s="92">
        <v>21026.518003993348</v>
      </c>
      <c r="AP17" s="92">
        <v>21233.072665418083</v>
      </c>
      <c r="AQ17" s="92">
        <v>20811.631576124957</v>
      </c>
      <c r="AR17" s="92">
        <v>21340.846377749527</v>
      </c>
      <c r="AS17" s="92">
        <v>22268.19926500646</v>
      </c>
      <c r="AT17" s="92">
        <v>19569.431103137049</v>
      </c>
      <c r="AU17" s="92">
        <v>21332.309927850198</v>
      </c>
      <c r="AV17" s="92">
        <v>23186.703012496429</v>
      </c>
      <c r="AW17" s="92">
        <v>23653.402740091358</v>
      </c>
      <c r="AX17" s="92">
        <v>24999.718249483165</v>
      </c>
      <c r="AY17" s="92">
        <v>23162.076426011477</v>
      </c>
      <c r="AZ17" s="92">
        <v>22239.118786368028</v>
      </c>
      <c r="BA17" s="623">
        <v>21417.307344331814</v>
      </c>
      <c r="BB17" s="92">
        <v>20094.823519065587</v>
      </c>
      <c r="BC17" s="92">
        <v>21935.162104405765</v>
      </c>
      <c r="BD17" s="836">
        <v>20885.80588803261</v>
      </c>
      <c r="BE17" s="67"/>
      <c r="BF17" s="67"/>
      <c r="BG17" s="67"/>
      <c r="BH17" s="664"/>
    </row>
    <row r="18" spans="17:60" ht="14.25" customHeight="1">
      <c r="U18" s="888"/>
      <c r="V18" s="338"/>
      <c r="W18" s="346"/>
      <c r="X18" s="346"/>
      <c r="Y18" s="366" t="s">
        <v>105</v>
      </c>
      <c r="Z18" s="203"/>
      <c r="AA18" s="203">
        <v>20803.570733006109</v>
      </c>
      <c r="AB18" s="203">
        <v>20105.965710967263</v>
      </c>
      <c r="AC18" s="203">
        <v>19962.360986487718</v>
      </c>
      <c r="AD18" s="203">
        <v>18988.800807244661</v>
      </c>
      <c r="AE18" s="203">
        <v>19623.837195359385</v>
      </c>
      <c r="AF18" s="203">
        <v>19204.422914036746</v>
      </c>
      <c r="AG18" s="203">
        <v>18404.964319571733</v>
      </c>
      <c r="AH18" s="203">
        <v>18213.731686748888</v>
      </c>
      <c r="AI18" s="203">
        <v>17873.927200619259</v>
      </c>
      <c r="AJ18" s="203">
        <v>17090.173650818029</v>
      </c>
      <c r="AK18" s="203">
        <v>16294.612821425733</v>
      </c>
      <c r="AL18" s="203">
        <v>15809.131375145937</v>
      </c>
      <c r="AM18" s="203">
        <v>15559.844699367277</v>
      </c>
      <c r="AN18" s="203">
        <v>15311.619988559843</v>
      </c>
      <c r="AO18" s="203">
        <v>14509.97882750793</v>
      </c>
      <c r="AP18" s="203">
        <v>12911.341111070549</v>
      </c>
      <c r="AQ18" s="203">
        <v>12096.753216798719</v>
      </c>
      <c r="AR18" s="203">
        <v>11669.828191103799</v>
      </c>
      <c r="AS18" s="203">
        <v>9767.2810182545199</v>
      </c>
      <c r="AT18" s="203">
        <v>9062.4288546555908</v>
      </c>
      <c r="AU18" s="203">
        <v>9633.9544305968793</v>
      </c>
      <c r="AV18" s="203">
        <v>9803.994480869178</v>
      </c>
      <c r="AW18" s="203">
        <v>9261.2346681597919</v>
      </c>
      <c r="AX18" s="203">
        <v>9632.9071291266482</v>
      </c>
      <c r="AY18" s="203">
        <v>9313.6448086445926</v>
      </c>
      <c r="AZ18" s="203">
        <v>9854.4853205554136</v>
      </c>
      <c r="BA18" s="628">
        <v>8862.5802525475574</v>
      </c>
      <c r="BB18" s="203">
        <v>8433.5950700505236</v>
      </c>
      <c r="BC18" s="203">
        <v>8392.3159564675152</v>
      </c>
      <c r="BD18" s="211">
        <v>8188.2036686815227</v>
      </c>
      <c r="BE18" s="67"/>
      <c r="BF18" s="67"/>
      <c r="BG18" s="67"/>
      <c r="BH18" s="664"/>
    </row>
    <row r="19" spans="17:60" ht="14.25" customHeight="1">
      <c r="U19" s="888"/>
      <c r="V19" s="338"/>
      <c r="W19" s="346"/>
      <c r="X19" s="346"/>
      <c r="Y19" s="366" t="s">
        <v>106</v>
      </c>
      <c r="Z19" s="203"/>
      <c r="AA19" s="203">
        <v>32632.698045499383</v>
      </c>
      <c r="AB19" s="203">
        <v>32663.716493901666</v>
      </c>
      <c r="AC19" s="203">
        <v>32004.334983180706</v>
      </c>
      <c r="AD19" s="203">
        <v>31919.874281619919</v>
      </c>
      <c r="AE19" s="203">
        <v>33144.081909958601</v>
      </c>
      <c r="AF19" s="203">
        <v>34387.893862031124</v>
      </c>
      <c r="AG19" s="203">
        <v>34688.739889079545</v>
      </c>
      <c r="AH19" s="203">
        <v>34518.124223304781</v>
      </c>
      <c r="AI19" s="203">
        <v>33046.8430674583</v>
      </c>
      <c r="AJ19" s="203">
        <v>33692.477423035845</v>
      </c>
      <c r="AK19" s="203">
        <v>34523.552381178801</v>
      </c>
      <c r="AL19" s="203">
        <v>33782.927670722056</v>
      </c>
      <c r="AM19" s="203">
        <v>33248.135785061851</v>
      </c>
      <c r="AN19" s="203">
        <v>32957.624433950987</v>
      </c>
      <c r="AO19" s="203">
        <v>32429.073319077652</v>
      </c>
      <c r="AP19" s="203">
        <v>31036.790550199454</v>
      </c>
      <c r="AQ19" s="203">
        <v>29040.930039785853</v>
      </c>
      <c r="AR19" s="203">
        <v>28452.187612677997</v>
      </c>
      <c r="AS19" s="203">
        <v>26599.454865673804</v>
      </c>
      <c r="AT19" s="203">
        <v>24428.547539978994</v>
      </c>
      <c r="AU19" s="203">
        <v>23992.726977804567</v>
      </c>
      <c r="AV19" s="203">
        <v>24384.510387650236</v>
      </c>
      <c r="AW19" s="203">
        <v>26136.366388080238</v>
      </c>
      <c r="AX19" s="203">
        <v>25313.020450237993</v>
      </c>
      <c r="AY19" s="203">
        <v>23770.116599868117</v>
      </c>
      <c r="AZ19" s="203">
        <v>23562.892449251871</v>
      </c>
      <c r="BA19" s="628">
        <v>23162.359407192693</v>
      </c>
      <c r="BB19" s="203">
        <v>22703.894022913162</v>
      </c>
      <c r="BC19" s="203">
        <v>22454.251629157996</v>
      </c>
      <c r="BD19" s="211">
        <v>21251.641077578584</v>
      </c>
      <c r="BE19" s="67"/>
      <c r="BF19" s="67"/>
      <c r="BG19" s="67"/>
      <c r="BH19" s="664"/>
    </row>
    <row r="20" spans="17:60" ht="14.25" customHeight="1">
      <c r="U20" s="888"/>
      <c r="V20" s="338"/>
      <c r="W20" s="346"/>
      <c r="X20" s="346"/>
      <c r="Y20" s="929" t="s">
        <v>410</v>
      </c>
      <c r="Z20" s="203"/>
      <c r="AA20" s="203">
        <v>63578.666742495552</v>
      </c>
      <c r="AB20" s="203">
        <v>64179.507493572411</v>
      </c>
      <c r="AC20" s="203">
        <v>64429.805801736089</v>
      </c>
      <c r="AD20" s="203">
        <v>63751.986672653802</v>
      </c>
      <c r="AE20" s="203">
        <v>67942.183519440121</v>
      </c>
      <c r="AF20" s="203">
        <v>68706.85174047637</v>
      </c>
      <c r="AG20" s="203">
        <v>70837.798060165354</v>
      </c>
      <c r="AH20" s="203">
        <v>71757.592765769426</v>
      </c>
      <c r="AI20" s="203">
        <v>67167.552543004902</v>
      </c>
      <c r="AJ20" s="203">
        <v>68525.451175046212</v>
      </c>
      <c r="AK20" s="203">
        <v>72325.278903810744</v>
      </c>
      <c r="AL20" s="203">
        <v>69376.545828231421</v>
      </c>
      <c r="AM20" s="203">
        <v>69028.654726040419</v>
      </c>
      <c r="AN20" s="203">
        <v>68301.999618609116</v>
      </c>
      <c r="AO20" s="203">
        <v>68629.477692870831</v>
      </c>
      <c r="AP20" s="203">
        <v>71156.446826579777</v>
      </c>
      <c r="AQ20" s="203">
        <v>69453.057477493188</v>
      </c>
      <c r="AR20" s="203">
        <v>69795.580229339015</v>
      </c>
      <c r="AS20" s="203">
        <v>64790.507363929544</v>
      </c>
      <c r="AT20" s="203">
        <v>64240.555681098762</v>
      </c>
      <c r="AU20" s="203">
        <v>66231.819010549079</v>
      </c>
      <c r="AV20" s="203">
        <v>68149.458986144135</v>
      </c>
      <c r="AW20" s="203">
        <v>66319.667572969556</v>
      </c>
      <c r="AX20" s="203">
        <v>68395.284176302681</v>
      </c>
      <c r="AY20" s="203">
        <v>65021.533788758621</v>
      </c>
      <c r="AZ20" s="203">
        <v>63072.56852830002</v>
      </c>
      <c r="BA20" s="628">
        <v>59361.189450725753</v>
      </c>
      <c r="BB20" s="203">
        <v>59109.494547644281</v>
      </c>
      <c r="BC20" s="203">
        <v>56900.721165326475</v>
      </c>
      <c r="BD20" s="211">
        <v>55827.957480457379</v>
      </c>
      <c r="BE20" s="67"/>
      <c r="BF20" s="67"/>
      <c r="BG20" s="67"/>
      <c r="BH20" s="664"/>
    </row>
    <row r="21" spans="17:60" ht="14.25" customHeight="1">
      <c r="U21" s="888"/>
      <c r="V21" s="338"/>
      <c r="W21" s="346"/>
      <c r="X21" s="346"/>
      <c r="Y21" s="929" t="s">
        <v>407</v>
      </c>
      <c r="Z21" s="203"/>
      <c r="AA21" s="203">
        <v>53786.046207255196</v>
      </c>
      <c r="AB21" s="203">
        <v>53815.898013207574</v>
      </c>
      <c r="AC21" s="203">
        <v>53912.749307199381</v>
      </c>
      <c r="AD21" s="203">
        <v>53091.882429852783</v>
      </c>
      <c r="AE21" s="203">
        <v>54207.993521296929</v>
      </c>
      <c r="AF21" s="203">
        <v>53849.575976427346</v>
      </c>
      <c r="AG21" s="203">
        <v>53506.083229193959</v>
      </c>
      <c r="AH21" s="203">
        <v>51584.526445063173</v>
      </c>
      <c r="AI21" s="203">
        <v>46621.404840833289</v>
      </c>
      <c r="AJ21" s="203">
        <v>46493.338881041847</v>
      </c>
      <c r="AK21" s="203">
        <v>46436.834659326887</v>
      </c>
      <c r="AL21" s="203">
        <v>44617.363519647261</v>
      </c>
      <c r="AM21" s="203">
        <v>44002.305890337826</v>
      </c>
      <c r="AN21" s="203">
        <v>43632.371848712122</v>
      </c>
      <c r="AO21" s="203">
        <v>41110.841410207293</v>
      </c>
      <c r="AP21" s="203">
        <v>39902.72158758877</v>
      </c>
      <c r="AQ21" s="203">
        <v>39772.669661707958</v>
      </c>
      <c r="AR21" s="203">
        <v>38985.889858372975</v>
      </c>
      <c r="AS21" s="203">
        <v>36220.600908877015</v>
      </c>
      <c r="AT21" s="203">
        <v>32324.820804823103</v>
      </c>
      <c r="AU21" s="203">
        <v>32571.011032041082</v>
      </c>
      <c r="AV21" s="203">
        <v>33059.613022680511</v>
      </c>
      <c r="AW21" s="203">
        <v>33876.62192225863</v>
      </c>
      <c r="AX21" s="203">
        <v>34802.327971459716</v>
      </c>
      <c r="AY21" s="203">
        <v>33150.191078492564</v>
      </c>
      <c r="AZ21" s="203">
        <v>31589.364600671932</v>
      </c>
      <c r="BA21" s="628">
        <v>31864.207947794799</v>
      </c>
      <c r="BB21" s="203">
        <v>31453.351267404076</v>
      </c>
      <c r="BC21" s="203">
        <v>31066.24014900683</v>
      </c>
      <c r="BD21" s="211">
        <v>29839.115517057096</v>
      </c>
      <c r="BE21" s="67"/>
      <c r="BF21" s="67"/>
      <c r="BG21" s="67"/>
      <c r="BH21" s="664"/>
    </row>
    <row r="22" spans="17:60" ht="14.25" customHeight="1">
      <c r="U22" s="888"/>
      <c r="V22" s="338"/>
      <c r="W22" s="346"/>
      <c r="X22" s="346"/>
      <c r="Y22" s="366" t="s">
        <v>81</v>
      </c>
      <c r="Z22" s="203"/>
      <c r="AA22" s="203">
        <v>174333.77846795786</v>
      </c>
      <c r="AB22" s="203">
        <v>168970.46312672104</v>
      </c>
      <c r="AC22" s="203">
        <v>161769.89277500106</v>
      </c>
      <c r="AD22" s="203">
        <v>159526.60024082585</v>
      </c>
      <c r="AE22" s="203">
        <v>163324.98810994858</v>
      </c>
      <c r="AF22" s="203">
        <v>163949.73766878233</v>
      </c>
      <c r="AG22" s="203">
        <v>165384.30332511681</v>
      </c>
      <c r="AH22" s="203">
        <v>167488.73741520953</v>
      </c>
      <c r="AI22" s="203">
        <v>156054.91653487302</v>
      </c>
      <c r="AJ22" s="203">
        <v>161811.74591972888</v>
      </c>
      <c r="AK22" s="203">
        <v>168715.28318345005</v>
      </c>
      <c r="AL22" s="203">
        <v>164363.3757318416</v>
      </c>
      <c r="AM22" s="203">
        <v>170764.99826778946</v>
      </c>
      <c r="AN22" s="203">
        <v>172763.04356248191</v>
      </c>
      <c r="AO22" s="203">
        <v>172872.44718395348</v>
      </c>
      <c r="AP22" s="203">
        <v>170772.03889136339</v>
      </c>
      <c r="AQ22" s="203">
        <v>172981.45763711332</v>
      </c>
      <c r="AR22" s="203">
        <v>179898.88045542425</v>
      </c>
      <c r="AS22" s="203">
        <v>162175.91863996259</v>
      </c>
      <c r="AT22" s="203">
        <v>150667.46114796246</v>
      </c>
      <c r="AU22" s="203">
        <v>171169.30168161384</v>
      </c>
      <c r="AV22" s="203">
        <v>171388.96751094441</v>
      </c>
      <c r="AW22" s="203">
        <v>175436.97313310916</v>
      </c>
      <c r="AX22" s="203">
        <v>182248.28575654494</v>
      </c>
      <c r="AY22" s="203">
        <v>178933.8421268783</v>
      </c>
      <c r="AZ22" s="203">
        <v>170656.19637606386</v>
      </c>
      <c r="BA22" s="628">
        <v>166516.31665606867</v>
      </c>
      <c r="BB22" s="203">
        <v>163588.07241414522</v>
      </c>
      <c r="BC22" s="203">
        <v>158643.2557807515</v>
      </c>
      <c r="BD22" s="211">
        <v>154543.50824365154</v>
      </c>
      <c r="BE22" s="67"/>
      <c r="BF22" s="67"/>
      <c r="BG22" s="67"/>
      <c r="BH22" s="664"/>
    </row>
    <row r="23" spans="17:60" ht="14.25" customHeight="1">
      <c r="U23" s="888"/>
      <c r="V23" s="338"/>
      <c r="W23" s="346"/>
      <c r="X23" s="346"/>
      <c r="Y23" s="929" t="s">
        <v>408</v>
      </c>
      <c r="Z23" s="203"/>
      <c r="AA23" s="203">
        <v>14878.755717365739</v>
      </c>
      <c r="AB23" s="203">
        <v>14443.959265352805</v>
      </c>
      <c r="AC23" s="203">
        <v>14264.661038400054</v>
      </c>
      <c r="AD23" s="203">
        <v>13366.079446834208</v>
      </c>
      <c r="AE23" s="203">
        <v>13251.696011581751</v>
      </c>
      <c r="AF23" s="203">
        <v>12451.72241040454</v>
      </c>
      <c r="AG23" s="203">
        <v>11640.267920980432</v>
      </c>
      <c r="AH23" s="203">
        <v>12007.216824714069</v>
      </c>
      <c r="AI23" s="203">
        <v>11659.485298668924</v>
      </c>
      <c r="AJ23" s="203">
        <v>11997.695694518525</v>
      </c>
      <c r="AK23" s="203">
        <v>11975.489300313646</v>
      </c>
      <c r="AL23" s="203">
        <v>11843.509537950908</v>
      </c>
      <c r="AM23" s="203">
        <v>12001.03149355234</v>
      </c>
      <c r="AN23" s="203">
        <v>12208.118804323996</v>
      </c>
      <c r="AO23" s="203">
        <v>12010.497333514948</v>
      </c>
      <c r="AP23" s="203">
        <v>11586.787476572636</v>
      </c>
      <c r="AQ23" s="203">
        <v>11446.635148331574</v>
      </c>
      <c r="AR23" s="203">
        <v>11510.852041401951</v>
      </c>
      <c r="AS23" s="203">
        <v>10671.085613061123</v>
      </c>
      <c r="AT23" s="203">
        <v>9133.7391545171886</v>
      </c>
      <c r="AU23" s="203">
        <v>9284.6549968973304</v>
      </c>
      <c r="AV23" s="203">
        <v>9600.8369471015176</v>
      </c>
      <c r="AW23" s="203">
        <v>11385.392248464461</v>
      </c>
      <c r="AX23" s="203">
        <v>10120.642618329464</v>
      </c>
      <c r="AY23" s="203">
        <v>9207.8595414430511</v>
      </c>
      <c r="AZ23" s="203">
        <v>8583.0053809669589</v>
      </c>
      <c r="BA23" s="628">
        <v>9036.9154549832092</v>
      </c>
      <c r="BB23" s="203">
        <v>8593.4872728790833</v>
      </c>
      <c r="BC23" s="203">
        <v>8154.8901392479975</v>
      </c>
      <c r="BD23" s="211">
        <v>7928.9016235980971</v>
      </c>
      <c r="BE23" s="67"/>
      <c r="BF23" s="67"/>
      <c r="BG23" s="67"/>
      <c r="BH23" s="664"/>
    </row>
    <row r="24" spans="17:60" ht="14.25" customHeight="1">
      <c r="U24" s="888"/>
      <c r="V24" s="338"/>
      <c r="W24" s="346"/>
      <c r="X24" s="346"/>
      <c r="Y24" s="366" t="s">
        <v>109</v>
      </c>
      <c r="Z24" s="203"/>
      <c r="AA24" s="203">
        <v>66539.701071123156</v>
      </c>
      <c r="AB24" s="203">
        <v>66437.478155752266</v>
      </c>
      <c r="AC24" s="203">
        <v>65885.613951459032</v>
      </c>
      <c r="AD24" s="203">
        <v>61923.262624332259</v>
      </c>
      <c r="AE24" s="203">
        <v>66344.507977320362</v>
      </c>
      <c r="AF24" s="203">
        <v>63359.774690304941</v>
      </c>
      <c r="AG24" s="203">
        <v>65131.957999014943</v>
      </c>
      <c r="AH24" s="203">
        <v>55416.413975099997</v>
      </c>
      <c r="AI24" s="203">
        <v>48581.800195185162</v>
      </c>
      <c r="AJ24" s="203">
        <v>51356.54434877052</v>
      </c>
      <c r="AK24" s="203">
        <v>53155.056034130175</v>
      </c>
      <c r="AL24" s="203">
        <v>51549.061172408845</v>
      </c>
      <c r="AM24" s="203">
        <v>54102.162230484289</v>
      </c>
      <c r="AN24" s="203">
        <v>55095.339073242889</v>
      </c>
      <c r="AO24" s="203">
        <v>54673.942097093728</v>
      </c>
      <c r="AP24" s="203">
        <v>56147.759788845215</v>
      </c>
      <c r="AQ24" s="203">
        <v>56087.312003590021</v>
      </c>
      <c r="AR24" s="203">
        <v>60588.215755491939</v>
      </c>
      <c r="AS24" s="203">
        <v>53527.098609429639</v>
      </c>
      <c r="AT24" s="203">
        <v>49657.476108401614</v>
      </c>
      <c r="AU24" s="203">
        <v>52280.65240739935</v>
      </c>
      <c r="AV24" s="203">
        <v>57355.277616273059</v>
      </c>
      <c r="AW24" s="203">
        <v>61851.307462287004</v>
      </c>
      <c r="AX24" s="203">
        <v>61261.413159066811</v>
      </c>
      <c r="AY24" s="203">
        <v>57504.96782039864</v>
      </c>
      <c r="AZ24" s="203">
        <v>54314.545876544449</v>
      </c>
      <c r="BA24" s="628">
        <v>51463.272518299353</v>
      </c>
      <c r="BB24" s="203">
        <v>51387.523468351719</v>
      </c>
      <c r="BC24" s="203">
        <v>51350.715255530602</v>
      </c>
      <c r="BD24" s="211">
        <v>49301.924899645761</v>
      </c>
      <c r="BE24" s="67"/>
      <c r="BF24" s="67"/>
      <c r="BG24" s="67"/>
      <c r="BH24" s="664"/>
    </row>
    <row r="25" spans="17:60">
      <c r="U25" s="889"/>
      <c r="V25" s="338"/>
      <c r="W25" s="346"/>
      <c r="X25" s="346"/>
      <c r="Y25" s="366" t="s">
        <v>110</v>
      </c>
      <c r="Z25" s="143"/>
      <c r="AA25" s="143">
        <v>22353.905070540502</v>
      </c>
      <c r="AB25" s="143">
        <v>21716.30543528717</v>
      </c>
      <c r="AC25" s="143">
        <v>21133.616294576739</v>
      </c>
      <c r="AD25" s="143">
        <v>19533.322747152819</v>
      </c>
      <c r="AE25" s="143">
        <v>20519.621032179686</v>
      </c>
      <c r="AF25" s="143">
        <v>19385.595966666551</v>
      </c>
      <c r="AG25" s="143">
        <v>19311.563951834192</v>
      </c>
      <c r="AH25" s="143">
        <v>19419.49062002905</v>
      </c>
      <c r="AI25" s="143">
        <v>19764.495995123325</v>
      </c>
      <c r="AJ25" s="143">
        <v>20502.821552105801</v>
      </c>
      <c r="AK25" s="143">
        <v>21163.657544874073</v>
      </c>
      <c r="AL25" s="143">
        <v>20726.055680183246</v>
      </c>
      <c r="AM25" s="143">
        <v>21189.567430091975</v>
      </c>
      <c r="AN25" s="143">
        <v>21399.333655867638</v>
      </c>
      <c r="AO25" s="143">
        <v>21172.532966830047</v>
      </c>
      <c r="AP25" s="143">
        <v>21065.988025458806</v>
      </c>
      <c r="AQ25" s="143">
        <v>19442.29912748023</v>
      </c>
      <c r="AR25" s="143">
        <v>20168.982460977517</v>
      </c>
      <c r="AS25" s="143">
        <v>17130.859669721835</v>
      </c>
      <c r="AT25" s="143">
        <v>16159.259126719378</v>
      </c>
      <c r="AU25" s="143">
        <v>16633.454773586738</v>
      </c>
      <c r="AV25" s="143">
        <v>18691.23150210009</v>
      </c>
      <c r="AW25" s="143">
        <v>19763.194126815211</v>
      </c>
      <c r="AX25" s="143">
        <v>20380.560346545866</v>
      </c>
      <c r="AY25" s="143">
        <v>20663.766308059709</v>
      </c>
      <c r="AZ25" s="143">
        <v>18855.706209064072</v>
      </c>
      <c r="BA25" s="627">
        <v>18091.260504505935</v>
      </c>
      <c r="BB25" s="143">
        <v>18221.810103814732</v>
      </c>
      <c r="BC25" s="143">
        <v>17235.438674259629</v>
      </c>
      <c r="BD25" s="210">
        <v>16534.471061938366</v>
      </c>
      <c r="BE25" s="67"/>
      <c r="BF25" s="67"/>
      <c r="BG25" s="67"/>
      <c r="BH25" s="664"/>
    </row>
    <row r="26" spans="17:60" ht="14.25" customHeight="1">
      <c r="S26" s="883"/>
      <c r="T26" s="883"/>
      <c r="U26" s="888"/>
      <c r="V26" s="338"/>
      <c r="W26" s="348" t="s">
        <v>108</v>
      </c>
      <c r="X26" s="367"/>
      <c r="Y26" s="368"/>
      <c r="Z26" s="141"/>
      <c r="AA26" s="142">
        <v>129957.31901583464</v>
      </c>
      <c r="AB26" s="142">
        <v>134042.01126634903</v>
      </c>
      <c r="AC26" s="142">
        <v>138322.56057885205</v>
      </c>
      <c r="AD26" s="142">
        <v>142670.97389330048</v>
      </c>
      <c r="AE26" s="142">
        <v>156772.25920453828</v>
      </c>
      <c r="AF26" s="142">
        <v>161803.55980609439</v>
      </c>
      <c r="AG26" s="142">
        <v>159539.06964282639</v>
      </c>
      <c r="AH26" s="142">
        <v>164457.62369554152</v>
      </c>
      <c r="AI26" s="142">
        <v>172474.37937302433</v>
      </c>
      <c r="AJ26" s="142">
        <v>183108.0790713462</v>
      </c>
      <c r="AK26" s="142">
        <v>189832.83300327812</v>
      </c>
      <c r="AL26" s="142">
        <v>190391.09347248124</v>
      </c>
      <c r="AM26" s="142">
        <v>199848.93393204489</v>
      </c>
      <c r="AN26" s="142">
        <v>206272.12375143767</v>
      </c>
      <c r="AO26" s="142">
        <v>213571.74472806868</v>
      </c>
      <c r="AP26" s="142">
        <v>220394.51239762135</v>
      </c>
      <c r="AQ26" s="142">
        <v>217164.56888579187</v>
      </c>
      <c r="AR26" s="142">
        <v>226831.80657632905</v>
      </c>
      <c r="AS26" s="142">
        <v>219836.63560757061</v>
      </c>
      <c r="AT26" s="142">
        <v>196176.59421381785</v>
      </c>
      <c r="AU26" s="142">
        <v>200072.33595565631</v>
      </c>
      <c r="AV26" s="142">
        <v>223080.80913463258</v>
      </c>
      <c r="AW26" s="142">
        <v>228040.95743129228</v>
      </c>
      <c r="AX26" s="142">
        <v>237585.80199469987</v>
      </c>
      <c r="AY26" s="142">
        <v>229721.52132413036</v>
      </c>
      <c r="AZ26" s="142">
        <v>218937.08402215521</v>
      </c>
      <c r="BA26" s="624">
        <v>211987.1166336443</v>
      </c>
      <c r="BB26" s="142">
        <v>209617.04494016976</v>
      </c>
      <c r="BC26" s="142">
        <v>201491.34983096435</v>
      </c>
      <c r="BD26" s="156">
        <v>191945.97535229946</v>
      </c>
      <c r="BE26" s="142"/>
      <c r="BF26" s="142"/>
      <c r="BG26" s="142"/>
      <c r="BH26" s="166"/>
    </row>
    <row r="27" spans="17:60">
      <c r="S27" s="883"/>
      <c r="T27" s="883"/>
      <c r="U27" s="887"/>
      <c r="V27" s="338"/>
      <c r="W27" s="349" t="s">
        <v>84</v>
      </c>
      <c r="X27" s="369"/>
      <c r="Y27" s="370"/>
      <c r="Z27" s="69"/>
      <c r="AA27" s="128">
        <f t="shared" ref="AA27:BD27" si="12">SUM(AA28,AA29)</f>
        <v>207273.97127957264</v>
      </c>
      <c r="AB27" s="128">
        <f t="shared" si="12"/>
        <v>219210.50474000233</v>
      </c>
      <c r="AC27" s="128">
        <f t="shared" si="12"/>
        <v>225943.68959210202</v>
      </c>
      <c r="AD27" s="128">
        <f t="shared" si="12"/>
        <v>229419.97430766866</v>
      </c>
      <c r="AE27" s="128">
        <f t="shared" si="12"/>
        <v>239265.17054206887</v>
      </c>
      <c r="AF27" s="128">
        <f t="shared" si="12"/>
        <v>248415.02920168603</v>
      </c>
      <c r="AG27" s="128">
        <f t="shared" si="12"/>
        <v>255039.7610959929</v>
      </c>
      <c r="AH27" s="128">
        <f t="shared" si="12"/>
        <v>256647.35322655443</v>
      </c>
      <c r="AI27" s="128">
        <f t="shared" si="12"/>
        <v>254496.05341613517</v>
      </c>
      <c r="AJ27" s="128">
        <f t="shared" si="12"/>
        <v>258874.08048575214</v>
      </c>
      <c r="AK27" s="128">
        <f t="shared" si="12"/>
        <v>258321.61423827329</v>
      </c>
      <c r="AL27" s="128">
        <f t="shared" si="12"/>
        <v>262443.42347333295</v>
      </c>
      <c r="AM27" s="128">
        <f t="shared" si="12"/>
        <v>259243.59259277192</v>
      </c>
      <c r="AN27" s="128">
        <f t="shared" si="12"/>
        <v>255605.00882002834</v>
      </c>
      <c r="AO27" s="128">
        <f t="shared" si="12"/>
        <v>249498.49210123974</v>
      </c>
      <c r="AP27" s="128">
        <f t="shared" si="12"/>
        <v>244161.30008917092</v>
      </c>
      <c r="AQ27" s="128">
        <f t="shared" si="12"/>
        <v>241264.48873863238</v>
      </c>
      <c r="AR27" s="128">
        <f t="shared" si="12"/>
        <v>239243.43795704114</v>
      </c>
      <c r="AS27" s="128">
        <f t="shared" si="12"/>
        <v>231564.14894510218</v>
      </c>
      <c r="AT27" s="128">
        <f t="shared" si="12"/>
        <v>227942.46879110998</v>
      </c>
      <c r="AU27" s="128">
        <f t="shared" si="12"/>
        <v>228778.23592578035</v>
      </c>
      <c r="AV27" s="128">
        <f t="shared" si="12"/>
        <v>225177.01596979881</v>
      </c>
      <c r="AW27" s="128">
        <f t="shared" si="12"/>
        <v>226971.09474386604</v>
      </c>
      <c r="AX27" s="128">
        <f t="shared" si="12"/>
        <v>224242.17016764166</v>
      </c>
      <c r="AY27" s="128">
        <f t="shared" si="12"/>
        <v>218871.32334349159</v>
      </c>
      <c r="AZ27" s="128">
        <f t="shared" si="12"/>
        <v>217396.90826436953</v>
      </c>
      <c r="BA27" s="617">
        <f t="shared" si="12"/>
        <v>215297.1780570618</v>
      </c>
      <c r="BB27" s="128">
        <f t="shared" si="12"/>
        <v>213440.57034400897</v>
      </c>
      <c r="BC27" s="128">
        <f t="shared" si="12"/>
        <v>210806.76186812634</v>
      </c>
      <c r="BD27" s="154">
        <f t="shared" si="12"/>
        <v>206919.29541337027</v>
      </c>
      <c r="BE27" s="128"/>
      <c r="BF27" s="128"/>
      <c r="BG27" s="128"/>
      <c r="BH27" s="166"/>
    </row>
    <row r="28" spans="17:60">
      <c r="S28" s="883"/>
      <c r="T28" s="883"/>
      <c r="U28" s="887"/>
      <c r="V28" s="338"/>
      <c r="W28" s="371"/>
      <c r="X28" s="919" t="s">
        <v>403</v>
      </c>
      <c r="Y28" s="920"/>
      <c r="Z28" s="921"/>
      <c r="AA28" s="921">
        <v>105689.84356409605</v>
      </c>
      <c r="AB28" s="921">
        <v>113598.92095978161</v>
      </c>
      <c r="AC28" s="921">
        <v>119937.18825807577</v>
      </c>
      <c r="AD28" s="921">
        <v>123246.70857962771</v>
      </c>
      <c r="AE28" s="921">
        <v>128984.39358323517</v>
      </c>
      <c r="AF28" s="921">
        <v>135872.56428748634</v>
      </c>
      <c r="AG28" s="921">
        <v>141594.17115230171</v>
      </c>
      <c r="AH28" s="921">
        <v>145940.40694415363</v>
      </c>
      <c r="AI28" s="921">
        <v>146319.93096056025</v>
      </c>
      <c r="AJ28" s="921">
        <v>151162.4707806595</v>
      </c>
      <c r="AK28" s="921">
        <v>151246.80631343948</v>
      </c>
      <c r="AL28" s="921">
        <v>155694.23770570185</v>
      </c>
      <c r="AM28" s="921">
        <v>156080.72771786258</v>
      </c>
      <c r="AN28" s="921">
        <v>154269.94281598355</v>
      </c>
      <c r="AO28" s="921">
        <v>148779.45319999676</v>
      </c>
      <c r="AP28" s="921">
        <v>144301.96693319047</v>
      </c>
      <c r="AQ28" s="921">
        <v>140775.84545691617</v>
      </c>
      <c r="AR28" s="921">
        <v>140450.80059065984</v>
      </c>
      <c r="AS28" s="921">
        <v>135749.27095868651</v>
      </c>
      <c r="AT28" s="921">
        <v>136743.52226341859</v>
      </c>
      <c r="AU28" s="921">
        <v>136325.39838944934</v>
      </c>
      <c r="AV28" s="921">
        <v>135911.2456617158</v>
      </c>
      <c r="AW28" s="921">
        <v>137727.30245679698</v>
      </c>
      <c r="AX28" s="921">
        <v>134752.3943854557</v>
      </c>
      <c r="AY28" s="921">
        <v>129440.1115205211</v>
      </c>
      <c r="AZ28" s="921">
        <v>128637.15701828606</v>
      </c>
      <c r="BA28" s="922">
        <v>127926.08951551765</v>
      </c>
      <c r="BB28" s="921">
        <v>126947.75352069015</v>
      </c>
      <c r="BC28" s="921">
        <v>125089.44630318857</v>
      </c>
      <c r="BD28" s="923">
        <v>122158.83093988919</v>
      </c>
      <c r="BE28" s="128"/>
      <c r="BF28" s="128"/>
      <c r="BG28" s="128"/>
      <c r="BH28" s="166"/>
    </row>
    <row r="29" spans="17:60">
      <c r="T29" s="883"/>
      <c r="U29" s="887"/>
      <c r="V29" s="338"/>
      <c r="W29" s="350"/>
      <c r="X29" s="919" t="s">
        <v>402</v>
      </c>
      <c r="Y29" s="920"/>
      <c r="Z29" s="924"/>
      <c r="AA29" s="924">
        <v>101584.12771547658</v>
      </c>
      <c r="AB29" s="924">
        <v>105611.58378022074</v>
      </c>
      <c r="AC29" s="924">
        <v>106006.50133402625</v>
      </c>
      <c r="AD29" s="924">
        <v>106173.26572804095</v>
      </c>
      <c r="AE29" s="924">
        <v>110280.7769588337</v>
      </c>
      <c r="AF29" s="924">
        <v>112542.46491419968</v>
      </c>
      <c r="AG29" s="924">
        <v>113445.58994369119</v>
      </c>
      <c r="AH29" s="924">
        <v>110706.94628240081</v>
      </c>
      <c r="AI29" s="924">
        <v>108176.12245557492</v>
      </c>
      <c r="AJ29" s="924">
        <v>107711.60970509266</v>
      </c>
      <c r="AK29" s="924">
        <v>107074.8079248338</v>
      </c>
      <c r="AL29" s="924">
        <v>106749.18576763112</v>
      </c>
      <c r="AM29" s="924">
        <v>103162.86487490934</v>
      </c>
      <c r="AN29" s="924">
        <v>101335.0660040448</v>
      </c>
      <c r="AO29" s="924">
        <v>100719.038901243</v>
      </c>
      <c r="AP29" s="924">
        <v>99859.33315598045</v>
      </c>
      <c r="AQ29" s="924">
        <v>100488.64328171621</v>
      </c>
      <c r="AR29" s="924">
        <v>98792.637366381299</v>
      </c>
      <c r="AS29" s="924">
        <v>95814.877986415668</v>
      </c>
      <c r="AT29" s="924">
        <v>91198.946527691383</v>
      </c>
      <c r="AU29" s="924">
        <v>92452.837536331004</v>
      </c>
      <c r="AV29" s="924">
        <v>89265.770308083011</v>
      </c>
      <c r="AW29" s="924">
        <v>89243.792287069053</v>
      </c>
      <c r="AX29" s="924">
        <v>89489.77578218597</v>
      </c>
      <c r="AY29" s="924">
        <v>89431.211822970479</v>
      </c>
      <c r="AZ29" s="924">
        <v>88759.751246083484</v>
      </c>
      <c r="BA29" s="925">
        <v>87371.088541544159</v>
      </c>
      <c r="BB29" s="924">
        <v>86492.816823318804</v>
      </c>
      <c r="BC29" s="924">
        <v>85717.315564937759</v>
      </c>
      <c r="BD29" s="926">
        <v>84760.464473481086</v>
      </c>
      <c r="BE29" s="216"/>
      <c r="BF29" s="200"/>
      <c r="BG29" s="200"/>
      <c r="BH29" s="664"/>
    </row>
    <row r="30" spans="17:60" ht="15" thickBot="1">
      <c r="S30" s="883"/>
      <c r="T30" s="883"/>
      <c r="U30" s="881"/>
      <c r="V30" s="338"/>
      <c r="W30" s="372" t="s">
        <v>85</v>
      </c>
      <c r="X30" s="373"/>
      <c r="Y30" s="374"/>
      <c r="Z30" s="70"/>
      <c r="AA30" s="129">
        <v>130665.26694358686</v>
      </c>
      <c r="AB30" s="129">
        <v>132494.38566987615</v>
      </c>
      <c r="AC30" s="129">
        <v>139354.4884993076</v>
      </c>
      <c r="AD30" s="129">
        <v>138803.57290029715</v>
      </c>
      <c r="AE30" s="129">
        <v>148313.67926049975</v>
      </c>
      <c r="AF30" s="129">
        <v>150300.89054050352</v>
      </c>
      <c r="AG30" s="129">
        <v>153023.66913769406</v>
      </c>
      <c r="AH30" s="129">
        <v>148135.75902449049</v>
      </c>
      <c r="AI30" s="129">
        <v>145538.03989709023</v>
      </c>
      <c r="AJ30" s="129">
        <v>152675.44353020427</v>
      </c>
      <c r="AK30" s="129">
        <v>155585.1747690264</v>
      </c>
      <c r="AL30" s="129">
        <v>152426.36631956953</v>
      </c>
      <c r="AM30" s="129">
        <v>163247.49576316072</v>
      </c>
      <c r="AN30" s="129">
        <v>165691.13727583174</v>
      </c>
      <c r="AO30" s="129">
        <v>164080.77624980189</v>
      </c>
      <c r="AP30" s="129">
        <v>170469.46743802918</v>
      </c>
      <c r="AQ30" s="129">
        <v>161928.61194564024</v>
      </c>
      <c r="AR30" s="129">
        <v>172799.57012022936</v>
      </c>
      <c r="AS30" s="129">
        <v>168007.56601592083</v>
      </c>
      <c r="AT30" s="129">
        <v>161871.85143307579</v>
      </c>
      <c r="AU30" s="129">
        <v>178850.7787790818</v>
      </c>
      <c r="AV30" s="129">
        <v>193821.07891107039</v>
      </c>
      <c r="AW30" s="129">
        <v>211864.00384240548</v>
      </c>
      <c r="AX30" s="129">
        <v>207779.68005451196</v>
      </c>
      <c r="AY30" s="129">
        <v>193407.5742377335</v>
      </c>
      <c r="AZ30" s="129">
        <v>186545.628093601</v>
      </c>
      <c r="BA30" s="618">
        <v>184760.10919903457</v>
      </c>
      <c r="BB30" s="129">
        <v>186392.74326653243</v>
      </c>
      <c r="BC30" s="129">
        <v>165678.52085268032</v>
      </c>
      <c r="BD30" s="205">
        <v>158603.85703858518</v>
      </c>
      <c r="BE30" s="129"/>
      <c r="BF30" s="129"/>
      <c r="BG30" s="129"/>
      <c r="BH30" s="166"/>
    </row>
    <row r="31" spans="17:60">
      <c r="Q31" s="108"/>
      <c r="S31" s="883"/>
      <c r="T31" s="883"/>
      <c r="U31" s="881"/>
      <c r="V31" s="731" t="s">
        <v>256</v>
      </c>
      <c r="W31" s="678"/>
      <c r="X31" s="678"/>
      <c r="Y31" s="679"/>
      <c r="Z31" s="686"/>
      <c r="AA31" s="687">
        <f t="shared" ref="AA31:BD31" si="13">AA32+AA33+AA35</f>
        <v>96301.938329209632</v>
      </c>
      <c r="AB31" s="687">
        <f t="shared" si="13"/>
        <v>97516.843182239914</v>
      </c>
      <c r="AC31" s="687">
        <f t="shared" si="13"/>
        <v>98969.37313826062</v>
      </c>
      <c r="AD31" s="687">
        <f t="shared" si="13"/>
        <v>96465.510172134847</v>
      </c>
      <c r="AE31" s="687">
        <f t="shared" si="13"/>
        <v>101508.37551333975</v>
      </c>
      <c r="AF31" s="687">
        <f t="shared" si="13"/>
        <v>102578.08397085968</v>
      </c>
      <c r="AG31" s="687">
        <f t="shared" si="13"/>
        <v>103786.15757204205</v>
      </c>
      <c r="AH31" s="687">
        <f t="shared" si="13"/>
        <v>102706.20307121612</v>
      </c>
      <c r="AI31" s="687">
        <f t="shared" si="13"/>
        <v>96434.171984509347</v>
      </c>
      <c r="AJ31" s="687">
        <f t="shared" si="13"/>
        <v>96693.950022715624</v>
      </c>
      <c r="AK31" s="687">
        <f t="shared" si="13"/>
        <v>98777.031735795041</v>
      </c>
      <c r="AL31" s="687">
        <f t="shared" si="13"/>
        <v>96638.450193521232</v>
      </c>
      <c r="AM31" s="687">
        <f t="shared" si="13"/>
        <v>93996.997632819723</v>
      </c>
      <c r="AN31" s="687">
        <f t="shared" si="13"/>
        <v>93732.006057164559</v>
      </c>
      <c r="AO31" s="687">
        <f t="shared" si="13"/>
        <v>92729.548567374033</v>
      </c>
      <c r="AP31" s="687">
        <f t="shared" si="13"/>
        <v>92731.075748455929</v>
      </c>
      <c r="AQ31" s="687">
        <f t="shared" si="13"/>
        <v>91239.923045728166</v>
      </c>
      <c r="AR31" s="687">
        <f t="shared" si="13"/>
        <v>91013.551281766529</v>
      </c>
      <c r="AS31" s="687">
        <f t="shared" si="13"/>
        <v>87584.851237958981</v>
      </c>
      <c r="AT31" s="687">
        <f t="shared" si="13"/>
        <v>78055.734152183417</v>
      </c>
      <c r="AU31" s="687">
        <f t="shared" si="13"/>
        <v>79526.239516544214</v>
      </c>
      <c r="AV31" s="687">
        <f t="shared" si="13"/>
        <v>78568.153885794207</v>
      </c>
      <c r="AW31" s="687">
        <f t="shared" si="13"/>
        <v>80436.964610948606</v>
      </c>
      <c r="AX31" s="687">
        <f t="shared" si="13"/>
        <v>81748.161658277488</v>
      </c>
      <c r="AY31" s="687">
        <f t="shared" si="13"/>
        <v>80164.653413114298</v>
      </c>
      <c r="AZ31" s="687">
        <f t="shared" si="13"/>
        <v>79114.124632109</v>
      </c>
      <c r="BA31" s="687">
        <f t="shared" si="13"/>
        <v>78824.749082179929</v>
      </c>
      <c r="BB31" s="687">
        <f t="shared" si="13"/>
        <v>79691.722948708077</v>
      </c>
      <c r="BC31" s="687">
        <f t="shared" si="13"/>
        <v>78406.184530725965</v>
      </c>
      <c r="BD31" s="688">
        <f t="shared" si="13"/>
        <v>76978.906754995769</v>
      </c>
      <c r="BE31" s="687"/>
      <c r="BF31" s="687"/>
      <c r="BG31" s="688"/>
      <c r="BH31" s="166"/>
    </row>
    <row r="32" spans="17:60" ht="15" thickBot="1">
      <c r="R32" s="890"/>
      <c r="S32" s="883"/>
      <c r="T32" s="883"/>
      <c r="U32" s="883"/>
      <c r="V32" s="694"/>
      <c r="W32" s="691" t="s">
        <v>253</v>
      </c>
      <c r="X32" s="676"/>
      <c r="Y32" s="677"/>
      <c r="Z32" s="696"/>
      <c r="AA32" s="683">
        <f>'2.CO2-Sector'!AA32</f>
        <v>65619.892050676368</v>
      </c>
      <c r="AB32" s="683">
        <f>'2.CO2-Sector'!AB32</f>
        <v>66852.105620560891</v>
      </c>
      <c r="AC32" s="683">
        <f>'2.CO2-Sector'!AC32</f>
        <v>66760.230390060911</v>
      </c>
      <c r="AD32" s="683">
        <f>'2.CO2-Sector'!AD32</f>
        <v>65446.656589895763</v>
      </c>
      <c r="AE32" s="683">
        <f>'2.CO2-Sector'!AE32</f>
        <v>67121.544829979874</v>
      </c>
      <c r="AF32" s="683">
        <f>'2.CO2-Sector'!AF32</f>
        <v>67457.726638509499</v>
      </c>
      <c r="AG32" s="683">
        <f>'2.CO2-Sector'!AG32</f>
        <v>68041.728604769974</v>
      </c>
      <c r="AH32" s="683">
        <f>'2.CO2-Sector'!AH32</f>
        <v>65447.872466866131</v>
      </c>
      <c r="AI32" s="683">
        <f>'2.CO2-Sector'!AI32</f>
        <v>59375.007925752405</v>
      </c>
      <c r="AJ32" s="683">
        <f>'2.CO2-Sector'!AJ32</f>
        <v>59694.334112925862</v>
      </c>
      <c r="AK32" s="683">
        <f>'2.CO2-Sector'!AK32</f>
        <v>60213.856436884707</v>
      </c>
      <c r="AL32" s="683">
        <f>'2.CO2-Sector'!AL32</f>
        <v>58885.842313326255</v>
      </c>
      <c r="AM32" s="683">
        <f>'2.CO2-Sector'!AM32</f>
        <v>56263.541319362455</v>
      </c>
      <c r="AN32" s="683">
        <f>'2.CO2-Sector'!AN32</f>
        <v>55430.505778252817</v>
      </c>
      <c r="AO32" s="683">
        <f>'2.CO2-Sector'!AO32</f>
        <v>55398.394278224259</v>
      </c>
      <c r="AP32" s="683">
        <f>'2.CO2-Sector'!AP32</f>
        <v>56476.435570577494</v>
      </c>
      <c r="AQ32" s="683">
        <f>'2.CO2-Sector'!AQ32</f>
        <v>56805.863508508155</v>
      </c>
      <c r="AR32" s="683">
        <f>'2.CO2-Sector'!AR32</f>
        <v>55999.235549671204</v>
      </c>
      <c r="AS32" s="683">
        <f>'2.CO2-Sector'!AS32</f>
        <v>51630.05160608513</v>
      </c>
      <c r="AT32" s="683">
        <f>'2.CO2-Sector'!AT32</f>
        <v>46056.390246728952</v>
      </c>
      <c r="AU32" s="683">
        <f>'2.CO2-Sector'!AU32</f>
        <v>47105.232815282128</v>
      </c>
      <c r="AV32" s="683">
        <f>'2.CO2-Sector'!AV32</f>
        <v>46946.307722450489</v>
      </c>
      <c r="AW32" s="683">
        <f>'2.CO2-Sector'!AW32</f>
        <v>46995.349238257324</v>
      </c>
      <c r="AX32" s="683">
        <f>'2.CO2-Sector'!AX32</f>
        <v>48758.2331548785</v>
      </c>
      <c r="AY32" s="683">
        <f>'2.CO2-Sector'!AY32</f>
        <v>48153.203343976864</v>
      </c>
      <c r="AZ32" s="683">
        <f>'2.CO2-Sector'!AZ32</f>
        <v>46772.380870678739</v>
      </c>
      <c r="BA32" s="684">
        <f>'2.CO2-Sector'!BA32</f>
        <v>46359.041862424398</v>
      </c>
      <c r="BB32" s="683">
        <f>'2.CO2-Sector'!BB32</f>
        <v>47002.451844784751</v>
      </c>
      <c r="BC32" s="683">
        <f>'2.CO2-Sector'!BC32</f>
        <v>46286.775549297228</v>
      </c>
      <c r="BD32" s="685">
        <f>'2.CO2-Sector'!BD32</f>
        <v>45152.183475272483</v>
      </c>
      <c r="BE32" s="683"/>
      <c r="BF32" s="683"/>
      <c r="BG32" s="685"/>
      <c r="BH32" s="665"/>
    </row>
    <row r="33" spans="18:64">
      <c r="R33" s="883"/>
      <c r="S33" s="883"/>
      <c r="T33" s="883"/>
      <c r="U33" s="883"/>
      <c r="V33" s="689"/>
      <c r="W33" s="692" t="s">
        <v>86</v>
      </c>
      <c r="X33" s="353"/>
      <c r="Y33" s="354"/>
      <c r="Z33" s="71"/>
      <c r="AA33" s="130">
        <f>'2.CO2-Sector'!AA33</f>
        <v>24009.919440480939</v>
      </c>
      <c r="AB33" s="130">
        <f>'2.CO2-Sector'!AB33</f>
        <v>24198.43302510443</v>
      </c>
      <c r="AC33" s="130">
        <f>'2.CO2-Sector'!AC33</f>
        <v>26002.914828499775</v>
      </c>
      <c r="AD33" s="130">
        <f>'2.CO2-Sector'!AD33</f>
        <v>25024.946447143288</v>
      </c>
      <c r="AE33" s="130">
        <f>'2.CO2-Sector'!AE33</f>
        <v>28603.56693581674</v>
      </c>
      <c r="AF33" s="130">
        <f>'2.CO2-Sector'!AF33</f>
        <v>29144.796301750583</v>
      </c>
      <c r="AG33" s="130">
        <f>'2.CO2-Sector'!AG33</f>
        <v>29655.014460891914</v>
      </c>
      <c r="AH33" s="130">
        <f>'2.CO2-Sector'!AH33</f>
        <v>31208.889703732337</v>
      </c>
      <c r="AI33" s="130">
        <f>'2.CO2-Sector'!AI33</f>
        <v>31451.722241133284</v>
      </c>
      <c r="AJ33" s="130">
        <f>'2.CO2-Sector'!AJ33</f>
        <v>31367.978973028712</v>
      </c>
      <c r="AK33" s="130">
        <f>'2.CO2-Sector'!AK33</f>
        <v>32857.906344402545</v>
      </c>
      <c r="AL33" s="130">
        <f>'2.CO2-Sector'!AL33</f>
        <v>32523.162229449932</v>
      </c>
      <c r="AM33" s="130">
        <f>'2.CO2-Sector'!AM33</f>
        <v>32768.137501850826</v>
      </c>
      <c r="AN33" s="130">
        <f>'2.CO2-Sector'!AN33</f>
        <v>33516.424967093371</v>
      </c>
      <c r="AO33" s="130">
        <f>'2.CO2-Sector'!AO33</f>
        <v>32704.04164375976</v>
      </c>
      <c r="AP33" s="130">
        <f>'2.CO2-Sector'!AP33</f>
        <v>31686.377260110257</v>
      </c>
      <c r="AQ33" s="130">
        <f>'2.CO2-Sector'!AQ33</f>
        <v>29931.52628627175</v>
      </c>
      <c r="AR33" s="130">
        <f>'2.CO2-Sector'!AR33</f>
        <v>30502.818619135545</v>
      </c>
      <c r="AS33" s="130">
        <f>'2.CO2-Sector'!AS33</f>
        <v>31870.648236678418</v>
      </c>
      <c r="AT33" s="130">
        <f>'2.CO2-Sector'!AT33</f>
        <v>28266.620364585688</v>
      </c>
      <c r="AU33" s="130">
        <f>'2.CO2-Sector'!AU33</f>
        <v>28794.875904583641</v>
      </c>
      <c r="AV33" s="130">
        <f>'2.CO2-Sector'!AV33</f>
        <v>28115.27481500453</v>
      </c>
      <c r="AW33" s="130">
        <f>'2.CO2-Sector'!AW33</f>
        <v>29923.216685456806</v>
      </c>
      <c r="AX33" s="130">
        <f>'2.CO2-Sector'!AX33</f>
        <v>29462.551324764972</v>
      </c>
      <c r="AY33" s="130">
        <f>'2.CO2-Sector'!AY33</f>
        <v>28590.660416266634</v>
      </c>
      <c r="AZ33" s="130">
        <f>'2.CO2-Sector'!AZ33</f>
        <v>29068.270540135116</v>
      </c>
      <c r="BA33" s="619">
        <f>'2.CO2-Sector'!BA33</f>
        <v>29266.827099252419</v>
      </c>
      <c r="BB33" s="130">
        <f>'2.CO2-Sector'!BB33</f>
        <v>29603.380295027768</v>
      </c>
      <c r="BC33" s="130">
        <f>'2.CO2-Sector'!BC33</f>
        <v>29073.513428401791</v>
      </c>
      <c r="BD33" s="155">
        <f>'2.CO2-Sector'!BD33</f>
        <v>28842.030475564956</v>
      </c>
      <c r="BE33" s="130"/>
      <c r="BF33" s="130"/>
      <c r="BG33" s="130"/>
      <c r="BH33" s="664"/>
    </row>
    <row r="34" spans="18:64" ht="15" thickBot="1">
      <c r="V34" s="690"/>
      <c r="W34" s="697"/>
      <c r="X34" s="355" t="s">
        <v>87</v>
      </c>
      <c r="Y34" s="356"/>
      <c r="Z34" s="577"/>
      <c r="AA34" s="637">
        <f>'2.CO2-Sector'!AA34</f>
        <v>10877.600981426513</v>
      </c>
      <c r="AB34" s="637">
        <f>'2.CO2-Sector'!AB34</f>
        <v>11049.806368923906</v>
      </c>
      <c r="AC34" s="637">
        <f>'2.CO2-Sector'!AC34</f>
        <v>11807.005324140289</v>
      </c>
      <c r="AD34" s="637">
        <f>'2.CO2-Sector'!AD34</f>
        <v>11076.355908637637</v>
      </c>
      <c r="AE34" s="637">
        <f>'2.CO2-Sector'!AE34</f>
        <v>12141.64258301512</v>
      </c>
      <c r="AF34" s="637">
        <f>'2.CO2-Sector'!AF34</f>
        <v>12430.812103547969</v>
      </c>
      <c r="AG34" s="637">
        <f>'2.CO2-Sector'!AG34</f>
        <v>12524.696163572877</v>
      </c>
      <c r="AH34" s="637">
        <f>'2.CO2-Sector'!AH34</f>
        <v>13494.993714847755</v>
      </c>
      <c r="AI34" s="637">
        <f>'2.CO2-Sector'!AI34</f>
        <v>13752.536966155511</v>
      </c>
      <c r="AJ34" s="637">
        <f>'2.CO2-Sector'!AJ34</f>
        <v>13872.228730078583</v>
      </c>
      <c r="AK34" s="637">
        <f>'2.CO2-Sector'!AK34</f>
        <v>15214.352327328641</v>
      </c>
      <c r="AL34" s="637">
        <f>'2.CO2-Sector'!AL34</f>
        <v>16132.526380314026</v>
      </c>
      <c r="AM34" s="637">
        <f>'2.CO2-Sector'!AM34</f>
        <v>16997.608754950557</v>
      </c>
      <c r="AN34" s="637">
        <f>'2.CO2-Sector'!AN34</f>
        <v>17808.352586478897</v>
      </c>
      <c r="AO34" s="637">
        <f>'2.CO2-Sector'!AO34</f>
        <v>17549.375263856604</v>
      </c>
      <c r="AP34" s="637">
        <f>'2.CO2-Sector'!AP34</f>
        <v>17077.053174258628</v>
      </c>
      <c r="AQ34" s="637">
        <f>'2.CO2-Sector'!AQ34</f>
        <v>16162.740511395768</v>
      </c>
      <c r="AR34" s="637">
        <f>'2.CO2-Sector'!AR34</f>
        <v>16516.942998813651</v>
      </c>
      <c r="AS34" s="637">
        <f>'2.CO2-Sector'!AS34</f>
        <v>16817.344070670155</v>
      </c>
      <c r="AT34" s="637">
        <f>'2.CO2-Sector'!AT34</f>
        <v>15691.120491433474</v>
      </c>
      <c r="AU34" s="637">
        <f>'2.CO2-Sector'!AU34</f>
        <v>15967.800619604717</v>
      </c>
      <c r="AV34" s="637">
        <f>'2.CO2-Sector'!AV34</f>
        <v>16042.534043465548</v>
      </c>
      <c r="AW34" s="637">
        <f>'2.CO2-Sector'!AW34</f>
        <v>17212.558546043409</v>
      </c>
      <c r="AX34" s="637">
        <f>'2.CO2-Sector'!AX34</f>
        <v>16781.539656296227</v>
      </c>
      <c r="AY34" s="637">
        <f>'2.CO2-Sector'!AY34</f>
        <v>16412.159523295963</v>
      </c>
      <c r="AZ34" s="637">
        <f>'2.CO2-Sector'!AZ34</f>
        <v>16935.326990844595</v>
      </c>
      <c r="BA34" s="638">
        <f>'2.CO2-Sector'!BA34</f>
        <v>17655.583327716271</v>
      </c>
      <c r="BB34" s="637">
        <f>'2.CO2-Sector'!BB34</f>
        <v>18285.197674952884</v>
      </c>
      <c r="BC34" s="637">
        <f>'2.CO2-Sector'!BC34</f>
        <v>17608.775464863073</v>
      </c>
      <c r="BD34" s="741">
        <f>'2.CO2-Sector'!BD34</f>
        <v>17467.553954878163</v>
      </c>
      <c r="BE34" s="131"/>
      <c r="BF34" s="131"/>
      <c r="BG34" s="131"/>
      <c r="BH34" s="667"/>
    </row>
    <row r="35" spans="18:64" ht="19.5" thickBot="1">
      <c r="R35" s="891"/>
      <c r="S35" s="883"/>
      <c r="T35" s="883"/>
      <c r="U35" s="883"/>
      <c r="V35" s="695"/>
      <c r="W35" s="795" t="s">
        <v>360</v>
      </c>
      <c r="X35" s="357"/>
      <c r="Y35" s="396"/>
      <c r="Z35" s="171"/>
      <c r="AA35" s="173">
        <f>'2.CO2-Sector'!AA35</f>
        <v>6672.1268380523252</v>
      </c>
      <c r="AB35" s="173">
        <f>'2.CO2-Sector'!AB35</f>
        <v>6466.304536574592</v>
      </c>
      <c r="AC35" s="173">
        <f>'2.CO2-Sector'!AC35</f>
        <v>6206.2279196999352</v>
      </c>
      <c r="AD35" s="173">
        <f>'2.CO2-Sector'!AD35</f>
        <v>5993.9071350957993</v>
      </c>
      <c r="AE35" s="173">
        <f>'2.CO2-Sector'!AE35</f>
        <v>5783.2637475431447</v>
      </c>
      <c r="AF35" s="173">
        <f>'2.CO2-Sector'!AF35</f>
        <v>5975.5610305995888</v>
      </c>
      <c r="AG35" s="173">
        <f>'2.CO2-Sector'!AG35</f>
        <v>6089.4145063801525</v>
      </c>
      <c r="AH35" s="173">
        <f>'2.CO2-Sector'!AH35</f>
        <v>6049.4409006176556</v>
      </c>
      <c r="AI35" s="173">
        <f>'2.CO2-Sector'!AI35</f>
        <v>5607.4418176236586</v>
      </c>
      <c r="AJ35" s="173">
        <f>'2.CO2-Sector'!AJ35</f>
        <v>5631.6369367610523</v>
      </c>
      <c r="AK35" s="173">
        <f>'2.CO2-Sector'!AK35</f>
        <v>5705.2689545077847</v>
      </c>
      <c r="AL35" s="173">
        <f>'2.CO2-Sector'!AL35</f>
        <v>5229.4456507450468</v>
      </c>
      <c r="AM35" s="173">
        <f>'2.CO2-Sector'!AM35</f>
        <v>4965.3188116064412</v>
      </c>
      <c r="AN35" s="173">
        <f>'2.CO2-Sector'!AN35</f>
        <v>4785.075311818382</v>
      </c>
      <c r="AO35" s="173">
        <f>'2.CO2-Sector'!AO35</f>
        <v>4627.1126453900106</v>
      </c>
      <c r="AP35" s="173">
        <f>'2.CO2-Sector'!AP35</f>
        <v>4568.2629177681829</v>
      </c>
      <c r="AQ35" s="173">
        <f>'2.CO2-Sector'!AQ35</f>
        <v>4502.5332509482523</v>
      </c>
      <c r="AR35" s="173">
        <f>'2.CO2-Sector'!AR35</f>
        <v>4511.4971129597807</v>
      </c>
      <c r="AS35" s="173">
        <f>'2.CO2-Sector'!AS35</f>
        <v>4084.1513951954466</v>
      </c>
      <c r="AT35" s="173">
        <f>'2.CO2-Sector'!AT35</f>
        <v>3732.7235408687766</v>
      </c>
      <c r="AU35" s="173">
        <f>'2.CO2-Sector'!AU35</f>
        <v>3626.1307966784452</v>
      </c>
      <c r="AV35" s="173">
        <f>'2.CO2-Sector'!AV35</f>
        <v>3506.5713483391883</v>
      </c>
      <c r="AW35" s="173">
        <f>'2.CO2-Sector'!AW35</f>
        <v>3518.398687234474</v>
      </c>
      <c r="AX35" s="173">
        <f>'2.CO2-Sector'!AX35</f>
        <v>3527.3771786340103</v>
      </c>
      <c r="AY35" s="173">
        <f>'2.CO2-Sector'!AY35</f>
        <v>3420.7896528708075</v>
      </c>
      <c r="AZ35" s="173">
        <f>'2.CO2-Sector'!AZ35</f>
        <v>3273.4732212951503</v>
      </c>
      <c r="BA35" s="625">
        <f>'2.CO2-Sector'!BA35</f>
        <v>3198.8801205031205</v>
      </c>
      <c r="BB35" s="173">
        <f>'2.CO2-Sector'!BB35</f>
        <v>3085.8908088955513</v>
      </c>
      <c r="BC35" s="173">
        <f>'2.CO2-Sector'!BC35</f>
        <v>3045.8955530269454</v>
      </c>
      <c r="BD35" s="212">
        <f>'2.CO2-Sector'!BD35</f>
        <v>2984.6928041583365</v>
      </c>
      <c r="BE35" s="172"/>
      <c r="BF35" s="172"/>
      <c r="BG35" s="172"/>
      <c r="BH35" s="665"/>
    </row>
    <row r="36" spans="18:64" ht="15.75" thickTop="1" thickBot="1">
      <c r="U36" s="881"/>
      <c r="V36" s="377" t="s">
        <v>88</v>
      </c>
      <c r="W36" s="378"/>
      <c r="X36" s="378"/>
      <c r="Y36" s="379"/>
      <c r="Z36" s="168"/>
      <c r="AA36" s="169">
        <f t="shared" ref="AA36:BD36" si="14">SUM(AA5,AA32,AA33,AA35)</f>
        <v>1163873.6184377095</v>
      </c>
      <c r="AB36" s="169">
        <f t="shared" si="14"/>
        <v>1175352.9181396756</v>
      </c>
      <c r="AC36" s="169">
        <f t="shared" si="14"/>
        <v>1184791.4950435054</v>
      </c>
      <c r="AD36" s="169">
        <f t="shared" si="14"/>
        <v>1177467.1359151558</v>
      </c>
      <c r="AE36" s="169">
        <f t="shared" si="14"/>
        <v>1232353.9777903825</v>
      </c>
      <c r="AF36" s="169">
        <f t="shared" si="14"/>
        <v>1244620.145040985</v>
      </c>
      <c r="AG36" s="169">
        <f t="shared" si="14"/>
        <v>1256580.7651197743</v>
      </c>
      <c r="AH36" s="169">
        <f t="shared" si="14"/>
        <v>1249663.2087939337</v>
      </c>
      <c r="AI36" s="169">
        <f t="shared" si="14"/>
        <v>1209582.714079814</v>
      </c>
      <c r="AJ36" s="169">
        <f t="shared" si="14"/>
        <v>1246172.6335165889</v>
      </c>
      <c r="AK36" s="169">
        <f t="shared" si="14"/>
        <v>1269077.1927207122</v>
      </c>
      <c r="AL36" s="169">
        <f t="shared" si="14"/>
        <v>1253998.5910291672</v>
      </c>
      <c r="AM36" s="169">
        <f t="shared" si="14"/>
        <v>1282987.8030518165</v>
      </c>
      <c r="AN36" s="169">
        <f t="shared" si="14"/>
        <v>1291030.2194543853</v>
      </c>
      <c r="AO36" s="169">
        <f t="shared" si="14"/>
        <v>1286171.9595965694</v>
      </c>
      <c r="AP36" s="169">
        <f t="shared" si="14"/>
        <v>1293252.1481466475</v>
      </c>
      <c r="AQ36" s="169">
        <f t="shared" si="14"/>
        <v>1269957.6046258153</v>
      </c>
      <c r="AR36" s="169">
        <f t="shared" si="14"/>
        <v>1305502.867144136</v>
      </c>
      <c r="AS36" s="169">
        <f t="shared" si="14"/>
        <v>1234606.0392589867</v>
      </c>
      <c r="AT36" s="169">
        <f t="shared" si="14"/>
        <v>1165187.2991409018</v>
      </c>
      <c r="AU36" s="169">
        <f t="shared" si="14"/>
        <v>1216555.8982788667</v>
      </c>
      <c r="AV36" s="169">
        <f t="shared" si="14"/>
        <v>1266553.2314097797</v>
      </c>
      <c r="AW36" s="169">
        <f t="shared" si="14"/>
        <v>1307752.4102525909</v>
      </c>
      <c r="AX36" s="169">
        <f t="shared" si="14"/>
        <v>1317026.367636343</v>
      </c>
      <c r="AY36" s="169">
        <f t="shared" si="14"/>
        <v>1265300.7731608124</v>
      </c>
      <c r="AZ36" s="169">
        <f t="shared" si="14"/>
        <v>1225026.7354966481</v>
      </c>
      <c r="BA36" s="626">
        <f t="shared" si="14"/>
        <v>1205365.8028778909</v>
      </c>
      <c r="BB36" s="169">
        <f t="shared" si="14"/>
        <v>1189833.8438433234</v>
      </c>
      <c r="BC36" s="169">
        <f t="shared" si="14"/>
        <v>1143673.4585463109</v>
      </c>
      <c r="BD36" s="213">
        <f t="shared" si="14"/>
        <v>1106467.63481837</v>
      </c>
      <c r="BE36" s="169"/>
      <c r="BF36" s="169"/>
      <c r="BG36" s="169"/>
      <c r="BH36" s="166"/>
    </row>
    <row r="37" spans="18:64">
      <c r="U37" s="165"/>
      <c r="V37" s="108"/>
      <c r="W37" s="108"/>
      <c r="X37" s="108"/>
      <c r="Y37" s="165"/>
      <c r="Z37" s="165"/>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row>
    <row r="38" spans="18:64">
      <c r="U38" s="165"/>
      <c r="V38" s="108"/>
      <c r="W38" s="108"/>
      <c r="X38" s="108"/>
      <c r="Y38" s="165"/>
      <c r="Z38" s="165"/>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row>
    <row r="39" spans="18:64">
      <c r="U39" s="165"/>
      <c r="V39" s="108"/>
      <c r="W39" s="108"/>
      <c r="X39" s="108"/>
      <c r="Y39" s="165"/>
      <c r="Z39" s="165"/>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row>
    <row r="40" spans="18:64" ht="14.25" customHeight="1">
      <c r="Y40" s="1" t="s">
        <v>111</v>
      </c>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H40" s="648"/>
    </row>
    <row r="41" spans="18:64">
      <c r="U41" s="863"/>
      <c r="V41" s="42"/>
      <c r="Y41" s="380"/>
      <c r="Z41" s="80"/>
      <c r="AA41" s="10">
        <v>1990</v>
      </c>
      <c r="AB41" s="10">
        <f t="shared" ref="AB41:BE41" si="15">AA41+1</f>
        <v>1991</v>
      </c>
      <c r="AC41" s="10">
        <f t="shared" si="15"/>
        <v>1992</v>
      </c>
      <c r="AD41" s="10">
        <f t="shared" si="15"/>
        <v>1993</v>
      </c>
      <c r="AE41" s="10">
        <f t="shared" si="15"/>
        <v>1994</v>
      </c>
      <c r="AF41" s="10">
        <f t="shared" si="15"/>
        <v>1995</v>
      </c>
      <c r="AG41" s="10">
        <f t="shared" si="15"/>
        <v>1996</v>
      </c>
      <c r="AH41" s="10">
        <f t="shared" si="15"/>
        <v>1997</v>
      </c>
      <c r="AI41" s="10">
        <f t="shared" si="15"/>
        <v>1998</v>
      </c>
      <c r="AJ41" s="10">
        <f t="shared" si="15"/>
        <v>1999</v>
      </c>
      <c r="AK41" s="10">
        <f t="shared" si="15"/>
        <v>2000</v>
      </c>
      <c r="AL41" s="10">
        <f t="shared" si="15"/>
        <v>2001</v>
      </c>
      <c r="AM41" s="10">
        <f t="shared" si="15"/>
        <v>2002</v>
      </c>
      <c r="AN41" s="10">
        <f t="shared" si="15"/>
        <v>2003</v>
      </c>
      <c r="AO41" s="10">
        <f t="shared" si="15"/>
        <v>2004</v>
      </c>
      <c r="AP41" s="10">
        <f>AO41+1</f>
        <v>2005</v>
      </c>
      <c r="AQ41" s="10">
        <f t="shared" si="15"/>
        <v>2006</v>
      </c>
      <c r="AR41" s="10">
        <f t="shared" si="15"/>
        <v>2007</v>
      </c>
      <c r="AS41" s="10">
        <f t="shared" si="15"/>
        <v>2008</v>
      </c>
      <c r="AT41" s="10">
        <f t="shared" si="15"/>
        <v>2009</v>
      </c>
      <c r="AU41" s="10">
        <f t="shared" si="15"/>
        <v>2010</v>
      </c>
      <c r="AV41" s="10">
        <f t="shared" si="15"/>
        <v>2011</v>
      </c>
      <c r="AW41" s="10">
        <f t="shared" si="15"/>
        <v>2012</v>
      </c>
      <c r="AX41" s="10">
        <f t="shared" si="15"/>
        <v>2013</v>
      </c>
      <c r="AY41" s="10">
        <f t="shared" si="15"/>
        <v>2014</v>
      </c>
      <c r="AZ41" s="10">
        <f t="shared" si="15"/>
        <v>2015</v>
      </c>
      <c r="BA41" s="10">
        <f t="shared" si="15"/>
        <v>2016</v>
      </c>
      <c r="BB41" s="10">
        <f t="shared" si="15"/>
        <v>2017</v>
      </c>
      <c r="BC41" s="10">
        <f>BB41+1</f>
        <v>2018</v>
      </c>
      <c r="BD41" s="10">
        <f>BC41+1</f>
        <v>2019</v>
      </c>
      <c r="BE41" s="10">
        <f t="shared" si="15"/>
        <v>2020</v>
      </c>
      <c r="BF41" s="10" t="s">
        <v>18</v>
      </c>
      <c r="BG41" s="10" t="s">
        <v>1</v>
      </c>
      <c r="BH41" s="670"/>
    </row>
    <row r="42" spans="18:64">
      <c r="U42" s="933"/>
      <c r="V42" s="42"/>
      <c r="Y42" s="381" t="s">
        <v>112</v>
      </c>
      <c r="Z42" s="3"/>
      <c r="AA42" s="714">
        <f t="shared" ref="AA42:BE42" si="16">AA13/10^3</f>
        <v>-6.5973198241306933E-3</v>
      </c>
      <c r="AB42" s="714">
        <f t="shared" si="16"/>
        <v>-0.53331049176426459</v>
      </c>
      <c r="AC42" s="714">
        <f t="shared" si="16"/>
        <v>-0.87277735268999856</v>
      </c>
      <c r="AD42" s="714">
        <f t="shared" si="16"/>
        <v>-0.87691733417948869</v>
      </c>
      <c r="AE42" s="303">
        <f t="shared" si="16"/>
        <v>-1.4843701523487012</v>
      </c>
      <c r="AF42" s="303">
        <f t="shared" si="16"/>
        <v>-1.8045888770732854</v>
      </c>
      <c r="AG42" s="303">
        <f t="shared" si="16"/>
        <v>-1.9993998862352256</v>
      </c>
      <c r="AH42" s="303">
        <f t="shared" si="16"/>
        <v>-2.2882512727042017</v>
      </c>
      <c r="AI42" s="303">
        <f t="shared" si="16"/>
        <v>-5.1477753392366159</v>
      </c>
      <c r="AJ42" s="303">
        <f t="shared" si="16"/>
        <v>-5.2141268262092426</v>
      </c>
      <c r="AK42" s="303">
        <f t="shared" si="16"/>
        <v>-6.3646707073126114</v>
      </c>
      <c r="AL42" s="303">
        <f t="shared" si="16"/>
        <v>-6.6409352086365434</v>
      </c>
      <c r="AM42" s="303">
        <f t="shared" si="16"/>
        <v>-2.3234789030725413</v>
      </c>
      <c r="AN42" s="303">
        <f t="shared" si="16"/>
        <v>-2.1282651345750261</v>
      </c>
      <c r="AO42" s="303">
        <f t="shared" si="16"/>
        <v>-1.928883518121439</v>
      </c>
      <c r="AP42" s="303">
        <f t="shared" si="16"/>
        <v>-4.397269623193143</v>
      </c>
      <c r="AQ42" s="303">
        <f t="shared" si="16"/>
        <v>-3.5273278327308999</v>
      </c>
      <c r="AR42" s="303">
        <f t="shared" si="16"/>
        <v>-2.5543958183433273</v>
      </c>
      <c r="AS42" s="303">
        <f t="shared" si="16"/>
        <v>-4.2924832214787578</v>
      </c>
      <c r="AT42" s="303">
        <f t="shared" si="16"/>
        <v>-2.7456349873445638</v>
      </c>
      <c r="AU42" s="303">
        <f t="shared" si="16"/>
        <v>-5.0981238960042772</v>
      </c>
      <c r="AV42" s="303">
        <f t="shared" si="16"/>
        <v>-4.158284388108064</v>
      </c>
      <c r="AW42" s="303">
        <f t="shared" si="16"/>
        <v>-3.123577925318886</v>
      </c>
      <c r="AX42" s="303">
        <f t="shared" si="16"/>
        <v>-3.4659960629725974</v>
      </c>
      <c r="AY42" s="303">
        <f t="shared" si="16"/>
        <v>-2.6937035900392821</v>
      </c>
      <c r="AZ42" s="303">
        <f t="shared" si="16"/>
        <v>-3.3011622587425267</v>
      </c>
      <c r="BA42" s="303">
        <f t="shared" si="16"/>
        <v>-4.1817488612344622</v>
      </c>
      <c r="BB42" s="303">
        <f t="shared" si="16"/>
        <v>-4.9393377067273816</v>
      </c>
      <c r="BC42" s="303">
        <f t="shared" si="16"/>
        <v>-4.9736171148000263</v>
      </c>
      <c r="BD42" s="303">
        <f t="shared" si="16"/>
        <v>-4.2431622153764366</v>
      </c>
      <c r="BE42" s="303">
        <f t="shared" si="16"/>
        <v>0</v>
      </c>
      <c r="BF42" s="303"/>
      <c r="BG42" s="303"/>
      <c r="BH42" s="189"/>
    </row>
    <row r="43" spans="18:64" ht="27">
      <c r="U43" s="165"/>
      <c r="V43" s="42"/>
      <c r="Y43" s="634" t="s">
        <v>254</v>
      </c>
      <c r="Z43" s="3"/>
      <c r="AA43" s="3">
        <f t="shared" ref="AA43:BE43" si="17">AA7/10^3</f>
        <v>96.226531970894413</v>
      </c>
      <c r="AB43" s="3">
        <f t="shared" si="17"/>
        <v>95.415126659230765</v>
      </c>
      <c r="AC43" s="3">
        <f t="shared" si="17"/>
        <v>94.334817172211089</v>
      </c>
      <c r="AD43" s="3">
        <f t="shared" si="17"/>
        <v>94.442963216101731</v>
      </c>
      <c r="AE43" s="3">
        <f t="shared" si="17"/>
        <v>94.582709525437338</v>
      </c>
      <c r="AF43" s="3">
        <f t="shared" si="17"/>
        <v>93.234296968221813</v>
      </c>
      <c r="AG43" s="3">
        <f t="shared" si="17"/>
        <v>93.503604341520301</v>
      </c>
      <c r="AH43" s="3">
        <f t="shared" si="17"/>
        <v>95.898870643770167</v>
      </c>
      <c r="AI43" s="3">
        <f t="shared" si="17"/>
        <v>91.606054818037322</v>
      </c>
      <c r="AJ43" s="3">
        <f t="shared" si="17"/>
        <v>95.246417828031781</v>
      </c>
      <c r="AK43" s="3">
        <f t="shared" si="17"/>
        <v>95.290470195037031</v>
      </c>
      <c r="AL43" s="3">
        <f t="shared" si="17"/>
        <v>93.048126872465019</v>
      </c>
      <c r="AM43" s="3">
        <f t="shared" si="17"/>
        <v>95.542271136769443</v>
      </c>
      <c r="AN43" s="3">
        <f t="shared" si="17"/>
        <v>96.854961790917756</v>
      </c>
      <c r="AO43" s="3">
        <f t="shared" si="17"/>
        <v>96.970437828326197</v>
      </c>
      <c r="AP43" s="11">
        <f t="shared" si="17"/>
        <v>102.43879859556357</v>
      </c>
      <c r="AQ43" s="11">
        <f t="shared" si="17"/>
        <v>100.68371661303043</v>
      </c>
      <c r="AR43" s="11">
        <f t="shared" si="17"/>
        <v>105.64894692844022</v>
      </c>
      <c r="AS43" s="11">
        <f t="shared" si="17"/>
        <v>103.51756322062408</v>
      </c>
      <c r="AT43" s="11">
        <f t="shared" si="17"/>
        <v>100.73474225317671</v>
      </c>
      <c r="AU43" s="11">
        <f t="shared" si="17"/>
        <v>104.11376384560495</v>
      </c>
      <c r="AV43" s="11">
        <f t="shared" si="17"/>
        <v>105.16185061638181</v>
      </c>
      <c r="AW43" s="11">
        <f t="shared" si="17"/>
        <v>107.06783913043181</v>
      </c>
      <c r="AX43" s="11">
        <f t="shared" si="17"/>
        <v>106.1648709126295</v>
      </c>
      <c r="AY43" s="3">
        <f t="shared" si="17"/>
        <v>99.643431617370254</v>
      </c>
      <c r="AZ43" s="3">
        <f t="shared" si="17"/>
        <v>96.885156401028013</v>
      </c>
      <c r="BA43" s="11">
        <f t="shared" si="17"/>
        <v>101.37837955005342</v>
      </c>
      <c r="BB43" s="3">
        <f t="shared" si="17"/>
        <v>95.780536683414496</v>
      </c>
      <c r="BC43" s="11">
        <f t="shared" si="17"/>
        <v>93.800392466849502</v>
      </c>
      <c r="BD43" s="11">
        <f t="shared" si="17"/>
        <v>89.862393014128983</v>
      </c>
      <c r="BE43" s="11">
        <f t="shared" si="17"/>
        <v>0</v>
      </c>
      <c r="BF43" s="11"/>
      <c r="BG43" s="11"/>
      <c r="BH43" s="668"/>
    </row>
    <row r="44" spans="18:64">
      <c r="V44" s="42"/>
      <c r="Y44" s="319" t="s">
        <v>90</v>
      </c>
      <c r="Z44" s="11"/>
      <c r="AA44" s="11">
        <f t="shared" ref="AA44:BE44" si="18">AA14/10^3</f>
        <v>503.45518821843558</v>
      </c>
      <c r="AB44" s="11">
        <f t="shared" si="18"/>
        <v>497.20735711374181</v>
      </c>
      <c r="AC44" s="11">
        <f t="shared" si="18"/>
        <v>488.73934341546209</v>
      </c>
      <c r="AD44" s="11">
        <f t="shared" si="18"/>
        <v>476.54105875983225</v>
      </c>
      <c r="AE44" s="11">
        <f t="shared" si="18"/>
        <v>493.39615389684724</v>
      </c>
      <c r="AF44" s="11">
        <f t="shared" si="18"/>
        <v>490.09287343069286</v>
      </c>
      <c r="AG44" s="11">
        <f t="shared" si="18"/>
        <v>493.68790321593355</v>
      </c>
      <c r="AH44" s="11">
        <f t="shared" si="18"/>
        <v>484.10565040506492</v>
      </c>
      <c r="AI44" s="11">
        <f t="shared" si="18"/>
        <v>454.18178993025447</v>
      </c>
      <c r="AJ44" s="11">
        <f t="shared" si="18"/>
        <v>464.78878940474829</v>
      </c>
      <c r="AK44" s="11">
        <f t="shared" si="18"/>
        <v>477.63473948661482</v>
      </c>
      <c r="AL44" s="11">
        <f t="shared" si="18"/>
        <v>465.69206590643381</v>
      </c>
      <c r="AM44" s="11">
        <f t="shared" si="18"/>
        <v>473.43199089732263</v>
      </c>
      <c r="AN44" s="11">
        <f t="shared" si="18"/>
        <v>475.0032468935803</v>
      </c>
      <c r="AO44" s="11">
        <f t="shared" si="18"/>
        <v>471.24984363988034</v>
      </c>
      <c r="AP44" s="11">
        <f t="shared" si="18"/>
        <v>467.45426350099984</v>
      </c>
      <c r="AQ44" s="11">
        <f t="shared" si="18"/>
        <v>461.20362322972301</v>
      </c>
      <c r="AR44" s="11">
        <f t="shared" si="18"/>
        <v>472.51995009867312</v>
      </c>
      <c r="AS44" s="11">
        <f t="shared" si="18"/>
        <v>428.38775745328883</v>
      </c>
      <c r="AT44" s="11">
        <f t="shared" si="18"/>
        <v>403.15154328488256</v>
      </c>
      <c r="AU44" s="11">
        <f t="shared" si="18"/>
        <v>430.3126681522034</v>
      </c>
      <c r="AV44" s="11">
        <f t="shared" si="18"/>
        <v>444.90260728021013</v>
      </c>
      <c r="AW44" s="11">
        <f t="shared" si="18"/>
        <v>456.49512841896558</v>
      </c>
      <c r="AX44" s="11">
        <f t="shared" si="18"/>
        <v>462.97167891155499</v>
      </c>
      <c r="AY44" s="11">
        <f t="shared" si="18"/>
        <v>446.18597281501189</v>
      </c>
      <c r="AZ44" s="11">
        <f t="shared" si="18"/>
        <v>429.44899634212783</v>
      </c>
      <c r="BA44" s="11">
        <f t="shared" si="18"/>
        <v>417.3000192171512</v>
      </c>
      <c r="BB44" s="11">
        <f t="shared" si="18"/>
        <v>409.85056336721715</v>
      </c>
      <c r="BC44" s="11">
        <f t="shared" si="18"/>
        <v>398.46386611176428</v>
      </c>
      <c r="BD44" s="11">
        <f t="shared" si="18"/>
        <v>386.40036946036656</v>
      </c>
      <c r="BE44" s="11">
        <f t="shared" si="18"/>
        <v>0</v>
      </c>
      <c r="BF44" s="24"/>
      <c r="BG44" s="24"/>
      <c r="BH44" s="668"/>
    </row>
    <row r="45" spans="18:64">
      <c r="V45" s="42"/>
      <c r="Y45" s="319" t="s">
        <v>91</v>
      </c>
      <c r="Z45" s="11"/>
      <c r="AA45" s="11">
        <f t="shared" ref="AA45:BE45" si="19">AA27/10^3</f>
        <v>207.27397127957263</v>
      </c>
      <c r="AB45" s="11">
        <f t="shared" si="19"/>
        <v>219.21050474000234</v>
      </c>
      <c r="AC45" s="11">
        <f t="shared" si="19"/>
        <v>225.94368959210203</v>
      </c>
      <c r="AD45" s="11">
        <f t="shared" si="19"/>
        <v>229.41997430766867</v>
      </c>
      <c r="AE45" s="11">
        <f t="shared" si="19"/>
        <v>239.26517054206886</v>
      </c>
      <c r="AF45" s="11">
        <f t="shared" si="19"/>
        <v>248.41502920168602</v>
      </c>
      <c r="AG45" s="11">
        <f t="shared" si="19"/>
        <v>255.0397610959929</v>
      </c>
      <c r="AH45" s="11">
        <f t="shared" si="19"/>
        <v>256.64735322655446</v>
      </c>
      <c r="AI45" s="11">
        <f t="shared" si="19"/>
        <v>254.49605341613517</v>
      </c>
      <c r="AJ45" s="11">
        <f t="shared" si="19"/>
        <v>258.87408048575213</v>
      </c>
      <c r="AK45" s="11">
        <f t="shared" si="19"/>
        <v>258.3216142382733</v>
      </c>
      <c r="AL45" s="11">
        <f t="shared" si="19"/>
        <v>262.44342347333293</v>
      </c>
      <c r="AM45" s="11">
        <f t="shared" si="19"/>
        <v>259.2435925927719</v>
      </c>
      <c r="AN45" s="11">
        <f t="shared" si="19"/>
        <v>255.60500882002833</v>
      </c>
      <c r="AO45" s="11">
        <f t="shared" si="19"/>
        <v>249.49849210123975</v>
      </c>
      <c r="AP45" s="11">
        <f t="shared" si="19"/>
        <v>244.16130008917094</v>
      </c>
      <c r="AQ45" s="11">
        <f t="shared" si="19"/>
        <v>241.26448873863239</v>
      </c>
      <c r="AR45" s="11">
        <f t="shared" si="19"/>
        <v>239.24343795704115</v>
      </c>
      <c r="AS45" s="11">
        <f t="shared" si="19"/>
        <v>231.56414894510218</v>
      </c>
      <c r="AT45" s="11">
        <f t="shared" si="19"/>
        <v>227.94246879110997</v>
      </c>
      <c r="AU45" s="11">
        <f t="shared" si="19"/>
        <v>228.77823592578034</v>
      </c>
      <c r="AV45" s="11">
        <f t="shared" si="19"/>
        <v>225.17701596979882</v>
      </c>
      <c r="AW45" s="11">
        <f t="shared" si="19"/>
        <v>226.97109474386605</v>
      </c>
      <c r="AX45" s="11">
        <f t="shared" si="19"/>
        <v>224.24217016764166</v>
      </c>
      <c r="AY45" s="11">
        <f t="shared" si="19"/>
        <v>218.87132334349158</v>
      </c>
      <c r="AZ45" s="11">
        <f t="shared" si="19"/>
        <v>217.39690826436953</v>
      </c>
      <c r="BA45" s="11">
        <f t="shared" si="19"/>
        <v>215.29717805706179</v>
      </c>
      <c r="BB45" s="11">
        <f t="shared" si="19"/>
        <v>213.44057034400896</v>
      </c>
      <c r="BC45" s="11">
        <f t="shared" si="19"/>
        <v>210.80676186812633</v>
      </c>
      <c r="BD45" s="11">
        <f t="shared" si="19"/>
        <v>206.91929541337026</v>
      </c>
      <c r="BE45" s="11">
        <f t="shared" si="19"/>
        <v>0</v>
      </c>
      <c r="BF45" s="24"/>
      <c r="BG45" s="24"/>
      <c r="BH45" s="189"/>
      <c r="BI45" s="54"/>
      <c r="BJ45" s="54"/>
      <c r="BK45" s="54"/>
      <c r="BL45" s="54"/>
    </row>
    <row r="46" spans="18:64">
      <c r="U46" s="165"/>
      <c r="V46" s="42"/>
      <c r="Y46" s="319" t="s">
        <v>92</v>
      </c>
      <c r="Z46" s="11"/>
      <c r="AA46" s="11">
        <f t="shared" ref="AA46:BE46" si="20">AA26/10^3</f>
        <v>129.95731901583463</v>
      </c>
      <c r="AB46" s="11">
        <f t="shared" si="20"/>
        <v>134.04201126634902</v>
      </c>
      <c r="AC46" s="11">
        <f t="shared" si="20"/>
        <v>138.32256057885203</v>
      </c>
      <c r="AD46" s="11">
        <f t="shared" si="20"/>
        <v>142.6709738933005</v>
      </c>
      <c r="AE46" s="11">
        <f t="shared" si="20"/>
        <v>156.77225920453827</v>
      </c>
      <c r="AF46" s="11">
        <f t="shared" si="20"/>
        <v>161.8035598060944</v>
      </c>
      <c r="AG46" s="11">
        <f t="shared" si="20"/>
        <v>159.53906964282641</v>
      </c>
      <c r="AH46" s="11">
        <f t="shared" si="20"/>
        <v>164.45762369554151</v>
      </c>
      <c r="AI46" s="11">
        <f t="shared" si="20"/>
        <v>172.47437937302433</v>
      </c>
      <c r="AJ46" s="11">
        <f t="shared" si="20"/>
        <v>183.1080790713462</v>
      </c>
      <c r="AK46" s="11">
        <f t="shared" si="20"/>
        <v>189.83283300327813</v>
      </c>
      <c r="AL46" s="11">
        <f t="shared" si="20"/>
        <v>190.39109347248123</v>
      </c>
      <c r="AM46" s="11">
        <f t="shared" si="20"/>
        <v>199.8489339320449</v>
      </c>
      <c r="AN46" s="11">
        <f t="shared" si="20"/>
        <v>206.27212375143768</v>
      </c>
      <c r="AO46" s="11">
        <f t="shared" si="20"/>
        <v>213.57174472806867</v>
      </c>
      <c r="AP46" s="11">
        <f t="shared" si="20"/>
        <v>220.39451239762136</v>
      </c>
      <c r="AQ46" s="11">
        <f t="shared" si="20"/>
        <v>217.16456888579188</v>
      </c>
      <c r="AR46" s="11">
        <f t="shared" si="20"/>
        <v>226.83180657632906</v>
      </c>
      <c r="AS46" s="11">
        <f t="shared" si="20"/>
        <v>219.8366356075706</v>
      </c>
      <c r="AT46" s="11">
        <f t="shared" si="20"/>
        <v>196.17659421381785</v>
      </c>
      <c r="AU46" s="11">
        <f t="shared" si="20"/>
        <v>200.07233595565631</v>
      </c>
      <c r="AV46" s="11">
        <f t="shared" si="20"/>
        <v>223.08080913463257</v>
      </c>
      <c r="AW46" s="11">
        <f t="shared" si="20"/>
        <v>228.04095743129227</v>
      </c>
      <c r="AX46" s="11">
        <f t="shared" si="20"/>
        <v>237.58580199469986</v>
      </c>
      <c r="AY46" s="11">
        <f t="shared" si="20"/>
        <v>229.72152132413035</v>
      </c>
      <c r="AZ46" s="11">
        <f t="shared" si="20"/>
        <v>218.9370840221552</v>
      </c>
      <c r="BA46" s="11">
        <f t="shared" si="20"/>
        <v>211.98711663364429</v>
      </c>
      <c r="BB46" s="11">
        <f t="shared" si="20"/>
        <v>209.61704494016976</v>
      </c>
      <c r="BC46" s="11">
        <f t="shared" si="20"/>
        <v>201.49134983096434</v>
      </c>
      <c r="BD46" s="11">
        <f t="shared" si="20"/>
        <v>191.94597535229946</v>
      </c>
      <c r="BE46" s="11">
        <f t="shared" si="20"/>
        <v>0</v>
      </c>
      <c r="BF46" s="11"/>
      <c r="BG46" s="11"/>
      <c r="BH46" s="668"/>
    </row>
    <row r="47" spans="18:64">
      <c r="V47" s="42"/>
      <c r="Y47" s="319" t="s">
        <v>93</v>
      </c>
      <c r="Z47" s="11"/>
      <c r="AA47" s="11">
        <f t="shared" ref="AA47:BE47" si="21">AA30/10^3</f>
        <v>130.66526694358686</v>
      </c>
      <c r="AB47" s="11">
        <f t="shared" si="21"/>
        <v>132.49438566987615</v>
      </c>
      <c r="AC47" s="11">
        <f t="shared" si="21"/>
        <v>139.35448849930759</v>
      </c>
      <c r="AD47" s="11">
        <f t="shared" si="21"/>
        <v>138.80357290029716</v>
      </c>
      <c r="AE47" s="11">
        <f t="shared" si="21"/>
        <v>148.31367926049975</v>
      </c>
      <c r="AF47" s="11">
        <f t="shared" si="21"/>
        <v>150.30089054050353</v>
      </c>
      <c r="AG47" s="11">
        <f t="shared" si="21"/>
        <v>153.02366913769407</v>
      </c>
      <c r="AH47" s="11">
        <f t="shared" si="21"/>
        <v>148.13575902449048</v>
      </c>
      <c r="AI47" s="11">
        <f t="shared" si="21"/>
        <v>145.53803989709024</v>
      </c>
      <c r="AJ47" s="11">
        <f t="shared" si="21"/>
        <v>152.67544353020426</v>
      </c>
      <c r="AK47" s="11">
        <f t="shared" si="21"/>
        <v>155.58517476902639</v>
      </c>
      <c r="AL47" s="11">
        <f t="shared" si="21"/>
        <v>152.42636631956952</v>
      </c>
      <c r="AM47" s="11">
        <f t="shared" si="21"/>
        <v>163.24749576316071</v>
      </c>
      <c r="AN47" s="11">
        <f t="shared" si="21"/>
        <v>165.69113727583175</v>
      </c>
      <c r="AO47" s="11">
        <f t="shared" si="21"/>
        <v>164.08077624980189</v>
      </c>
      <c r="AP47" s="11">
        <f t="shared" si="21"/>
        <v>170.46946743802917</v>
      </c>
      <c r="AQ47" s="11">
        <f t="shared" si="21"/>
        <v>161.92861194564023</v>
      </c>
      <c r="AR47" s="11">
        <f t="shared" si="21"/>
        <v>172.79957012022936</v>
      </c>
      <c r="AS47" s="11">
        <f t="shared" si="21"/>
        <v>168.00756601592084</v>
      </c>
      <c r="AT47" s="11">
        <f t="shared" si="21"/>
        <v>161.87185143307579</v>
      </c>
      <c r="AU47" s="11">
        <f t="shared" si="21"/>
        <v>178.85077877908179</v>
      </c>
      <c r="AV47" s="11">
        <f t="shared" si="21"/>
        <v>193.8210789110704</v>
      </c>
      <c r="AW47" s="11">
        <f t="shared" si="21"/>
        <v>211.86400384240548</v>
      </c>
      <c r="AX47" s="11">
        <f t="shared" si="21"/>
        <v>207.77968005451197</v>
      </c>
      <c r="AY47" s="11">
        <f t="shared" si="21"/>
        <v>193.40757423773348</v>
      </c>
      <c r="AZ47" s="11">
        <f t="shared" si="21"/>
        <v>186.54562809360101</v>
      </c>
      <c r="BA47" s="11">
        <f t="shared" si="21"/>
        <v>184.76010919903459</v>
      </c>
      <c r="BB47" s="11">
        <f t="shared" si="21"/>
        <v>186.39274326653242</v>
      </c>
      <c r="BC47" s="11">
        <f t="shared" si="21"/>
        <v>165.67852085268032</v>
      </c>
      <c r="BD47" s="11">
        <f t="shared" si="21"/>
        <v>158.60385703858518</v>
      </c>
      <c r="BE47" s="11">
        <f t="shared" si="21"/>
        <v>0</v>
      </c>
      <c r="BF47" s="24"/>
      <c r="BG47" s="24"/>
      <c r="BH47" s="668"/>
    </row>
    <row r="48" spans="18:64">
      <c r="V48" s="42"/>
      <c r="Y48" s="636" t="s">
        <v>253</v>
      </c>
      <c r="Z48" s="3"/>
      <c r="AA48" s="3">
        <f t="shared" ref="AA48:BE48" si="22">AA32/10^3</f>
        <v>65.61989205067637</v>
      </c>
      <c r="AB48" s="3">
        <f t="shared" si="22"/>
        <v>66.852105620560891</v>
      </c>
      <c r="AC48" s="3">
        <f t="shared" si="22"/>
        <v>66.760230390060912</v>
      </c>
      <c r="AD48" s="3">
        <f t="shared" si="22"/>
        <v>65.446656589895767</v>
      </c>
      <c r="AE48" s="3">
        <f t="shared" si="22"/>
        <v>67.121544829979868</v>
      </c>
      <c r="AF48" s="3">
        <f t="shared" si="22"/>
        <v>67.457726638509499</v>
      </c>
      <c r="AG48" s="3">
        <f t="shared" si="22"/>
        <v>68.041728604769972</v>
      </c>
      <c r="AH48" s="3">
        <f t="shared" si="22"/>
        <v>65.44787246686613</v>
      </c>
      <c r="AI48" s="3">
        <f t="shared" si="22"/>
        <v>59.375007925752406</v>
      </c>
      <c r="AJ48" s="3">
        <f t="shared" si="22"/>
        <v>59.694334112925866</v>
      </c>
      <c r="AK48" s="3">
        <f t="shared" si="22"/>
        <v>60.213856436884704</v>
      </c>
      <c r="AL48" s="3">
        <f t="shared" si="22"/>
        <v>58.885842313326258</v>
      </c>
      <c r="AM48" s="3">
        <f t="shared" si="22"/>
        <v>56.263541319362453</v>
      </c>
      <c r="AN48" s="3">
        <f t="shared" si="22"/>
        <v>55.430505778252815</v>
      </c>
      <c r="AO48" s="3">
        <f t="shared" si="22"/>
        <v>55.398394278224259</v>
      </c>
      <c r="AP48" s="3">
        <f t="shared" si="22"/>
        <v>56.476435570577493</v>
      </c>
      <c r="AQ48" s="3">
        <f t="shared" si="22"/>
        <v>56.805863508508153</v>
      </c>
      <c r="AR48" s="3">
        <f t="shared" si="22"/>
        <v>55.999235549671205</v>
      </c>
      <c r="AS48" s="3">
        <f t="shared" si="22"/>
        <v>51.630051606085132</v>
      </c>
      <c r="AT48" s="3">
        <f t="shared" si="22"/>
        <v>46.056390246728952</v>
      </c>
      <c r="AU48" s="3">
        <f t="shared" si="22"/>
        <v>47.105232815282129</v>
      </c>
      <c r="AV48" s="3">
        <f t="shared" si="22"/>
        <v>46.946307722450491</v>
      </c>
      <c r="AW48" s="3">
        <f t="shared" si="22"/>
        <v>46.995349238257326</v>
      </c>
      <c r="AX48" s="3">
        <f t="shared" si="22"/>
        <v>48.758233154878504</v>
      </c>
      <c r="AY48" s="3">
        <f t="shared" si="22"/>
        <v>48.153203343976863</v>
      </c>
      <c r="AZ48" s="3">
        <f t="shared" si="22"/>
        <v>46.772380870678738</v>
      </c>
      <c r="BA48" s="3">
        <f t="shared" si="22"/>
        <v>46.359041862424398</v>
      </c>
      <c r="BB48" s="3">
        <f t="shared" si="22"/>
        <v>47.002451844784751</v>
      </c>
      <c r="BC48" s="3">
        <f t="shared" si="22"/>
        <v>46.286775549297225</v>
      </c>
      <c r="BD48" s="3">
        <f t="shared" si="22"/>
        <v>45.15218347527248</v>
      </c>
      <c r="BE48" s="11">
        <f t="shared" si="22"/>
        <v>0</v>
      </c>
      <c r="BF48" s="24"/>
      <c r="BG48" s="24"/>
      <c r="BH48" s="668"/>
    </row>
    <row r="49" spans="1:70">
      <c r="V49" s="42"/>
      <c r="Y49" s="319" t="s">
        <v>94</v>
      </c>
      <c r="Z49" s="3"/>
      <c r="AA49" s="3">
        <f t="shared" ref="AA49:BE49" si="23">AA33/10^3</f>
        <v>24.009919440480939</v>
      </c>
      <c r="AB49" s="3">
        <f t="shared" si="23"/>
        <v>24.198433025104432</v>
      </c>
      <c r="AC49" s="3">
        <f t="shared" si="23"/>
        <v>26.002914828499776</v>
      </c>
      <c r="AD49" s="3">
        <f t="shared" si="23"/>
        <v>25.024946447143286</v>
      </c>
      <c r="AE49" s="3">
        <f t="shared" si="23"/>
        <v>28.60356693581674</v>
      </c>
      <c r="AF49" s="3">
        <f t="shared" si="23"/>
        <v>29.144796301750581</v>
      </c>
      <c r="AG49" s="3">
        <f t="shared" si="23"/>
        <v>29.655014460891916</v>
      </c>
      <c r="AH49" s="3">
        <f t="shared" si="23"/>
        <v>31.208889703732336</v>
      </c>
      <c r="AI49" s="3">
        <f t="shared" si="23"/>
        <v>31.451722241133282</v>
      </c>
      <c r="AJ49" s="3">
        <f t="shared" si="23"/>
        <v>31.367978973028713</v>
      </c>
      <c r="AK49" s="3">
        <f t="shared" si="23"/>
        <v>32.857906344402544</v>
      </c>
      <c r="AL49" s="3">
        <f t="shared" si="23"/>
        <v>32.52316222944993</v>
      </c>
      <c r="AM49" s="3">
        <f t="shared" si="23"/>
        <v>32.768137501850823</v>
      </c>
      <c r="AN49" s="3">
        <f t="shared" si="23"/>
        <v>33.516424967093371</v>
      </c>
      <c r="AO49" s="3">
        <f t="shared" si="23"/>
        <v>32.704041643759759</v>
      </c>
      <c r="AP49" s="3">
        <f t="shared" si="23"/>
        <v>31.686377260110259</v>
      </c>
      <c r="AQ49" s="3">
        <f t="shared" si="23"/>
        <v>29.931526286271751</v>
      </c>
      <c r="AR49" s="3">
        <f t="shared" si="23"/>
        <v>30.502818619135546</v>
      </c>
      <c r="AS49" s="3">
        <f t="shared" si="23"/>
        <v>31.87064823667842</v>
      </c>
      <c r="AT49" s="3">
        <f t="shared" si="23"/>
        <v>28.266620364585687</v>
      </c>
      <c r="AU49" s="3">
        <f t="shared" si="23"/>
        <v>28.794875904583641</v>
      </c>
      <c r="AV49" s="3">
        <f t="shared" si="23"/>
        <v>28.115274815004529</v>
      </c>
      <c r="AW49" s="3">
        <f t="shared" si="23"/>
        <v>29.923216685456804</v>
      </c>
      <c r="AX49" s="3">
        <f t="shared" si="23"/>
        <v>29.462551324764974</v>
      </c>
      <c r="AY49" s="3">
        <f t="shared" si="23"/>
        <v>28.590660416266633</v>
      </c>
      <c r="AZ49" s="3">
        <f t="shared" si="23"/>
        <v>29.068270540135117</v>
      </c>
      <c r="BA49" s="3">
        <f t="shared" si="23"/>
        <v>29.266827099252421</v>
      </c>
      <c r="BB49" s="3">
        <f t="shared" si="23"/>
        <v>29.603380295027769</v>
      </c>
      <c r="BC49" s="3">
        <f t="shared" si="23"/>
        <v>29.073513428401792</v>
      </c>
      <c r="BD49" s="3">
        <f t="shared" si="23"/>
        <v>28.842030475564957</v>
      </c>
      <c r="BE49" s="11">
        <f t="shared" si="23"/>
        <v>0</v>
      </c>
      <c r="BF49" s="24"/>
      <c r="BG49" s="24"/>
      <c r="BH49" s="668"/>
    </row>
    <row r="50" spans="1:70" ht="19.5" thickBot="1">
      <c r="V50" s="42"/>
      <c r="Y50" s="797" t="s">
        <v>361</v>
      </c>
      <c r="Z50" s="12"/>
      <c r="AA50" s="5">
        <f t="shared" ref="AA50:BE50" si="24">AA35/10^3</f>
        <v>6.6721268380523249</v>
      </c>
      <c r="AB50" s="5">
        <f t="shared" si="24"/>
        <v>6.4663045365745919</v>
      </c>
      <c r="AC50" s="5">
        <f t="shared" si="24"/>
        <v>6.206227919699935</v>
      </c>
      <c r="AD50" s="5">
        <f t="shared" si="24"/>
        <v>5.9939071350957995</v>
      </c>
      <c r="AE50" s="5">
        <f t="shared" si="24"/>
        <v>5.7832637475431445</v>
      </c>
      <c r="AF50" s="5">
        <f t="shared" si="24"/>
        <v>5.9755610305995885</v>
      </c>
      <c r="AG50" s="5">
        <f t="shared" si="24"/>
        <v>6.0894145063801526</v>
      </c>
      <c r="AH50" s="5">
        <f t="shared" si="24"/>
        <v>6.0494409006176557</v>
      </c>
      <c r="AI50" s="5">
        <f t="shared" si="24"/>
        <v>5.6074418176236582</v>
      </c>
      <c r="AJ50" s="5">
        <f t="shared" si="24"/>
        <v>5.6316369367610521</v>
      </c>
      <c r="AK50" s="5">
        <f t="shared" si="24"/>
        <v>5.705268954507785</v>
      </c>
      <c r="AL50" s="5">
        <f t="shared" si="24"/>
        <v>5.2294456507450464</v>
      </c>
      <c r="AM50" s="5">
        <f t="shared" si="24"/>
        <v>4.9653188116064415</v>
      </c>
      <c r="AN50" s="5">
        <f t="shared" si="24"/>
        <v>4.7850753118183817</v>
      </c>
      <c r="AO50" s="5">
        <f t="shared" si="24"/>
        <v>4.6271126453900102</v>
      </c>
      <c r="AP50" s="5">
        <f t="shared" si="24"/>
        <v>4.5682629177681831</v>
      </c>
      <c r="AQ50" s="5">
        <f t="shared" si="24"/>
        <v>4.5025332509482521</v>
      </c>
      <c r="AR50" s="5">
        <f t="shared" si="24"/>
        <v>4.5114971129597805</v>
      </c>
      <c r="AS50" s="5">
        <f t="shared" si="24"/>
        <v>4.0841513951954465</v>
      </c>
      <c r="AT50" s="5">
        <f t="shared" si="24"/>
        <v>3.7327235408687764</v>
      </c>
      <c r="AU50" s="5">
        <f t="shared" si="24"/>
        <v>3.6261307966784453</v>
      </c>
      <c r="AV50" s="5">
        <f t="shared" si="24"/>
        <v>3.5065713483391883</v>
      </c>
      <c r="AW50" s="5">
        <f t="shared" si="24"/>
        <v>3.5183986872344741</v>
      </c>
      <c r="AX50" s="5">
        <f t="shared" si="24"/>
        <v>3.5273771786340102</v>
      </c>
      <c r="AY50" s="5">
        <f t="shared" si="24"/>
        <v>3.4207896528708073</v>
      </c>
      <c r="AZ50" s="5">
        <f t="shared" si="24"/>
        <v>3.2734732212951503</v>
      </c>
      <c r="BA50" s="5">
        <f t="shared" si="24"/>
        <v>3.1988801205031203</v>
      </c>
      <c r="BB50" s="5">
        <f t="shared" si="24"/>
        <v>3.0858908088955515</v>
      </c>
      <c r="BC50" s="5">
        <f t="shared" si="24"/>
        <v>3.0458955530269454</v>
      </c>
      <c r="BD50" s="5">
        <f t="shared" si="24"/>
        <v>2.9846928041583363</v>
      </c>
      <c r="BE50" s="5">
        <f t="shared" si="24"/>
        <v>0</v>
      </c>
      <c r="BF50" s="26"/>
      <c r="BG50" s="26"/>
      <c r="BH50" s="189"/>
    </row>
    <row r="51" spans="1:70" s="164" customFormat="1" ht="15" thickTop="1">
      <c r="Q51" s="1"/>
      <c r="R51" s="108"/>
      <c r="S51" s="108"/>
      <c r="T51" s="108"/>
      <c r="U51" s="108"/>
      <c r="V51" s="42"/>
      <c r="W51" s="1"/>
      <c r="X51" s="1"/>
      <c r="Y51" s="321" t="s">
        <v>37</v>
      </c>
      <c r="Z51" s="55"/>
      <c r="AA51" s="13">
        <f>SUM(AA42:AA50)</f>
        <v>1163.8736184377094</v>
      </c>
      <c r="AB51" s="13">
        <f>SUM(AB42:AB50)</f>
        <v>1175.3529181396757</v>
      </c>
      <c r="AC51" s="13">
        <f t="shared" ref="AC51:BA51" si="25">SUM(AC42:AC50)</f>
        <v>1184.7914950435056</v>
      </c>
      <c r="AD51" s="13">
        <f t="shared" si="25"/>
        <v>1177.4671359151557</v>
      </c>
      <c r="AE51" s="13">
        <f t="shared" si="25"/>
        <v>1232.3539777903827</v>
      </c>
      <c r="AF51" s="13">
        <f t="shared" si="25"/>
        <v>1244.6201450409851</v>
      </c>
      <c r="AG51" s="13">
        <f t="shared" si="25"/>
        <v>1256.580765119774</v>
      </c>
      <c r="AH51" s="13">
        <f t="shared" si="25"/>
        <v>1249.6632087939333</v>
      </c>
      <c r="AI51" s="13">
        <f t="shared" si="25"/>
        <v>1209.5827140798142</v>
      </c>
      <c r="AJ51" s="13">
        <f t="shared" si="25"/>
        <v>1246.172633516589</v>
      </c>
      <c r="AK51" s="13">
        <f t="shared" si="25"/>
        <v>1269.0771927207122</v>
      </c>
      <c r="AL51" s="13">
        <f t="shared" si="25"/>
        <v>1253.9985910291671</v>
      </c>
      <c r="AM51" s="13">
        <f t="shared" si="25"/>
        <v>1282.9878030518169</v>
      </c>
      <c r="AN51" s="13">
        <f t="shared" si="25"/>
        <v>1291.0302194543856</v>
      </c>
      <c r="AO51" s="13">
        <f t="shared" si="25"/>
        <v>1286.1719595965696</v>
      </c>
      <c r="AP51" s="13">
        <f t="shared" si="25"/>
        <v>1293.2521481466476</v>
      </c>
      <c r="AQ51" s="13">
        <f t="shared" si="25"/>
        <v>1269.9576046258153</v>
      </c>
      <c r="AR51" s="13">
        <f t="shared" si="25"/>
        <v>1305.5028671441362</v>
      </c>
      <c r="AS51" s="13">
        <f t="shared" si="25"/>
        <v>1234.6060392589868</v>
      </c>
      <c r="AT51" s="13">
        <f t="shared" si="25"/>
        <v>1165.1872991409018</v>
      </c>
      <c r="AU51" s="13">
        <f t="shared" si="25"/>
        <v>1216.5558982788666</v>
      </c>
      <c r="AV51" s="13">
        <f t="shared" si="25"/>
        <v>1266.5532314097798</v>
      </c>
      <c r="AW51" s="13">
        <f t="shared" si="25"/>
        <v>1307.7524102525908</v>
      </c>
      <c r="AX51" s="13">
        <f t="shared" si="25"/>
        <v>1317.0263676363429</v>
      </c>
      <c r="AY51" s="13">
        <f t="shared" si="25"/>
        <v>1265.3007731608127</v>
      </c>
      <c r="AZ51" s="13">
        <f t="shared" si="25"/>
        <v>1225.0267354966479</v>
      </c>
      <c r="BA51" s="13">
        <f t="shared" si="25"/>
        <v>1205.3658028778907</v>
      </c>
      <c r="BB51" s="13">
        <f t="shared" ref="BB51" si="26">SUM(BB42:BB50)</f>
        <v>1189.8338438433234</v>
      </c>
      <c r="BC51" s="13">
        <f t="shared" ref="BC51:BE51" si="27">SUM(BC42:BC50)</f>
        <v>1143.6734585463107</v>
      </c>
      <c r="BD51" s="13">
        <f t="shared" ref="BD51" si="28">SUM(BD42:BD50)</f>
        <v>1106.46763481837</v>
      </c>
      <c r="BE51" s="13">
        <f t="shared" si="27"/>
        <v>0</v>
      </c>
      <c r="BF51" s="13"/>
      <c r="BG51" s="13"/>
      <c r="BH51" s="668"/>
    </row>
    <row r="52" spans="1:70" s="164" customFormat="1">
      <c r="R52" s="108"/>
      <c r="S52" s="108"/>
      <c r="T52" s="108"/>
      <c r="U52" s="108"/>
      <c r="V52" s="42"/>
      <c r="W52" s="1"/>
      <c r="X52" s="1"/>
      <c r="Y52" s="42"/>
      <c r="Z52" s="49"/>
      <c r="AA52" s="49"/>
      <c r="AB52" s="49"/>
      <c r="AC52" s="49"/>
      <c r="AD52" s="49"/>
      <c r="AE52" s="49"/>
      <c r="AF52" s="49"/>
      <c r="AG52" s="49"/>
      <c r="AH52" s="49"/>
      <c r="AI52" s="49"/>
      <c r="AJ52" s="49"/>
      <c r="AK52" s="49"/>
      <c r="AL52" s="50"/>
      <c r="AM52" s="50"/>
      <c r="AN52" s="50"/>
      <c r="AO52" s="50"/>
      <c r="AP52" s="50"/>
      <c r="AQ52" s="44"/>
      <c r="AR52" s="44"/>
      <c r="AS52" s="44"/>
      <c r="AT52" s="44"/>
      <c r="AU52" s="44"/>
      <c r="AV52" s="44"/>
      <c r="AW52" s="44"/>
      <c r="AX52" s="44"/>
      <c r="AY52" s="44"/>
      <c r="AZ52" s="44"/>
      <c r="BA52" s="44"/>
      <c r="BB52" s="44"/>
      <c r="BC52" s="44"/>
      <c r="BD52" s="44"/>
      <c r="BE52" s="44"/>
      <c r="BF52" s="44"/>
      <c r="BG52" s="44"/>
      <c r="BH52" s="81"/>
    </row>
    <row r="53" spans="1:70">
      <c r="Q53" s="164"/>
      <c r="V53" s="42"/>
      <c r="Y53" s="84" t="s">
        <v>113</v>
      </c>
      <c r="BH53" s="648"/>
      <c r="BQ53" s="42"/>
      <c r="BR53" s="87"/>
    </row>
    <row r="54" spans="1:70">
      <c r="U54" s="863"/>
      <c r="V54" s="42"/>
      <c r="Y54" s="380"/>
      <c r="Z54" s="80"/>
      <c r="AA54" s="10">
        <v>1990</v>
      </c>
      <c r="AB54" s="10">
        <f t="shared" ref="AB54:BE54" si="29">AA54+1</f>
        <v>1991</v>
      </c>
      <c r="AC54" s="10">
        <f t="shared" si="29"/>
        <v>1992</v>
      </c>
      <c r="AD54" s="10">
        <f t="shared" si="29"/>
        <v>1993</v>
      </c>
      <c r="AE54" s="10">
        <f t="shared" si="29"/>
        <v>1994</v>
      </c>
      <c r="AF54" s="10">
        <f t="shared" si="29"/>
        <v>1995</v>
      </c>
      <c r="AG54" s="10">
        <f t="shared" si="29"/>
        <v>1996</v>
      </c>
      <c r="AH54" s="10">
        <f t="shared" si="29"/>
        <v>1997</v>
      </c>
      <c r="AI54" s="10">
        <f t="shared" si="29"/>
        <v>1998</v>
      </c>
      <c r="AJ54" s="10">
        <f t="shared" si="29"/>
        <v>1999</v>
      </c>
      <c r="AK54" s="10">
        <f t="shared" si="29"/>
        <v>2000</v>
      </c>
      <c r="AL54" s="10">
        <f t="shared" si="29"/>
        <v>2001</v>
      </c>
      <c r="AM54" s="10">
        <f t="shared" si="29"/>
        <v>2002</v>
      </c>
      <c r="AN54" s="10">
        <f t="shared" si="29"/>
        <v>2003</v>
      </c>
      <c r="AO54" s="10">
        <f t="shared" si="29"/>
        <v>2004</v>
      </c>
      <c r="AP54" s="10">
        <f t="shared" si="29"/>
        <v>2005</v>
      </c>
      <c r="AQ54" s="10">
        <f t="shared" si="29"/>
        <v>2006</v>
      </c>
      <c r="AR54" s="10">
        <f t="shared" si="29"/>
        <v>2007</v>
      </c>
      <c r="AS54" s="10">
        <f t="shared" si="29"/>
        <v>2008</v>
      </c>
      <c r="AT54" s="10">
        <f t="shared" si="29"/>
        <v>2009</v>
      </c>
      <c r="AU54" s="10">
        <f t="shared" si="29"/>
        <v>2010</v>
      </c>
      <c r="AV54" s="10">
        <f t="shared" si="29"/>
        <v>2011</v>
      </c>
      <c r="AW54" s="10">
        <f t="shared" si="29"/>
        <v>2012</v>
      </c>
      <c r="AX54" s="10">
        <f t="shared" si="29"/>
        <v>2013</v>
      </c>
      <c r="AY54" s="10">
        <f t="shared" si="29"/>
        <v>2014</v>
      </c>
      <c r="AZ54" s="10">
        <f t="shared" si="29"/>
        <v>2015</v>
      </c>
      <c r="BA54" s="10">
        <f t="shared" si="29"/>
        <v>2016</v>
      </c>
      <c r="BB54" s="10">
        <f t="shared" si="29"/>
        <v>2017</v>
      </c>
      <c r="BC54" s="10">
        <f>BB54+1</f>
        <v>2018</v>
      </c>
      <c r="BD54" s="10">
        <f>BC54+1</f>
        <v>2019</v>
      </c>
      <c r="BE54" s="10">
        <f t="shared" si="29"/>
        <v>2020</v>
      </c>
      <c r="BF54" s="10" t="s">
        <v>18</v>
      </c>
      <c r="BG54" s="10" t="s">
        <v>1</v>
      </c>
      <c r="BH54" s="671"/>
      <c r="BQ54" s="42"/>
      <c r="BR54" s="87"/>
    </row>
    <row r="55" spans="1:70">
      <c r="U55" s="934"/>
      <c r="V55" s="42"/>
      <c r="Y55" s="381" t="s">
        <v>112</v>
      </c>
      <c r="Z55" s="3"/>
      <c r="AA55" s="804" t="s">
        <v>58</v>
      </c>
      <c r="AB55" s="304" t="s">
        <v>58</v>
      </c>
      <c r="AC55" s="304" t="s">
        <v>58</v>
      </c>
      <c r="AD55" s="304" t="s">
        <v>58</v>
      </c>
      <c r="AE55" s="304" t="s">
        <v>58</v>
      </c>
      <c r="AF55" s="304" t="s">
        <v>58</v>
      </c>
      <c r="AG55" s="304" t="s">
        <v>58</v>
      </c>
      <c r="AH55" s="304" t="s">
        <v>58</v>
      </c>
      <c r="AI55" s="304" t="s">
        <v>58</v>
      </c>
      <c r="AJ55" s="304" t="s">
        <v>58</v>
      </c>
      <c r="AK55" s="304" t="s">
        <v>58</v>
      </c>
      <c r="AL55" s="304" t="s">
        <v>58</v>
      </c>
      <c r="AM55" s="304" t="s">
        <v>58</v>
      </c>
      <c r="AN55" s="304" t="s">
        <v>58</v>
      </c>
      <c r="AO55" s="304" t="s">
        <v>58</v>
      </c>
      <c r="AP55" s="304" t="s">
        <v>58</v>
      </c>
      <c r="AQ55" s="304" t="s">
        <v>58</v>
      </c>
      <c r="AR55" s="304" t="s">
        <v>58</v>
      </c>
      <c r="AS55" s="304" t="s">
        <v>58</v>
      </c>
      <c r="AT55" s="304" t="s">
        <v>58</v>
      </c>
      <c r="AU55" s="304" t="s">
        <v>58</v>
      </c>
      <c r="AV55" s="304" t="s">
        <v>58</v>
      </c>
      <c r="AW55" s="304" t="s">
        <v>58</v>
      </c>
      <c r="AX55" s="304" t="s">
        <v>58</v>
      </c>
      <c r="AY55" s="304" t="s">
        <v>58</v>
      </c>
      <c r="AZ55" s="304" t="s">
        <v>58</v>
      </c>
      <c r="BA55" s="304" t="s">
        <v>58</v>
      </c>
      <c r="BB55" s="304" t="s">
        <v>58</v>
      </c>
      <c r="BC55" s="304" t="s">
        <v>58</v>
      </c>
      <c r="BD55" s="304" t="s">
        <v>58</v>
      </c>
      <c r="BE55" s="304" t="s">
        <v>58</v>
      </c>
      <c r="BF55" s="304"/>
      <c r="BG55" s="304"/>
      <c r="BH55" s="668"/>
      <c r="BQ55" s="42"/>
      <c r="BR55" s="87"/>
    </row>
    <row r="56" spans="1:70" s="25" customFormat="1">
      <c r="A56" s="81"/>
      <c r="B56" s="1"/>
      <c r="C56" s="1"/>
      <c r="D56" s="1"/>
      <c r="E56" s="1"/>
      <c r="F56" s="1"/>
      <c r="G56" s="1"/>
      <c r="H56" s="1"/>
      <c r="I56" s="1"/>
      <c r="J56" s="1"/>
      <c r="K56" s="1"/>
      <c r="L56" s="1"/>
      <c r="M56" s="1"/>
      <c r="N56" s="1"/>
      <c r="O56" s="1"/>
      <c r="P56" s="1"/>
      <c r="Q56" s="1"/>
      <c r="R56" s="108"/>
      <c r="S56" s="108"/>
      <c r="T56" s="108"/>
      <c r="U56" s="108"/>
      <c r="V56" s="42"/>
      <c r="W56" s="1"/>
      <c r="X56" s="1"/>
      <c r="Y56" s="636" t="s">
        <v>413</v>
      </c>
      <c r="Z56" s="28"/>
      <c r="AA56" s="95"/>
      <c r="AB56" s="15">
        <f>AB43/$AA43-1</f>
        <v>-8.432241036277488E-3</v>
      </c>
      <c r="AC56" s="15">
        <f t="shared" ref="AC56:BB56" si="30">AC43/$AA43-1</f>
        <v>-1.9658973049714756E-2</v>
      </c>
      <c r="AD56" s="15">
        <f t="shared" si="30"/>
        <v>-1.853510376256895E-2</v>
      </c>
      <c r="AE56" s="15">
        <f t="shared" si="30"/>
        <v>-1.708283995888249E-2</v>
      </c>
      <c r="AF56" s="15">
        <f t="shared" si="30"/>
        <v>-3.1095737749102903E-2</v>
      </c>
      <c r="AG56" s="15">
        <f t="shared" si="30"/>
        <v>-2.8297056680767763E-2</v>
      </c>
      <c r="AH56" s="15">
        <f t="shared" si="30"/>
        <v>-3.4051037734931233E-3</v>
      </c>
      <c r="AI56" s="15">
        <f t="shared" si="30"/>
        <v>-4.8016665032203809E-2</v>
      </c>
      <c r="AJ56" s="15">
        <f t="shared" si="30"/>
        <v>-1.0185487544735472E-2</v>
      </c>
      <c r="AK56" s="15">
        <f t="shared" si="30"/>
        <v>-9.7276889926836141E-3</v>
      </c>
      <c r="AL56" s="15">
        <f t="shared" si="30"/>
        <v>-3.3030444237466261E-2</v>
      </c>
      <c r="AM56" s="15">
        <f t="shared" si="30"/>
        <v>-7.1109372863187303E-3</v>
      </c>
      <c r="AN56" s="15">
        <f t="shared" si="30"/>
        <v>6.5307333346837915E-3</v>
      </c>
      <c r="AO56" s="15">
        <f t="shared" si="30"/>
        <v>7.7307769717482877E-3</v>
      </c>
      <c r="AP56" s="15">
        <f t="shared" si="30"/>
        <v>6.4558770823707645E-2</v>
      </c>
      <c r="AQ56" s="15">
        <f t="shared" si="30"/>
        <v>4.6319705707404957E-2</v>
      </c>
      <c r="AR56" s="15">
        <f t="shared" si="30"/>
        <v>9.7919095332208439E-2</v>
      </c>
      <c r="AS56" s="15">
        <f t="shared" si="30"/>
        <v>7.5769448408833595E-2</v>
      </c>
      <c r="AT56" s="15">
        <f t="shared" si="30"/>
        <v>4.6849971519766331E-2</v>
      </c>
      <c r="AU56" s="15">
        <f t="shared" si="30"/>
        <v>8.1965251299882524E-2</v>
      </c>
      <c r="AV56" s="15">
        <f t="shared" si="30"/>
        <v>9.2857120198305276E-2</v>
      </c>
      <c r="AW56" s="15">
        <f t="shared" si="30"/>
        <v>0.11266442775695751</v>
      </c>
      <c r="AX56" s="15">
        <f t="shared" si="30"/>
        <v>0.10328065179301205</v>
      </c>
      <c r="AY56" s="15">
        <f t="shared" si="30"/>
        <v>3.5508913981326273E-2</v>
      </c>
      <c r="AZ56" s="15">
        <f t="shared" si="30"/>
        <v>6.8445200782338844E-3</v>
      </c>
      <c r="BA56" s="15">
        <f t="shared" si="30"/>
        <v>5.353874314744389E-2</v>
      </c>
      <c r="BB56" s="15">
        <f t="shared" si="30"/>
        <v>-4.6348473580531957E-3</v>
      </c>
      <c r="BC56" s="15">
        <f t="shared" ref="BC56:BE64" si="31">BC43/$AA43-1</f>
        <v>-2.521279167349344E-2</v>
      </c>
      <c r="BD56" s="15">
        <f t="shared" ref="BD56" si="32">BD43/$AA43-1</f>
        <v>-6.6137050004986042E-2</v>
      </c>
      <c r="BE56" s="15">
        <f t="shared" si="31"/>
        <v>-1</v>
      </c>
      <c r="BF56" s="24"/>
      <c r="BG56" s="24"/>
      <c r="BH56" s="668"/>
      <c r="BI56" s="47"/>
      <c r="BQ56" s="42"/>
      <c r="BR56" s="87"/>
    </row>
    <row r="57" spans="1:70" s="25" customFormat="1">
      <c r="A57" s="81"/>
      <c r="B57" s="1"/>
      <c r="C57" s="1"/>
      <c r="D57" s="1"/>
      <c r="E57" s="1"/>
      <c r="F57" s="1"/>
      <c r="G57" s="1"/>
      <c r="H57" s="1"/>
      <c r="I57" s="1"/>
      <c r="J57" s="1"/>
      <c r="K57" s="1"/>
      <c r="L57" s="1"/>
      <c r="M57" s="1"/>
      <c r="N57" s="1"/>
      <c r="O57" s="1"/>
      <c r="P57" s="1"/>
      <c r="Q57" s="1"/>
      <c r="R57" s="108"/>
      <c r="S57" s="108"/>
      <c r="T57" s="108"/>
      <c r="U57" s="108"/>
      <c r="V57" s="42"/>
      <c r="W57" s="1"/>
      <c r="X57" s="1"/>
      <c r="Y57" s="319" t="s">
        <v>90</v>
      </c>
      <c r="Z57" s="28"/>
      <c r="AA57" s="785"/>
      <c r="AB57" s="15">
        <f>AB44/$AA44-1</f>
        <v>-1.2409905093644591E-2</v>
      </c>
      <c r="AC57" s="15">
        <f t="shared" ref="AC57:BA57" si="33">AC44/$AA44-1</f>
        <v>-2.9229701366368044E-2</v>
      </c>
      <c r="AD57" s="15">
        <f t="shared" si="33"/>
        <v>-5.3458838221220217E-2</v>
      </c>
      <c r="AE57" s="15">
        <f t="shared" si="33"/>
        <v>-1.9979999326621312E-2</v>
      </c>
      <c r="AF57" s="15">
        <f t="shared" si="33"/>
        <v>-2.6541219755878642E-2</v>
      </c>
      <c r="AG57" s="15">
        <f t="shared" si="33"/>
        <v>-1.9400505210931063E-2</v>
      </c>
      <c r="AH57" s="15">
        <f t="shared" si="33"/>
        <v>-3.843348577227379E-2</v>
      </c>
      <c r="AI57" s="15">
        <f t="shared" si="33"/>
        <v>-9.787047475375843E-2</v>
      </c>
      <c r="AJ57" s="15">
        <f t="shared" si="33"/>
        <v>-7.6802066437164251E-2</v>
      </c>
      <c r="AK57" s="15">
        <f t="shared" si="33"/>
        <v>-5.1286488521830376E-2</v>
      </c>
      <c r="AL57" s="15">
        <f t="shared" si="33"/>
        <v>-7.500791171828658E-2</v>
      </c>
      <c r="AM57" s="15">
        <f t="shared" si="33"/>
        <v>-5.9634299186299589E-2</v>
      </c>
      <c r="AN57" s="15">
        <f t="shared" si="33"/>
        <v>-5.6513354099175017E-2</v>
      </c>
      <c r="AO57" s="15">
        <f t="shared" si="33"/>
        <v>-6.3968641762377154E-2</v>
      </c>
      <c r="AP57" s="15">
        <f t="shared" si="33"/>
        <v>-7.1507704280159068E-2</v>
      </c>
      <c r="AQ57" s="15">
        <f t="shared" si="33"/>
        <v>-8.3923189148625399E-2</v>
      </c>
      <c r="AR57" s="15">
        <f t="shared" si="33"/>
        <v>-6.1445862201226387E-2</v>
      </c>
      <c r="AS57" s="15">
        <f t="shared" si="33"/>
        <v>-0.14910449335279674</v>
      </c>
      <c r="AT57" s="15">
        <f t="shared" si="33"/>
        <v>-0.19923053189400042</v>
      </c>
      <c r="AU57" s="15">
        <f t="shared" si="33"/>
        <v>-0.14528109309005199</v>
      </c>
      <c r="AV57" s="15">
        <f t="shared" si="33"/>
        <v>-0.11630147490469611</v>
      </c>
      <c r="AW57" s="15">
        <f t="shared" si="33"/>
        <v>-9.3275550433090992E-2</v>
      </c>
      <c r="AX57" s="15">
        <f t="shared" si="33"/>
        <v>-8.0411345943496193E-2</v>
      </c>
      <c r="AY57" s="15">
        <f t="shared" si="33"/>
        <v>-0.11375235918430171</v>
      </c>
      <c r="AZ57" s="15">
        <f t="shared" si="33"/>
        <v>-0.14699658203581456</v>
      </c>
      <c r="BA57" s="15">
        <f t="shared" si="33"/>
        <v>-0.17112778061968048</v>
      </c>
      <c r="BB57" s="15">
        <f t="shared" ref="BB57" si="34">BB44/$AA44-1</f>
        <v>-0.18592444182064105</v>
      </c>
      <c r="BC57" s="15">
        <f t="shared" si="31"/>
        <v>-0.2085415436440361</v>
      </c>
      <c r="BD57" s="15">
        <f t="shared" ref="BD57" si="35">BD44/$AA44-1</f>
        <v>-0.23250295457732395</v>
      </c>
      <c r="BE57" s="15">
        <f t="shared" si="31"/>
        <v>-1</v>
      </c>
      <c r="BF57" s="24"/>
      <c r="BG57" s="24"/>
      <c r="BH57" s="668"/>
      <c r="BI57" s="47"/>
      <c r="BQ57" s="42"/>
      <c r="BR57" s="87"/>
    </row>
    <row r="58" spans="1:70" s="25" customFormat="1">
      <c r="A58" s="81"/>
      <c r="B58" s="1"/>
      <c r="C58" s="1"/>
      <c r="D58" s="1"/>
      <c r="E58" s="1"/>
      <c r="F58" s="1"/>
      <c r="G58" s="1"/>
      <c r="H58" s="1"/>
      <c r="I58" s="1"/>
      <c r="J58" s="1"/>
      <c r="K58" s="1"/>
      <c r="L58" s="1"/>
      <c r="M58" s="1"/>
      <c r="N58" s="1"/>
      <c r="O58" s="1"/>
      <c r="P58" s="1"/>
      <c r="Q58" s="1"/>
      <c r="R58" s="108"/>
      <c r="S58" s="108"/>
      <c r="T58" s="108"/>
      <c r="U58" s="108"/>
      <c r="V58" s="42"/>
      <c r="W58" s="1"/>
      <c r="X58" s="1"/>
      <c r="Y58" s="319" t="s">
        <v>91</v>
      </c>
      <c r="Z58" s="28"/>
      <c r="AA58" s="785"/>
      <c r="AB58" s="15">
        <f>AB45/$AA45-1</f>
        <v>5.758819299278839E-2</v>
      </c>
      <c r="AC58" s="15">
        <f t="shared" ref="AC58:BA58" si="36">AC45/$AA45-1</f>
        <v>9.0072661788042518E-2</v>
      </c>
      <c r="AD58" s="15">
        <f t="shared" si="36"/>
        <v>0.10684411019570494</v>
      </c>
      <c r="AE58" s="15">
        <f t="shared" si="36"/>
        <v>0.15434257888245062</v>
      </c>
      <c r="AF58" s="15">
        <f t="shared" si="36"/>
        <v>0.19848636887755688</v>
      </c>
      <c r="AG58" s="15">
        <f t="shared" si="36"/>
        <v>0.23044760285889154</v>
      </c>
      <c r="AH58" s="15">
        <f t="shared" si="36"/>
        <v>0.23820348325543805</v>
      </c>
      <c r="AI58" s="15">
        <f t="shared" si="36"/>
        <v>0.22782446751535934</v>
      </c>
      <c r="AJ58" s="15">
        <f t="shared" si="36"/>
        <v>0.24894640116959454</v>
      </c>
      <c r="AK58" s="15">
        <f t="shared" si="36"/>
        <v>0.24628100983237888</v>
      </c>
      <c r="AL58" s="15">
        <f t="shared" si="36"/>
        <v>0.26616681223011507</v>
      </c>
      <c r="AM58" s="15">
        <f t="shared" si="36"/>
        <v>0.25072912431972583</v>
      </c>
      <c r="AN58" s="15">
        <f t="shared" si="36"/>
        <v>0.23317465884448385</v>
      </c>
      <c r="AO58" s="15">
        <f t="shared" si="36"/>
        <v>0.20371357079232277</v>
      </c>
      <c r="AP58" s="15">
        <f t="shared" si="36"/>
        <v>0.17796411475054152</v>
      </c>
      <c r="AQ58" s="15">
        <f t="shared" si="36"/>
        <v>0.16398835439502957</v>
      </c>
      <c r="AR58" s="15">
        <f t="shared" si="36"/>
        <v>0.15423772932081214</v>
      </c>
      <c r="AS58" s="15">
        <f t="shared" si="36"/>
        <v>0.11718875030751819</v>
      </c>
      <c r="AT58" s="15">
        <f t="shared" si="36"/>
        <v>9.9715836889425535E-2</v>
      </c>
      <c r="AU58" s="15">
        <f t="shared" si="36"/>
        <v>0.10374802254935611</v>
      </c>
      <c r="AV58" s="15">
        <f t="shared" si="36"/>
        <v>8.6373820020452241E-2</v>
      </c>
      <c r="AW58" s="15">
        <f t="shared" si="36"/>
        <v>9.5029411279652587E-2</v>
      </c>
      <c r="AX58" s="15">
        <f t="shared" si="36"/>
        <v>8.1863626114357491E-2</v>
      </c>
      <c r="AY58" s="15">
        <f t="shared" si="36"/>
        <v>5.5951801339669149E-2</v>
      </c>
      <c r="AZ58" s="15">
        <f t="shared" si="36"/>
        <v>4.8838437949080493E-2</v>
      </c>
      <c r="BA58" s="15">
        <f t="shared" si="36"/>
        <v>3.8708221432528056E-2</v>
      </c>
      <c r="BB58" s="15">
        <f t="shared" ref="BB58" si="37">BB45/$AA45-1</f>
        <v>2.9750957278271928E-2</v>
      </c>
      <c r="BC58" s="15">
        <f t="shared" si="31"/>
        <v>1.7044062825373407E-2</v>
      </c>
      <c r="BD58" s="15">
        <f t="shared" ref="BD58" si="38">BD45/$AA45-1</f>
        <v>-1.7111452249061188E-3</v>
      </c>
      <c r="BE58" s="15">
        <f t="shared" si="31"/>
        <v>-1</v>
      </c>
      <c r="BF58" s="24"/>
      <c r="BG58" s="24"/>
      <c r="BH58" s="668"/>
      <c r="BI58" s="47"/>
      <c r="BQ58" s="42"/>
      <c r="BR58" s="87"/>
    </row>
    <row r="59" spans="1:70" s="25" customFormat="1">
      <c r="A59" s="81"/>
      <c r="B59" s="1"/>
      <c r="C59" s="1"/>
      <c r="D59" s="1"/>
      <c r="E59" s="1"/>
      <c r="F59" s="1"/>
      <c r="G59" s="1"/>
      <c r="H59" s="1"/>
      <c r="I59" s="1"/>
      <c r="J59" s="1"/>
      <c r="K59" s="1"/>
      <c r="L59" s="1"/>
      <c r="M59" s="1"/>
      <c r="N59" s="1"/>
      <c r="O59" s="1"/>
      <c r="P59" s="1"/>
      <c r="Q59" s="1"/>
      <c r="R59" s="108"/>
      <c r="S59" s="108"/>
      <c r="T59" s="108"/>
      <c r="U59" s="165"/>
      <c r="V59" s="42"/>
      <c r="W59" s="1"/>
      <c r="X59" s="1"/>
      <c r="Y59" s="319" t="s">
        <v>92</v>
      </c>
      <c r="Z59" s="28"/>
      <c r="AA59" s="785"/>
      <c r="AB59" s="15">
        <f t="shared" ref="AB59:BA59" si="39">AB46/$AA46-1</f>
        <v>3.1431028905857028E-2</v>
      </c>
      <c r="AC59" s="15">
        <f t="shared" si="39"/>
        <v>6.4369145396098393E-2</v>
      </c>
      <c r="AD59" s="15">
        <f t="shared" si="39"/>
        <v>9.7829464117498377E-2</v>
      </c>
      <c r="AE59" s="15">
        <f t="shared" si="39"/>
        <v>0.20633651410919285</v>
      </c>
      <c r="AF59" s="15">
        <f t="shared" si="39"/>
        <v>0.2450515371618236</v>
      </c>
      <c r="AG59" s="15">
        <f t="shared" si="39"/>
        <v>0.22762666120703368</v>
      </c>
      <c r="AH59" s="15">
        <f t="shared" si="39"/>
        <v>0.26547411827958078</v>
      </c>
      <c r="AI59" s="15">
        <f t="shared" si="39"/>
        <v>0.3271617226268666</v>
      </c>
      <c r="AJ59" s="15">
        <f t="shared" si="39"/>
        <v>0.40898627686398648</v>
      </c>
      <c r="AK59" s="15">
        <f t="shared" si="39"/>
        <v>0.46073214222084702</v>
      </c>
      <c r="AL59" s="15">
        <f t="shared" si="39"/>
        <v>0.46502786387339268</v>
      </c>
      <c r="AM59" s="15">
        <f t="shared" si="39"/>
        <v>0.53780437643296053</v>
      </c>
      <c r="AN59" s="15">
        <f t="shared" si="39"/>
        <v>0.58722975599630889</v>
      </c>
      <c r="AO59" s="15">
        <f t="shared" si="39"/>
        <v>0.64339912784785946</v>
      </c>
      <c r="AP59" s="15">
        <f t="shared" si="39"/>
        <v>0.69589919264776023</v>
      </c>
      <c r="AQ59" s="15">
        <f t="shared" si="39"/>
        <v>0.67104531341810381</v>
      </c>
      <c r="AR59" s="15">
        <f t="shared" si="39"/>
        <v>0.7454331029150485</v>
      </c>
      <c r="AS59" s="15">
        <f t="shared" si="39"/>
        <v>0.69160642334261024</v>
      </c>
      <c r="AT59" s="15">
        <f t="shared" si="39"/>
        <v>0.50954633182233278</v>
      </c>
      <c r="AU59" s="15">
        <f t="shared" si="39"/>
        <v>0.53952341792522307</v>
      </c>
      <c r="AV59" s="15">
        <f t="shared" si="39"/>
        <v>0.71656980017763616</v>
      </c>
      <c r="AW59" s="15">
        <f t="shared" si="39"/>
        <v>0.75473731805368072</v>
      </c>
      <c r="AX59" s="15">
        <f t="shared" si="39"/>
        <v>0.82818331275171397</v>
      </c>
      <c r="AY59" s="15">
        <f t="shared" si="39"/>
        <v>0.76766897827539804</v>
      </c>
      <c r="AZ59" s="15">
        <f t="shared" si="39"/>
        <v>0.68468452319702644</v>
      </c>
      <c r="BA59" s="15">
        <f t="shared" si="39"/>
        <v>0.63120567767187286</v>
      </c>
      <c r="BB59" s="15">
        <f t="shared" ref="BB59" si="40">BB46/$AA46-1</f>
        <v>0.61296836936616872</v>
      </c>
      <c r="BC59" s="15">
        <f t="shared" si="31"/>
        <v>0.55044249417313429</v>
      </c>
      <c r="BD59" s="15">
        <f t="shared" ref="BD59" si="41">BD46/$AA46-1</f>
        <v>0.47699242186514956</v>
      </c>
      <c r="BE59" s="15">
        <f t="shared" si="31"/>
        <v>-1</v>
      </c>
      <c r="BF59" s="24"/>
      <c r="BG59" s="24"/>
      <c r="BH59" s="668"/>
      <c r="BI59" s="47"/>
      <c r="BQ59" s="42"/>
      <c r="BR59" s="87"/>
    </row>
    <row r="60" spans="1:70" s="25" customFormat="1">
      <c r="A60" s="81"/>
      <c r="B60" s="1"/>
      <c r="C60" s="1"/>
      <c r="D60" s="1"/>
      <c r="E60" s="1"/>
      <c r="F60" s="1"/>
      <c r="G60" s="1"/>
      <c r="H60" s="1"/>
      <c r="I60" s="1"/>
      <c r="J60" s="1"/>
      <c r="K60" s="1"/>
      <c r="L60" s="1"/>
      <c r="M60" s="1"/>
      <c r="N60" s="1"/>
      <c r="O60" s="1"/>
      <c r="P60" s="1"/>
      <c r="Q60" s="1"/>
      <c r="R60" s="108"/>
      <c r="S60" s="108"/>
      <c r="T60" s="108"/>
      <c r="U60" s="108"/>
      <c r="V60" s="42"/>
      <c r="W60" s="1"/>
      <c r="X60" s="1"/>
      <c r="Y60" s="636" t="s">
        <v>414</v>
      </c>
      <c r="Z60" s="28"/>
      <c r="AA60" s="785"/>
      <c r="AB60" s="15">
        <f t="shared" ref="AB60:BA61" si="42">AB47/$AA47-1</f>
        <v>1.399850755349541E-2</v>
      </c>
      <c r="AC60" s="15">
        <f t="shared" si="42"/>
        <v>6.6499856916621969E-2</v>
      </c>
      <c r="AD60" s="15">
        <f t="shared" si="42"/>
        <v>6.2283620942847229E-2</v>
      </c>
      <c r="AE60" s="15">
        <f t="shared" si="42"/>
        <v>0.13506582682398971</v>
      </c>
      <c r="AF60" s="15">
        <f t="shared" si="42"/>
        <v>0.15027423933090134</v>
      </c>
      <c r="AG60" s="15">
        <f t="shared" si="42"/>
        <v>0.17111205385406802</v>
      </c>
      <c r="AH60" s="15">
        <f t="shared" si="42"/>
        <v>0.13370417777852395</v>
      </c>
      <c r="AI60" s="15">
        <f t="shared" si="42"/>
        <v>0.11382346128695797</v>
      </c>
      <c r="AJ60" s="15">
        <f t="shared" si="42"/>
        <v>0.16844703341187084</v>
      </c>
      <c r="AK60" s="15">
        <f t="shared" si="42"/>
        <v>0.19071562327422797</v>
      </c>
      <c r="AL60" s="15">
        <f t="shared" si="42"/>
        <v>0.16654080984947406</v>
      </c>
      <c r="AM60" s="15">
        <f t="shared" si="42"/>
        <v>0.24935646313446735</v>
      </c>
      <c r="AN60" s="15">
        <f t="shared" si="42"/>
        <v>0.26805800157563597</v>
      </c>
      <c r="AO60" s="15">
        <f t="shared" si="42"/>
        <v>0.25573367802969216</v>
      </c>
      <c r="AP60" s="15">
        <f t="shared" si="42"/>
        <v>0.30462724659359774</v>
      </c>
      <c r="AQ60" s="15">
        <f t="shared" si="42"/>
        <v>0.23926285640659906</v>
      </c>
      <c r="AR60" s="15">
        <f t="shared" si="42"/>
        <v>0.3224598561057046</v>
      </c>
      <c r="AS60" s="15">
        <f t="shared" si="42"/>
        <v>0.28578596245057275</v>
      </c>
      <c r="AT60" s="15">
        <f t="shared" si="42"/>
        <v>0.23882846007548419</v>
      </c>
      <c r="AU60" s="15">
        <f t="shared" si="42"/>
        <v>0.36877062254270254</v>
      </c>
      <c r="AV60" s="15">
        <f t="shared" si="42"/>
        <v>0.4833404732931077</v>
      </c>
      <c r="AW60" s="15">
        <f t="shared" si="42"/>
        <v>0.62142556165193619</v>
      </c>
      <c r="AX60" s="15">
        <f t="shared" si="42"/>
        <v>0.59016764680256095</v>
      </c>
      <c r="AY60" s="15">
        <f t="shared" si="42"/>
        <v>0.48017586281161351</v>
      </c>
      <c r="AZ60" s="15">
        <f t="shared" si="42"/>
        <v>0.42766040629710589</v>
      </c>
      <c r="BA60" s="15">
        <f t="shared" si="42"/>
        <v>0.41399557449955338</v>
      </c>
      <c r="BB60" s="15">
        <f t="shared" ref="BB60" si="43">BB47/$AA47-1</f>
        <v>0.42649035682148972</v>
      </c>
      <c r="BC60" s="15">
        <f t="shared" si="31"/>
        <v>0.26796144628250751</v>
      </c>
      <c r="BD60" s="15">
        <f t="shared" ref="BD60" si="44">BD47/$AA47-1</f>
        <v>0.21381803097727925</v>
      </c>
      <c r="BE60" s="15">
        <f t="shared" si="31"/>
        <v>-1</v>
      </c>
      <c r="BF60" s="24"/>
      <c r="BG60" s="24"/>
      <c r="BH60" s="668"/>
      <c r="BI60" s="47"/>
      <c r="BQ60" s="42"/>
      <c r="BR60" s="87"/>
    </row>
    <row r="61" spans="1:70" s="25" customFormat="1">
      <c r="A61" s="81"/>
      <c r="B61" s="1"/>
      <c r="C61" s="1"/>
      <c r="D61" s="1"/>
      <c r="E61" s="1"/>
      <c r="F61" s="1"/>
      <c r="G61" s="1"/>
      <c r="H61" s="1"/>
      <c r="I61" s="1"/>
      <c r="J61" s="1"/>
      <c r="K61" s="1"/>
      <c r="L61" s="1"/>
      <c r="M61" s="1"/>
      <c r="N61" s="1"/>
      <c r="O61" s="1"/>
      <c r="P61" s="1"/>
      <c r="Q61" s="1"/>
      <c r="R61" s="108"/>
      <c r="S61" s="108"/>
      <c r="T61" s="108"/>
      <c r="U61" s="108"/>
      <c r="V61" s="42"/>
      <c r="W61" s="1"/>
      <c r="X61" s="1"/>
      <c r="Y61" s="636" t="s">
        <v>253</v>
      </c>
      <c r="Z61" s="28"/>
      <c r="AA61" s="785"/>
      <c r="AB61" s="15">
        <f t="shared" ref="AB61:BA62" si="45">AB48/$AA48-1</f>
        <v>1.8778049328897373E-2</v>
      </c>
      <c r="AC61" s="15">
        <f t="shared" si="45"/>
        <v>1.7377936838175456E-2</v>
      </c>
      <c r="AD61" s="15">
        <f t="shared" si="42"/>
        <v>-2.6399839342439169E-3</v>
      </c>
      <c r="AE61" s="15">
        <f t="shared" si="45"/>
        <v>2.2884109259792895E-2</v>
      </c>
      <c r="AF61" s="15">
        <f t="shared" si="45"/>
        <v>2.8007278439498462E-2</v>
      </c>
      <c r="AG61" s="15">
        <f t="shared" si="45"/>
        <v>3.690704873795414E-2</v>
      </c>
      <c r="AH61" s="15">
        <f t="shared" si="42"/>
        <v>-2.6214548429520645E-3</v>
      </c>
      <c r="AI61" s="15">
        <f t="shared" si="45"/>
        <v>-9.516754645224379E-2</v>
      </c>
      <c r="AJ61" s="15">
        <f t="shared" si="45"/>
        <v>-9.0301244829454563E-2</v>
      </c>
      <c r="AK61" s="15">
        <f t="shared" si="45"/>
        <v>-8.2384097944213863E-2</v>
      </c>
      <c r="AL61" s="15">
        <f t="shared" si="45"/>
        <v>-0.10262207886824315</v>
      </c>
      <c r="AM61" s="15">
        <f t="shared" si="45"/>
        <v>-0.14258406161485715</v>
      </c>
      <c r="AN61" s="15">
        <f t="shared" si="45"/>
        <v>-0.15527892463697723</v>
      </c>
      <c r="AO61" s="15">
        <f t="shared" si="45"/>
        <v>-0.15576828082189376</v>
      </c>
      <c r="AP61" s="15">
        <f t="shared" si="45"/>
        <v>-0.13933970621343972</v>
      </c>
      <c r="AQ61" s="15">
        <f t="shared" si="45"/>
        <v>-0.13431946116829019</v>
      </c>
      <c r="AR61" s="15">
        <f t="shared" si="45"/>
        <v>-0.14661189161322308</v>
      </c>
      <c r="AS61" s="15">
        <f t="shared" si="45"/>
        <v>-0.21319511519140089</v>
      </c>
      <c r="AT61" s="15">
        <f t="shared" si="45"/>
        <v>-0.29813370904114078</v>
      </c>
      <c r="AU61" s="15">
        <f t="shared" si="45"/>
        <v>-0.28215010200101975</v>
      </c>
      <c r="AV61" s="15">
        <f t="shared" si="45"/>
        <v>-0.28457200621123857</v>
      </c>
      <c r="AW61" s="15">
        <f t="shared" si="45"/>
        <v>-0.28382464875187297</v>
      </c>
      <c r="AX61" s="15">
        <f t="shared" si="45"/>
        <v>-0.25695956468163783</v>
      </c>
      <c r="AY61" s="15">
        <f t="shared" si="45"/>
        <v>-0.2661797842216882</v>
      </c>
      <c r="AZ61" s="15">
        <f t="shared" si="45"/>
        <v>-0.2872225264473498</v>
      </c>
      <c r="BA61" s="15">
        <f t="shared" si="45"/>
        <v>-0.29352151590522835</v>
      </c>
      <c r="BB61" s="15">
        <f t="shared" ref="BB61" si="46">BB48/$AA48-1</f>
        <v>-0.28371641013237114</v>
      </c>
      <c r="BC61" s="15">
        <f t="shared" si="31"/>
        <v>-0.29462280258627571</v>
      </c>
      <c r="BD61" s="15">
        <f t="shared" ref="BD61" si="47">BD48/$AA48-1</f>
        <v>-0.31191317046966893</v>
      </c>
      <c r="BE61" s="15">
        <f t="shared" si="31"/>
        <v>-1</v>
      </c>
      <c r="BF61" s="24"/>
      <c r="BG61" s="24"/>
      <c r="BH61" s="668"/>
      <c r="BI61" s="47"/>
      <c r="BQ61" s="44"/>
      <c r="BR61" s="87"/>
    </row>
    <row r="62" spans="1:70" s="25" customFormat="1">
      <c r="A62" s="81"/>
      <c r="B62" s="1"/>
      <c r="C62" s="1"/>
      <c r="D62" s="1"/>
      <c r="E62" s="1"/>
      <c r="F62" s="1"/>
      <c r="G62" s="1"/>
      <c r="H62" s="1"/>
      <c r="I62" s="1"/>
      <c r="J62" s="1"/>
      <c r="K62" s="1"/>
      <c r="L62" s="1"/>
      <c r="M62" s="1"/>
      <c r="N62" s="1"/>
      <c r="O62" s="1"/>
      <c r="P62" s="1"/>
      <c r="Q62" s="1"/>
      <c r="R62" s="108"/>
      <c r="S62" s="108"/>
      <c r="T62" s="108"/>
      <c r="U62" s="108"/>
      <c r="V62" s="42"/>
      <c r="W62" s="1"/>
      <c r="X62" s="1"/>
      <c r="Y62" s="319" t="s">
        <v>94</v>
      </c>
      <c r="Z62" s="28"/>
      <c r="AA62" s="785"/>
      <c r="AB62" s="15">
        <f t="shared" si="45"/>
        <v>7.8514875941506634E-3</v>
      </c>
      <c r="AC62" s="15">
        <f t="shared" ref="AC62:BA62" si="48">AC49/$AA49-1</f>
        <v>8.3007166807008481E-2</v>
      </c>
      <c r="AD62" s="15">
        <f t="shared" si="48"/>
        <v>4.2275319131267253E-2</v>
      </c>
      <c r="AE62" s="15">
        <f t="shared" si="48"/>
        <v>0.19132290329932844</v>
      </c>
      <c r="AF62" s="15">
        <f t="shared" si="48"/>
        <v>0.21386481008396041</v>
      </c>
      <c r="AG62" s="15">
        <f t="shared" si="48"/>
        <v>0.23511511708337074</v>
      </c>
      <c r="AH62" s="15">
        <f t="shared" si="48"/>
        <v>0.29983317024853773</v>
      </c>
      <c r="AI62" s="15">
        <f t="shared" si="48"/>
        <v>0.30994701248790513</v>
      </c>
      <c r="AJ62" s="15">
        <f t="shared" si="48"/>
        <v>0.30645915121822598</v>
      </c>
      <c r="AK62" s="15">
        <f t="shared" si="48"/>
        <v>0.36851381054631194</v>
      </c>
      <c r="AL62" s="15">
        <f t="shared" si="48"/>
        <v>0.35457190142069317</v>
      </c>
      <c r="AM62" s="15">
        <f t="shared" si="48"/>
        <v>0.36477498739972658</v>
      </c>
      <c r="AN62" s="15">
        <f t="shared" si="48"/>
        <v>0.39594075066259404</v>
      </c>
      <c r="AO62" s="15">
        <f t="shared" si="48"/>
        <v>0.36210543000075424</v>
      </c>
      <c r="AP62" s="15">
        <f t="shared" si="48"/>
        <v>0.3197202655618554</v>
      </c>
      <c r="AQ62" s="15">
        <f t="shared" si="48"/>
        <v>0.24663168322867968</v>
      </c>
      <c r="AR62" s="15">
        <f t="shared" si="48"/>
        <v>0.27042569612738987</v>
      </c>
      <c r="AS62" s="15">
        <f t="shared" si="48"/>
        <v>0.32739505085319953</v>
      </c>
      <c r="AT62" s="15">
        <f t="shared" si="48"/>
        <v>0.17728926307549009</v>
      </c>
      <c r="AU62" s="15">
        <f t="shared" si="48"/>
        <v>0.19929081711266483</v>
      </c>
      <c r="AV62" s="15">
        <f t="shared" si="48"/>
        <v>0.17098580379249095</v>
      </c>
      <c r="AW62" s="15">
        <f t="shared" si="48"/>
        <v>0.24628559290398933</v>
      </c>
      <c r="AX62" s="15">
        <f t="shared" si="48"/>
        <v>0.22709913283136007</v>
      </c>
      <c r="AY62" s="15">
        <f t="shared" si="48"/>
        <v>0.19078535382599093</v>
      </c>
      <c r="AZ62" s="15">
        <f t="shared" si="48"/>
        <v>0.21067755400818844</v>
      </c>
      <c r="BA62" s="15">
        <f t="shared" si="48"/>
        <v>0.21894732599178512</v>
      </c>
      <c r="BB62" s="15">
        <f t="shared" ref="BB62" si="49">BB49/$AA49-1</f>
        <v>0.23296458234325446</v>
      </c>
      <c r="BC62" s="15">
        <f t="shared" si="31"/>
        <v>0.21089591743417468</v>
      </c>
      <c r="BD62" s="15">
        <f t="shared" ref="BD62" si="50">BD49/$AA49-1</f>
        <v>0.20125477917835233</v>
      </c>
      <c r="BE62" s="15">
        <f t="shared" si="31"/>
        <v>-1</v>
      </c>
      <c r="BF62" s="24"/>
      <c r="BG62" s="24"/>
      <c r="BH62" s="668"/>
      <c r="BI62" s="47"/>
    </row>
    <row r="63" spans="1:70" s="25" customFormat="1" ht="19.5" thickBot="1">
      <c r="A63" s="81"/>
      <c r="B63" s="1"/>
      <c r="C63" s="1"/>
      <c r="D63" s="1"/>
      <c r="E63" s="1"/>
      <c r="F63" s="1"/>
      <c r="G63" s="1"/>
      <c r="H63" s="1"/>
      <c r="I63" s="1"/>
      <c r="J63" s="1"/>
      <c r="K63" s="1"/>
      <c r="L63" s="1"/>
      <c r="M63" s="1"/>
      <c r="N63" s="1"/>
      <c r="O63" s="1"/>
      <c r="P63" s="1"/>
      <c r="Q63" s="1"/>
      <c r="R63" s="108"/>
      <c r="S63" s="108"/>
      <c r="T63" s="108"/>
      <c r="U63" s="108"/>
      <c r="V63" s="108"/>
      <c r="W63" s="81"/>
      <c r="X63" s="81"/>
      <c r="Y63" s="797" t="s">
        <v>361</v>
      </c>
      <c r="Z63" s="29"/>
      <c r="AA63" s="803"/>
      <c r="AB63" s="16">
        <f t="shared" ref="AB63:BA63" si="51">AB50/$AA50-1</f>
        <v>-3.0848079851224064E-2</v>
      </c>
      <c r="AC63" s="16">
        <f t="shared" si="51"/>
        <v>-6.9827647114752867E-2</v>
      </c>
      <c r="AD63" s="16">
        <f t="shared" si="51"/>
        <v>-0.10164970172457122</v>
      </c>
      <c r="AE63" s="16">
        <f t="shared" si="51"/>
        <v>-0.13322035268272125</v>
      </c>
      <c r="AF63" s="16">
        <f t="shared" si="51"/>
        <v>-0.10439936535380256</v>
      </c>
      <c r="AG63" s="16">
        <f t="shared" si="51"/>
        <v>-8.733531987864207E-2</v>
      </c>
      <c r="AH63" s="16">
        <f t="shared" si="51"/>
        <v>-9.3326453850274604E-2</v>
      </c>
      <c r="AI63" s="16">
        <f t="shared" si="51"/>
        <v>-0.1595720594453599</v>
      </c>
      <c r="AJ63" s="16">
        <f t="shared" si="51"/>
        <v>-0.15594576160590568</v>
      </c>
      <c r="AK63" s="16">
        <f t="shared" si="51"/>
        <v>-0.14490999751838907</v>
      </c>
      <c r="AL63" s="16">
        <f t="shared" si="51"/>
        <v>-0.21622508419345554</v>
      </c>
      <c r="AM63" s="16">
        <f t="shared" si="51"/>
        <v>-0.25581168761835493</v>
      </c>
      <c r="AN63" s="16">
        <f t="shared" si="51"/>
        <v>-0.28282608709890722</v>
      </c>
      <c r="AO63" s="16">
        <f t="shared" si="51"/>
        <v>-0.3065010966217302</v>
      </c>
      <c r="AP63" s="16">
        <f t="shared" si="51"/>
        <v>-0.31532133176567212</v>
      </c>
      <c r="AQ63" s="16">
        <f t="shared" si="51"/>
        <v>-0.32517271325396502</v>
      </c>
      <c r="AR63" s="16">
        <f t="shared" si="51"/>
        <v>-0.32382923429604027</v>
      </c>
      <c r="AS63" s="16">
        <f t="shared" si="51"/>
        <v>-0.38787863385587851</v>
      </c>
      <c r="AT63" s="16">
        <f t="shared" si="51"/>
        <v>-0.44054967306970383</v>
      </c>
      <c r="AU63" s="16">
        <f t="shared" si="51"/>
        <v>-0.45652550008522363</v>
      </c>
      <c r="AV63" s="16">
        <f t="shared" si="51"/>
        <v>-0.47444474101712386</v>
      </c>
      <c r="AW63" s="16">
        <f t="shared" si="51"/>
        <v>-0.47267209202792415</v>
      </c>
      <c r="AX63" s="16">
        <f t="shared" si="51"/>
        <v>-0.47132642045760409</v>
      </c>
      <c r="AY63" s="16">
        <f t="shared" si="51"/>
        <v>-0.48730146534963392</v>
      </c>
      <c r="AZ63" s="16">
        <f t="shared" si="51"/>
        <v>-0.50938084650520266</v>
      </c>
      <c r="BA63" s="16">
        <f t="shared" si="51"/>
        <v>-0.52056065507338101</v>
      </c>
      <c r="BB63" s="16">
        <f t="shared" ref="BB63" si="52">BB50/$AA50-1</f>
        <v>-0.53749518200161184</v>
      </c>
      <c r="BC63" s="16">
        <f t="shared" si="31"/>
        <v>-0.54348956083153843</v>
      </c>
      <c r="BD63" s="16">
        <f t="shared" ref="BD63" si="53">BD50/$AA50-1</f>
        <v>-0.55266246032133215</v>
      </c>
      <c r="BE63" s="16">
        <f t="shared" si="31"/>
        <v>-1</v>
      </c>
      <c r="BF63" s="26"/>
      <c r="BG63" s="26"/>
      <c r="BH63" s="668"/>
      <c r="BI63" s="47"/>
    </row>
    <row r="64" spans="1:70" s="25" customFormat="1" ht="15" thickTop="1">
      <c r="A64" s="81"/>
      <c r="B64" s="1"/>
      <c r="C64" s="1"/>
      <c r="D64" s="1"/>
      <c r="E64" s="1"/>
      <c r="F64" s="1"/>
      <c r="G64" s="1"/>
      <c r="H64" s="1"/>
      <c r="I64" s="1"/>
      <c r="J64" s="1"/>
      <c r="K64" s="1"/>
      <c r="L64" s="1"/>
      <c r="M64" s="1"/>
      <c r="N64" s="1"/>
      <c r="O64" s="1"/>
      <c r="P64" s="1"/>
      <c r="Q64" s="1"/>
      <c r="R64" s="108"/>
      <c r="S64" s="108"/>
      <c r="T64" s="108"/>
      <c r="U64" s="108"/>
      <c r="V64" s="42"/>
      <c r="W64" s="1"/>
      <c r="X64" s="1"/>
      <c r="Y64" s="321" t="s">
        <v>37</v>
      </c>
      <c r="Z64" s="30"/>
      <c r="AA64" s="786"/>
      <c r="AB64" s="17">
        <f t="shared" ref="AB64:BA64" si="54">AB51/$AA51-1</f>
        <v>9.8630122034857326E-3</v>
      </c>
      <c r="AC64" s="17">
        <f t="shared" si="54"/>
        <v>1.7972635752217414E-2</v>
      </c>
      <c r="AD64" s="17">
        <f t="shared" si="54"/>
        <v>1.1679547729325668E-2</v>
      </c>
      <c r="AE64" s="17">
        <f t="shared" si="54"/>
        <v>5.8838312225511169E-2</v>
      </c>
      <c r="AF64" s="17">
        <f t="shared" si="54"/>
        <v>6.9377400882806528E-2</v>
      </c>
      <c r="AG64" s="17">
        <f t="shared" si="54"/>
        <v>7.9653963465988076E-2</v>
      </c>
      <c r="AH64" s="17">
        <f t="shared" si="54"/>
        <v>7.3710400336576942E-2</v>
      </c>
      <c r="AI64" s="17">
        <f t="shared" si="54"/>
        <v>3.9273246611999824E-2</v>
      </c>
      <c r="AJ64" s="17">
        <f t="shared" si="54"/>
        <v>7.0711298696976455E-2</v>
      </c>
      <c r="AK64" s="17">
        <f t="shared" si="54"/>
        <v>9.0390891774159821E-2</v>
      </c>
      <c r="AL64" s="17">
        <f t="shared" si="54"/>
        <v>7.7435359959816097E-2</v>
      </c>
      <c r="AM64" s="17">
        <f t="shared" si="54"/>
        <v>0.10234288562532834</v>
      </c>
      <c r="AN64" s="17">
        <f t="shared" si="54"/>
        <v>0.10925292832684108</v>
      </c>
      <c r="AO64" s="17">
        <f t="shared" si="54"/>
        <v>0.10507871234595356</v>
      </c>
      <c r="AP64" s="17">
        <f t="shared" si="54"/>
        <v>0.11116200905267148</v>
      </c>
      <c r="AQ64" s="17">
        <f t="shared" si="54"/>
        <v>9.1147341521929492E-2</v>
      </c>
      <c r="AR64" s="17">
        <f t="shared" si="54"/>
        <v>0.1216878245737183</v>
      </c>
      <c r="AS64" s="17">
        <f t="shared" si="54"/>
        <v>6.0773283027261149E-2</v>
      </c>
      <c r="AT64" s="17">
        <f t="shared" si="54"/>
        <v>1.1287142198099787E-3</v>
      </c>
      <c r="AU64" s="17">
        <f t="shared" si="54"/>
        <v>4.5264605199895946E-2</v>
      </c>
      <c r="AV64" s="17">
        <f t="shared" si="54"/>
        <v>8.8222304677632701E-2</v>
      </c>
      <c r="AW64" s="17">
        <f t="shared" si="54"/>
        <v>0.12362063160088876</v>
      </c>
      <c r="AX64" s="17">
        <f t="shared" si="54"/>
        <v>0.13158881408809098</v>
      </c>
      <c r="AY64" s="17">
        <f t="shared" si="54"/>
        <v>8.7146192779290699E-2</v>
      </c>
      <c r="AZ64" s="17">
        <f t="shared" si="54"/>
        <v>5.2542746987448208E-2</v>
      </c>
      <c r="BA64" s="17">
        <f t="shared" si="54"/>
        <v>3.5650077278903458E-2</v>
      </c>
      <c r="BB64" s="17">
        <f t="shared" ref="BB64" si="55">BB51/$AA51-1</f>
        <v>2.2305020918388818E-2</v>
      </c>
      <c r="BC64" s="17">
        <f t="shared" si="31"/>
        <v>-1.73559736825325E-2</v>
      </c>
      <c r="BD64" s="17">
        <f t="shared" ref="BD64" si="56">BD51/$AA51-1</f>
        <v>-4.9323210621782576E-2</v>
      </c>
      <c r="BE64" s="17">
        <f t="shared" si="31"/>
        <v>-1</v>
      </c>
      <c r="BF64" s="27"/>
      <c r="BG64" s="27"/>
      <c r="BH64" s="81"/>
      <c r="BI64" s="47"/>
    </row>
    <row r="65" spans="1:61" s="25" customFormat="1">
      <c r="A65" s="81"/>
      <c r="B65" s="1"/>
      <c r="C65" s="1"/>
      <c r="D65" s="1"/>
      <c r="E65" s="1"/>
      <c r="F65" s="1"/>
      <c r="G65" s="1"/>
      <c r="H65" s="1"/>
      <c r="I65" s="1"/>
      <c r="J65" s="1"/>
      <c r="K65" s="1"/>
      <c r="L65" s="1"/>
      <c r="M65" s="1"/>
      <c r="N65" s="1"/>
      <c r="O65" s="1"/>
      <c r="P65" s="1"/>
      <c r="Q65" s="1"/>
      <c r="R65" s="108"/>
      <c r="S65" s="108"/>
      <c r="T65" s="108"/>
      <c r="U65" s="108"/>
      <c r="V65" s="42"/>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81"/>
      <c r="BI65" s="47"/>
    </row>
    <row r="66" spans="1:61">
      <c r="V66" s="42"/>
      <c r="Y66" s="84" t="s">
        <v>114</v>
      </c>
      <c r="BH66" s="648"/>
    </row>
    <row r="67" spans="1:61">
      <c r="U67" s="863"/>
      <c r="V67" s="42"/>
      <c r="Y67" s="380"/>
      <c r="Z67" s="80"/>
      <c r="AA67" s="10">
        <v>1990</v>
      </c>
      <c r="AB67" s="10">
        <f t="shared" ref="AB67:BE67" si="57">AA67+1</f>
        <v>1991</v>
      </c>
      <c r="AC67" s="10">
        <f t="shared" si="57"/>
        <v>1992</v>
      </c>
      <c r="AD67" s="10">
        <f t="shared" si="57"/>
        <v>1993</v>
      </c>
      <c r="AE67" s="10">
        <f t="shared" si="57"/>
        <v>1994</v>
      </c>
      <c r="AF67" s="10">
        <f t="shared" si="57"/>
        <v>1995</v>
      </c>
      <c r="AG67" s="10">
        <f t="shared" si="57"/>
        <v>1996</v>
      </c>
      <c r="AH67" s="10">
        <f t="shared" si="57"/>
        <v>1997</v>
      </c>
      <c r="AI67" s="10">
        <f t="shared" si="57"/>
        <v>1998</v>
      </c>
      <c r="AJ67" s="10">
        <f t="shared" si="57"/>
        <v>1999</v>
      </c>
      <c r="AK67" s="10">
        <f t="shared" si="57"/>
        <v>2000</v>
      </c>
      <c r="AL67" s="10">
        <f t="shared" si="57"/>
        <v>2001</v>
      </c>
      <c r="AM67" s="10">
        <f t="shared" si="57"/>
        <v>2002</v>
      </c>
      <c r="AN67" s="10">
        <f t="shared" si="57"/>
        <v>2003</v>
      </c>
      <c r="AO67" s="10">
        <f t="shared" si="57"/>
        <v>2004</v>
      </c>
      <c r="AP67" s="10">
        <f t="shared" si="57"/>
        <v>2005</v>
      </c>
      <c r="AQ67" s="10">
        <f t="shared" si="57"/>
        <v>2006</v>
      </c>
      <c r="AR67" s="10">
        <f t="shared" si="57"/>
        <v>2007</v>
      </c>
      <c r="AS67" s="10">
        <f t="shared" si="57"/>
        <v>2008</v>
      </c>
      <c r="AT67" s="10">
        <f t="shared" si="57"/>
        <v>2009</v>
      </c>
      <c r="AU67" s="10">
        <f t="shared" si="57"/>
        <v>2010</v>
      </c>
      <c r="AV67" s="10">
        <f t="shared" si="57"/>
        <v>2011</v>
      </c>
      <c r="AW67" s="10">
        <f t="shared" si="57"/>
        <v>2012</v>
      </c>
      <c r="AX67" s="10">
        <f t="shared" si="57"/>
        <v>2013</v>
      </c>
      <c r="AY67" s="10">
        <f t="shared" si="57"/>
        <v>2014</v>
      </c>
      <c r="AZ67" s="10">
        <f t="shared" si="57"/>
        <v>2015</v>
      </c>
      <c r="BA67" s="10">
        <f t="shared" si="57"/>
        <v>2016</v>
      </c>
      <c r="BB67" s="10">
        <f t="shared" si="57"/>
        <v>2017</v>
      </c>
      <c r="BC67" s="10">
        <f>BB67+1</f>
        <v>2018</v>
      </c>
      <c r="BD67" s="10">
        <f>BC67+1</f>
        <v>2019</v>
      </c>
      <c r="BE67" s="10">
        <f t="shared" si="57"/>
        <v>2020</v>
      </c>
      <c r="BF67" s="10" t="s">
        <v>18</v>
      </c>
      <c r="BG67" s="10" t="s">
        <v>1</v>
      </c>
      <c r="BH67" s="668"/>
    </row>
    <row r="68" spans="1:61">
      <c r="U68" s="934"/>
      <c r="V68" s="42"/>
      <c r="Y68" s="381" t="s">
        <v>112</v>
      </c>
      <c r="Z68" s="28"/>
      <c r="AA68" s="800"/>
      <c r="AB68" s="95"/>
      <c r="AC68" s="95"/>
      <c r="AD68" s="95"/>
      <c r="AE68" s="95"/>
      <c r="AF68" s="95"/>
      <c r="AG68" s="95"/>
      <c r="AH68" s="95"/>
      <c r="AI68" s="95"/>
      <c r="AJ68" s="95"/>
      <c r="AK68" s="95"/>
      <c r="AL68" s="95"/>
      <c r="AM68" s="95"/>
      <c r="AN68" s="95"/>
      <c r="AO68" s="95"/>
      <c r="AP68" s="804"/>
      <c r="AQ68" s="304" t="s">
        <v>58</v>
      </c>
      <c r="AR68" s="304" t="s">
        <v>58</v>
      </c>
      <c r="AS68" s="304" t="s">
        <v>58</v>
      </c>
      <c r="AT68" s="304" t="s">
        <v>58</v>
      </c>
      <c r="AU68" s="304" t="s">
        <v>58</v>
      </c>
      <c r="AV68" s="304" t="s">
        <v>58</v>
      </c>
      <c r="AW68" s="304" t="s">
        <v>58</v>
      </c>
      <c r="AX68" s="304" t="s">
        <v>58</v>
      </c>
      <c r="AY68" s="304" t="s">
        <v>58</v>
      </c>
      <c r="AZ68" s="304" t="s">
        <v>58</v>
      </c>
      <c r="BA68" s="304" t="s">
        <v>58</v>
      </c>
      <c r="BB68" s="304" t="s">
        <v>58</v>
      </c>
      <c r="BC68" s="304" t="s">
        <v>58</v>
      </c>
      <c r="BD68" s="304" t="s">
        <v>58</v>
      </c>
      <c r="BE68" s="304" t="s">
        <v>58</v>
      </c>
      <c r="BF68" s="24"/>
      <c r="BG68" s="24"/>
      <c r="BH68" s="668"/>
    </row>
    <row r="69" spans="1:61" s="25" customFormat="1">
      <c r="A69" s="81"/>
      <c r="B69" s="1"/>
      <c r="C69" s="1"/>
      <c r="D69" s="1"/>
      <c r="E69" s="1"/>
      <c r="F69" s="1"/>
      <c r="G69" s="1"/>
      <c r="H69" s="1"/>
      <c r="I69" s="1"/>
      <c r="J69" s="1"/>
      <c r="K69" s="1"/>
      <c r="L69" s="1"/>
      <c r="M69" s="1"/>
      <c r="N69" s="1"/>
      <c r="O69" s="1"/>
      <c r="P69" s="1"/>
      <c r="Q69" s="1"/>
      <c r="R69" s="108"/>
      <c r="S69" s="108"/>
      <c r="T69" s="108"/>
      <c r="U69" s="108"/>
      <c r="V69" s="42"/>
      <c r="W69" s="1"/>
      <c r="X69" s="1"/>
      <c r="Y69" s="636" t="s">
        <v>413</v>
      </c>
      <c r="Z69" s="28"/>
      <c r="AA69" s="800"/>
      <c r="AB69" s="95"/>
      <c r="AC69" s="95"/>
      <c r="AD69" s="95"/>
      <c r="AE69" s="95"/>
      <c r="AF69" s="95"/>
      <c r="AG69" s="95"/>
      <c r="AH69" s="95"/>
      <c r="AI69" s="95"/>
      <c r="AJ69" s="95"/>
      <c r="AK69" s="95"/>
      <c r="AL69" s="95"/>
      <c r="AM69" s="95"/>
      <c r="AN69" s="95"/>
      <c r="AO69" s="95"/>
      <c r="AP69" s="95"/>
      <c r="AQ69" s="15">
        <f t="shared" ref="AQ69:BA70" si="58">AQ43/$AP43-1</f>
        <v>-1.7132980927103025E-2</v>
      </c>
      <c r="AR69" s="15">
        <f t="shared" si="58"/>
        <v>3.1337231370221152E-2</v>
      </c>
      <c r="AS69" s="15">
        <f t="shared" si="58"/>
        <v>1.0530820742242097E-2</v>
      </c>
      <c r="AT69" s="15">
        <f t="shared" si="58"/>
        <v>-1.6634872389655886E-2</v>
      </c>
      <c r="AU69" s="15">
        <f t="shared" si="58"/>
        <v>1.6350887290803584E-2</v>
      </c>
      <c r="AV69" s="15">
        <f t="shared" si="58"/>
        <v>2.6582233081130502E-2</v>
      </c>
      <c r="AW69" s="15">
        <f t="shared" si="58"/>
        <v>4.5188352443921609E-2</v>
      </c>
      <c r="AX69" s="15">
        <f t="shared" si="58"/>
        <v>3.6373643269448586E-2</v>
      </c>
      <c r="AY69" s="15">
        <f t="shared" si="58"/>
        <v>-2.7288166363895416E-2</v>
      </c>
      <c r="AZ69" s="15">
        <f t="shared" si="58"/>
        <v>-5.4214245683042117E-2</v>
      </c>
      <c r="BA69" s="713">
        <f t="shared" si="58"/>
        <v>-1.0351732547125625E-2</v>
      </c>
      <c r="BB69" s="15">
        <f t="shared" ref="BB69" si="59">BB43/$AP43-1</f>
        <v>-6.4997461932723488E-2</v>
      </c>
      <c r="BC69" s="15">
        <f t="shared" ref="BC69:BE77" si="60">BC43/$AP43-1</f>
        <v>-8.4327483796634239E-2</v>
      </c>
      <c r="BD69" s="15">
        <f t="shared" ref="BD69" si="61">BD43/$AP43-1</f>
        <v>-0.12276994414086428</v>
      </c>
      <c r="BE69" s="15">
        <f t="shared" si="60"/>
        <v>-1</v>
      </c>
      <c r="BF69" s="24"/>
      <c r="BG69" s="24"/>
      <c r="BH69" s="668"/>
    </row>
    <row r="70" spans="1:61" s="25" customFormat="1">
      <c r="A70" s="81"/>
      <c r="B70" s="1"/>
      <c r="C70" s="1"/>
      <c r="D70" s="1"/>
      <c r="E70" s="1"/>
      <c r="F70" s="1"/>
      <c r="G70" s="1"/>
      <c r="H70" s="1"/>
      <c r="I70" s="1"/>
      <c r="J70" s="1"/>
      <c r="K70" s="1"/>
      <c r="L70" s="1"/>
      <c r="M70" s="1"/>
      <c r="N70" s="1"/>
      <c r="O70" s="1"/>
      <c r="P70" s="1"/>
      <c r="Q70" s="1"/>
      <c r="R70" s="108"/>
      <c r="S70" s="108"/>
      <c r="T70" s="108"/>
      <c r="U70" s="108"/>
      <c r="V70" s="42"/>
      <c r="W70" s="1"/>
      <c r="X70" s="1"/>
      <c r="Y70" s="319" t="s">
        <v>90</v>
      </c>
      <c r="Z70" s="28"/>
      <c r="AA70" s="800"/>
      <c r="AB70" s="95"/>
      <c r="AC70" s="95"/>
      <c r="AD70" s="95"/>
      <c r="AE70" s="95"/>
      <c r="AF70" s="95"/>
      <c r="AG70" s="95"/>
      <c r="AH70" s="95"/>
      <c r="AI70" s="95"/>
      <c r="AJ70" s="95"/>
      <c r="AK70" s="95"/>
      <c r="AL70" s="95"/>
      <c r="AM70" s="95"/>
      <c r="AN70" s="95"/>
      <c r="AO70" s="95"/>
      <c r="AP70" s="95"/>
      <c r="AQ70" s="15">
        <f t="shared" ref="AQ70:BA70" si="62">AQ44/$AP44-1</f>
        <v>-1.3371661698970638E-2</v>
      </c>
      <c r="AR70" s="15">
        <f t="shared" si="62"/>
        <v>1.0836753439221747E-2</v>
      </c>
      <c r="AS70" s="15">
        <f t="shared" si="62"/>
        <v>-8.3572894929061725E-2</v>
      </c>
      <c r="AT70" s="15">
        <f t="shared" si="62"/>
        <v>-0.1375593833170371</v>
      </c>
      <c r="AU70" s="15">
        <f t="shared" si="62"/>
        <v>-7.945503602988746E-2</v>
      </c>
      <c r="AV70" s="15">
        <f t="shared" si="62"/>
        <v>-4.824355660356805E-2</v>
      </c>
      <c r="AW70" s="15">
        <f t="shared" si="62"/>
        <v>-2.3444293779579239E-2</v>
      </c>
      <c r="AX70" s="15">
        <f t="shared" si="58"/>
        <v>-9.5893543806243597E-3</v>
      </c>
      <c r="AY70" s="15">
        <f t="shared" si="62"/>
        <v>-4.5498121092530042E-2</v>
      </c>
      <c r="AZ70" s="15">
        <f t="shared" si="62"/>
        <v>-8.1302643116850537E-2</v>
      </c>
      <c r="BA70" s="15">
        <f t="shared" si="62"/>
        <v>-0.10729230258425348</v>
      </c>
      <c r="BB70" s="15">
        <f t="shared" ref="BB70" si="63">BB44/$AP44-1</f>
        <v>-0.12322852657789374</v>
      </c>
      <c r="BC70" s="15">
        <f t="shared" si="60"/>
        <v>-0.14758748133460553</v>
      </c>
      <c r="BD70" s="15">
        <f t="shared" ref="BD70" si="64">BD44/$AP44-1</f>
        <v>-0.17339427697927057</v>
      </c>
      <c r="BE70" s="15">
        <f t="shared" si="60"/>
        <v>-1</v>
      </c>
      <c r="BF70" s="24"/>
      <c r="BG70" s="24"/>
      <c r="BH70" s="668"/>
    </row>
    <row r="71" spans="1:61" s="25" customFormat="1">
      <c r="A71" s="81"/>
      <c r="B71" s="1"/>
      <c r="C71" s="1"/>
      <c r="D71" s="1"/>
      <c r="E71" s="1"/>
      <c r="F71" s="1"/>
      <c r="G71" s="1"/>
      <c r="H71" s="1"/>
      <c r="I71" s="1"/>
      <c r="J71" s="1"/>
      <c r="K71" s="1"/>
      <c r="L71" s="1"/>
      <c r="M71" s="1"/>
      <c r="N71" s="1"/>
      <c r="O71" s="1"/>
      <c r="P71" s="1"/>
      <c r="Q71" s="1"/>
      <c r="R71" s="108"/>
      <c r="S71" s="108"/>
      <c r="T71" s="108"/>
      <c r="U71" s="108"/>
      <c r="V71" s="42"/>
      <c r="W71" s="1"/>
      <c r="X71" s="1"/>
      <c r="Y71" s="319" t="s">
        <v>91</v>
      </c>
      <c r="Z71" s="28"/>
      <c r="AA71" s="800"/>
      <c r="AB71" s="95"/>
      <c r="AC71" s="95"/>
      <c r="AD71" s="95"/>
      <c r="AE71" s="95"/>
      <c r="AF71" s="95"/>
      <c r="AG71" s="95"/>
      <c r="AH71" s="95"/>
      <c r="AI71" s="95"/>
      <c r="AJ71" s="95"/>
      <c r="AK71" s="95"/>
      <c r="AL71" s="95"/>
      <c r="AM71" s="95"/>
      <c r="AN71" s="95"/>
      <c r="AO71" s="95"/>
      <c r="AP71" s="95"/>
      <c r="AQ71" s="15">
        <f t="shared" ref="AQ71:BA72" si="65">AQ45/$AP45-1</f>
        <v>-1.1864334558673306E-2</v>
      </c>
      <c r="AR71" s="15">
        <f t="shared" si="65"/>
        <v>-2.0141857576666422E-2</v>
      </c>
      <c r="AS71" s="15">
        <f t="shared" si="65"/>
        <v>-5.1593561876792537E-2</v>
      </c>
      <c r="AT71" s="15">
        <f t="shared" si="65"/>
        <v>-6.6426707640144578E-2</v>
      </c>
      <c r="AU71" s="15">
        <f t="shared" si="65"/>
        <v>-6.3003695334897469E-2</v>
      </c>
      <c r="AV71" s="15">
        <f t="shared" si="65"/>
        <v>-7.7753043223634521E-2</v>
      </c>
      <c r="AW71" s="15">
        <f t="shared" si="65"/>
        <v>-7.0405118825247026E-2</v>
      </c>
      <c r="AX71" s="15">
        <f t="shared" si="65"/>
        <v>-8.1581847386357098E-2</v>
      </c>
      <c r="AY71" s="15">
        <f t="shared" si="65"/>
        <v>-0.10357897314784581</v>
      </c>
      <c r="AZ71" s="15">
        <f t="shared" si="65"/>
        <v>-0.10961766592423405</v>
      </c>
      <c r="BA71" s="15">
        <f t="shared" si="65"/>
        <v>-0.11821743258070627</v>
      </c>
      <c r="BB71" s="15">
        <f t="shared" ref="BB71" si="66">BB45/$AP45-1</f>
        <v>-0.12582145382557497</v>
      </c>
      <c r="BC71" s="15">
        <f t="shared" si="60"/>
        <v>-0.13660861982985462</v>
      </c>
      <c r="BD71" s="15">
        <f t="shared" ref="BD71" si="67">BD45/$AP45-1</f>
        <v>-0.15253033409553196</v>
      </c>
      <c r="BE71" s="15">
        <f t="shared" si="60"/>
        <v>-1</v>
      </c>
      <c r="BF71" s="24"/>
      <c r="BG71" s="24"/>
      <c r="BH71" s="668"/>
    </row>
    <row r="72" spans="1:61" s="25" customFormat="1">
      <c r="A72" s="81"/>
      <c r="B72" s="1"/>
      <c r="C72" s="1"/>
      <c r="D72" s="1"/>
      <c r="E72" s="1"/>
      <c r="F72" s="1"/>
      <c r="G72" s="1"/>
      <c r="H72" s="1"/>
      <c r="I72" s="1"/>
      <c r="J72" s="1"/>
      <c r="K72" s="1"/>
      <c r="L72" s="1"/>
      <c r="M72" s="1"/>
      <c r="N72" s="1"/>
      <c r="O72" s="1"/>
      <c r="P72" s="1"/>
      <c r="Q72" s="1"/>
      <c r="R72" s="108"/>
      <c r="S72" s="108"/>
      <c r="T72" s="108"/>
      <c r="U72" s="165"/>
      <c r="V72" s="42"/>
      <c r="W72" s="1"/>
      <c r="X72" s="1"/>
      <c r="Y72" s="319" t="s">
        <v>92</v>
      </c>
      <c r="Z72" s="28"/>
      <c r="AA72" s="800"/>
      <c r="AB72" s="95"/>
      <c r="AC72" s="95"/>
      <c r="AD72" s="95"/>
      <c r="AE72" s="95"/>
      <c r="AF72" s="95"/>
      <c r="AG72" s="95"/>
      <c r="AH72" s="95"/>
      <c r="AI72" s="95"/>
      <c r="AJ72" s="95"/>
      <c r="AK72" s="95"/>
      <c r="AL72" s="95"/>
      <c r="AM72" s="95"/>
      <c r="AN72" s="95"/>
      <c r="AO72" s="95"/>
      <c r="AP72" s="95"/>
      <c r="AQ72" s="15">
        <f t="shared" ref="AQ72:BA72" si="68">AQ46/$AP46-1</f>
        <v>-1.465528100809621E-2</v>
      </c>
      <c r="AR72" s="15">
        <f t="shared" si="68"/>
        <v>2.9208051092914467E-2</v>
      </c>
      <c r="AS72" s="15">
        <f t="shared" si="68"/>
        <v>-2.5312644311409338E-3</v>
      </c>
      <c r="AT72" s="15">
        <f t="shared" si="68"/>
        <v>-0.10988439739421063</v>
      </c>
      <c r="AU72" s="15">
        <f t="shared" si="68"/>
        <v>-9.2208178057088364E-2</v>
      </c>
      <c r="AV72" s="15">
        <f t="shared" si="68"/>
        <v>1.2188582681971649E-2</v>
      </c>
      <c r="AW72" s="15">
        <f t="shared" si="68"/>
        <v>3.4694353096576647E-2</v>
      </c>
      <c r="AX72" s="15">
        <f t="shared" si="68"/>
        <v>7.8002348652234543E-2</v>
      </c>
      <c r="AY72" s="15">
        <f t="shared" si="68"/>
        <v>4.2319605987656495E-2</v>
      </c>
      <c r="AZ72" s="15">
        <f t="shared" si="65"/>
        <v>-6.6128160797250812E-3</v>
      </c>
      <c r="BA72" s="15">
        <f t="shared" si="68"/>
        <v>-3.8147028583039311E-2</v>
      </c>
      <c r="BB72" s="15">
        <f t="shared" ref="BB72" si="69">BB46/$AP46-1</f>
        <v>-4.8900797665994422E-2</v>
      </c>
      <c r="BC72" s="15">
        <f t="shared" si="60"/>
        <v>-8.5769660782447965E-2</v>
      </c>
      <c r="BD72" s="15">
        <f t="shared" ref="BD72" si="70">BD46/$AP46-1</f>
        <v>-0.12908006073216971</v>
      </c>
      <c r="BE72" s="15">
        <f t="shared" si="60"/>
        <v>-1</v>
      </c>
      <c r="BF72" s="24"/>
      <c r="BG72" s="24"/>
      <c r="BH72" s="668"/>
      <c r="BI72" s="157"/>
    </row>
    <row r="73" spans="1:61" s="25" customFormat="1">
      <c r="A73" s="81"/>
      <c r="B73" s="1"/>
      <c r="C73" s="1"/>
      <c r="D73" s="1"/>
      <c r="E73" s="1"/>
      <c r="F73" s="1"/>
      <c r="G73" s="1"/>
      <c r="H73" s="1"/>
      <c r="I73" s="1"/>
      <c r="J73" s="1"/>
      <c r="K73" s="1"/>
      <c r="L73" s="1"/>
      <c r="M73" s="1"/>
      <c r="N73" s="1"/>
      <c r="O73" s="1"/>
      <c r="P73" s="1"/>
      <c r="Q73" s="1"/>
      <c r="R73" s="108"/>
      <c r="S73" s="108"/>
      <c r="T73" s="108"/>
      <c r="U73" s="108"/>
      <c r="V73" s="42"/>
      <c r="W73" s="1"/>
      <c r="X73" s="1"/>
      <c r="Y73" s="319" t="s">
        <v>93</v>
      </c>
      <c r="Z73" s="28"/>
      <c r="AA73" s="800"/>
      <c r="AB73" s="95"/>
      <c r="AC73" s="95"/>
      <c r="AD73" s="95"/>
      <c r="AE73" s="95"/>
      <c r="AF73" s="95"/>
      <c r="AG73" s="95"/>
      <c r="AH73" s="95"/>
      <c r="AI73" s="95"/>
      <c r="AJ73" s="95"/>
      <c r="AK73" s="95"/>
      <c r="AL73" s="95"/>
      <c r="AM73" s="95"/>
      <c r="AN73" s="95"/>
      <c r="AO73" s="95"/>
      <c r="AP73" s="95"/>
      <c r="AQ73" s="15">
        <f t="shared" ref="AQ73:BA74" si="71">AQ47/$AP47-1</f>
        <v>-5.0101966180505664E-2</v>
      </c>
      <c r="AR73" s="15">
        <f t="shared" si="71"/>
        <v>1.3668739142669306E-2</v>
      </c>
      <c r="AS73" s="15">
        <f t="shared" si="71"/>
        <v>-1.4441890733326246E-2</v>
      </c>
      <c r="AT73" s="15">
        <f t="shared" si="71"/>
        <v>-5.0434932038952218E-2</v>
      </c>
      <c r="AU73" s="15">
        <f t="shared" si="71"/>
        <v>4.9166055757753124E-2</v>
      </c>
      <c r="AV73" s="15">
        <f t="shared" si="71"/>
        <v>0.13698412873572363</v>
      </c>
      <c r="AW73" s="15">
        <f t="shared" si="71"/>
        <v>0.24282668929803797</v>
      </c>
      <c r="AX73" s="15">
        <f t="shared" si="71"/>
        <v>0.21886742052529851</v>
      </c>
      <c r="AY73" s="15">
        <f t="shared" si="71"/>
        <v>0.13455844700191255</v>
      </c>
      <c r="AZ73" s="15">
        <f t="shared" si="71"/>
        <v>9.4305220149854874E-2</v>
      </c>
      <c r="BA73" s="15">
        <f t="shared" si="71"/>
        <v>8.383109289762114E-2</v>
      </c>
      <c r="BB73" s="15">
        <f t="shared" ref="BB73" si="72">BB47/$AP47-1</f>
        <v>9.3408374342999867E-2</v>
      </c>
      <c r="BC73" s="15">
        <f t="shared" si="60"/>
        <v>-2.8104426307840158E-2</v>
      </c>
      <c r="BD73" s="15">
        <f t="shared" ref="BD73" si="73">BD47/$AP47-1</f>
        <v>-6.9605487585379544E-2</v>
      </c>
      <c r="BE73" s="15">
        <f t="shared" si="60"/>
        <v>-1</v>
      </c>
      <c r="BF73" s="24"/>
      <c r="BG73" s="24"/>
      <c r="BH73" s="668"/>
    </row>
    <row r="74" spans="1:61" s="25" customFormat="1">
      <c r="A74" s="81"/>
      <c r="B74" s="1"/>
      <c r="C74" s="1"/>
      <c r="D74" s="1"/>
      <c r="E74" s="1"/>
      <c r="F74" s="1"/>
      <c r="G74" s="1"/>
      <c r="H74" s="1"/>
      <c r="I74" s="1"/>
      <c r="J74" s="1"/>
      <c r="K74" s="1"/>
      <c r="L74" s="1"/>
      <c r="M74" s="1"/>
      <c r="N74" s="1"/>
      <c r="O74" s="1"/>
      <c r="P74" s="1"/>
      <c r="Q74" s="1"/>
      <c r="R74" s="108"/>
      <c r="S74" s="108"/>
      <c r="T74" s="108"/>
      <c r="U74" s="108"/>
      <c r="V74" s="42"/>
      <c r="W74" s="1"/>
      <c r="X74" s="1"/>
      <c r="Y74" s="636" t="s">
        <v>253</v>
      </c>
      <c r="Z74" s="28"/>
      <c r="AA74" s="800"/>
      <c r="AB74" s="95"/>
      <c r="AC74" s="95"/>
      <c r="AD74" s="95"/>
      <c r="AE74" s="95"/>
      <c r="AF74" s="95"/>
      <c r="AG74" s="95"/>
      <c r="AH74" s="95"/>
      <c r="AI74" s="95"/>
      <c r="AJ74" s="95"/>
      <c r="AK74" s="95"/>
      <c r="AL74" s="95"/>
      <c r="AM74" s="95"/>
      <c r="AN74" s="95"/>
      <c r="AO74" s="95"/>
      <c r="AP74" s="95"/>
      <c r="AQ74" s="15">
        <f t="shared" si="71"/>
        <v>5.8330157454604681E-3</v>
      </c>
      <c r="AR74" s="15">
        <f t="shared" si="71"/>
        <v>-8.4495421158430339E-3</v>
      </c>
      <c r="AS74" s="15">
        <f t="shared" ref="AS74:BA75" si="74">AS48/$AP48-1</f>
        <v>-8.5812497115472675E-2</v>
      </c>
      <c r="AT74" s="15">
        <f t="shared" si="74"/>
        <v>-0.18450253134029349</v>
      </c>
      <c r="AU74" s="15">
        <f t="shared" si="74"/>
        <v>-0.16593120051962829</v>
      </c>
      <c r="AV74" s="15">
        <f t="shared" si="74"/>
        <v>-0.16874520765775647</v>
      </c>
      <c r="AW74" s="15">
        <f t="shared" si="74"/>
        <v>-0.16787685406370667</v>
      </c>
      <c r="AX74" s="15">
        <f t="shared" si="74"/>
        <v>-0.13666235019477646</v>
      </c>
      <c r="AY74" s="15">
        <f t="shared" si="74"/>
        <v>-0.14737531047261743</v>
      </c>
      <c r="AZ74" s="15">
        <f t="shared" si="74"/>
        <v>-0.17182484343884963</v>
      </c>
      <c r="BA74" s="15">
        <f t="shared" si="74"/>
        <v>-0.17914363054144211</v>
      </c>
      <c r="BB74" s="15">
        <f t="shared" ref="BB74" si="75">BB48/$AP48-1</f>
        <v>-0.16775109176203751</v>
      </c>
      <c r="BC74" s="15">
        <f t="shared" si="60"/>
        <v>-0.18042321400660011</v>
      </c>
      <c r="BD74" s="15">
        <f t="shared" ref="BD74" si="76">BD48/$AP48-1</f>
        <v>-0.20051286843613414</v>
      </c>
      <c r="BE74" s="15">
        <f t="shared" si="60"/>
        <v>-1</v>
      </c>
      <c r="BF74" s="24"/>
      <c r="BG74" s="24"/>
      <c r="BH74" s="668"/>
    </row>
    <row r="75" spans="1:61" s="25" customFormat="1">
      <c r="A75" s="81"/>
      <c r="B75" s="1"/>
      <c r="C75" s="1"/>
      <c r="D75" s="1"/>
      <c r="E75" s="1"/>
      <c r="F75" s="1"/>
      <c r="G75" s="1"/>
      <c r="H75" s="1"/>
      <c r="I75" s="1"/>
      <c r="J75" s="1"/>
      <c r="K75" s="1"/>
      <c r="L75" s="1"/>
      <c r="M75" s="1"/>
      <c r="N75" s="1"/>
      <c r="O75" s="1"/>
      <c r="P75" s="1"/>
      <c r="Q75" s="1"/>
      <c r="R75" s="108"/>
      <c r="S75" s="108"/>
      <c r="T75" s="108"/>
      <c r="U75" s="108"/>
      <c r="V75" s="42"/>
      <c r="W75" s="1"/>
      <c r="X75" s="1"/>
      <c r="Y75" s="319" t="s">
        <v>94</v>
      </c>
      <c r="Z75" s="28"/>
      <c r="AA75" s="800"/>
      <c r="AB75" s="95"/>
      <c r="AC75" s="95"/>
      <c r="AD75" s="95"/>
      <c r="AE75" s="95"/>
      <c r="AF75" s="95"/>
      <c r="AG75" s="95"/>
      <c r="AH75" s="95"/>
      <c r="AI75" s="95"/>
      <c r="AJ75" s="95"/>
      <c r="AK75" s="95"/>
      <c r="AL75" s="95"/>
      <c r="AM75" s="95"/>
      <c r="AN75" s="95"/>
      <c r="AO75" s="95"/>
      <c r="AP75" s="95"/>
      <c r="AQ75" s="15">
        <f t="shared" ref="AQ75:BA75" si="77">AQ49/$AP49-1</f>
        <v>-5.5381874659672037E-2</v>
      </c>
      <c r="AR75" s="15">
        <f t="shared" si="77"/>
        <v>-3.735228648131661E-2</v>
      </c>
      <c r="AS75" s="15">
        <f t="shared" si="74"/>
        <v>5.8154636945555449E-3</v>
      </c>
      <c r="AT75" s="15">
        <f t="shared" si="77"/>
        <v>-0.10792514611096538</v>
      </c>
      <c r="AU75" s="15">
        <f t="shared" si="77"/>
        <v>-9.1253769144720387E-2</v>
      </c>
      <c r="AV75" s="15">
        <f t="shared" si="77"/>
        <v>-0.11270150625901199</v>
      </c>
      <c r="AW75" s="15">
        <f t="shared" si="77"/>
        <v>-5.5644119874602493E-2</v>
      </c>
      <c r="AX75" s="15">
        <f t="shared" si="77"/>
        <v>-7.0182397851610623E-2</v>
      </c>
      <c r="AY75" s="15">
        <f t="shared" si="77"/>
        <v>-9.7698667740751755E-2</v>
      </c>
      <c r="AZ75" s="15">
        <f t="shared" si="77"/>
        <v>-8.2625624838187361E-2</v>
      </c>
      <c r="BA75" s="15">
        <f t="shared" si="77"/>
        <v>-7.6359318106831719E-2</v>
      </c>
      <c r="BB75" s="15">
        <f t="shared" ref="BB75" si="78">BB49/$AP49-1</f>
        <v>-6.5737933623127076E-2</v>
      </c>
      <c r="BC75" s="15">
        <f t="shared" si="60"/>
        <v>-8.2460162935627856E-2</v>
      </c>
      <c r="BD75" s="15">
        <f t="shared" ref="BD75" si="79">BD49/$AP49-1</f>
        <v>-8.976560372289788E-2</v>
      </c>
      <c r="BE75" s="15">
        <f t="shared" si="60"/>
        <v>-1</v>
      </c>
      <c r="BF75" s="24"/>
      <c r="BG75" s="24"/>
      <c r="BH75" s="668"/>
    </row>
    <row r="76" spans="1:61" s="25" customFormat="1" ht="19.5" thickBot="1">
      <c r="A76" s="81"/>
      <c r="B76" s="81"/>
      <c r="C76" s="81"/>
      <c r="D76" s="81"/>
      <c r="E76" s="81"/>
      <c r="F76" s="81"/>
      <c r="G76" s="81"/>
      <c r="H76" s="81"/>
      <c r="I76" s="81"/>
      <c r="J76" s="81"/>
      <c r="K76" s="81"/>
      <c r="L76" s="81"/>
      <c r="M76" s="81"/>
      <c r="N76" s="81"/>
      <c r="O76" s="81"/>
      <c r="P76" s="81"/>
      <c r="Q76" s="1"/>
      <c r="R76" s="108"/>
      <c r="S76" s="108"/>
      <c r="T76" s="108"/>
      <c r="U76" s="108"/>
      <c r="V76" s="108"/>
      <c r="W76" s="81"/>
      <c r="X76" s="81"/>
      <c r="Y76" s="797" t="s">
        <v>361</v>
      </c>
      <c r="Z76" s="29"/>
      <c r="AA76" s="801"/>
      <c r="AB76" s="102"/>
      <c r="AC76" s="102"/>
      <c r="AD76" s="102"/>
      <c r="AE76" s="102"/>
      <c r="AF76" s="102"/>
      <c r="AG76" s="102"/>
      <c r="AH76" s="102"/>
      <c r="AI76" s="102"/>
      <c r="AJ76" s="102"/>
      <c r="AK76" s="102"/>
      <c r="AL76" s="102"/>
      <c r="AM76" s="102"/>
      <c r="AN76" s="102"/>
      <c r="AO76" s="102"/>
      <c r="AP76" s="102"/>
      <c r="AQ76" s="16">
        <f t="shared" ref="AQ76:BA76" si="80">AQ50/$AP50-1</f>
        <v>-1.438832834342274E-2</v>
      </c>
      <c r="AR76" s="16">
        <f t="shared" si="80"/>
        <v>-1.2426124728419863E-2</v>
      </c>
      <c r="AS76" s="16">
        <f t="shared" si="80"/>
        <v>-0.10597278030776047</v>
      </c>
      <c r="AT76" s="16">
        <f t="shared" si="80"/>
        <v>-0.18290089514103713</v>
      </c>
      <c r="AU76" s="16">
        <f t="shared" si="80"/>
        <v>-0.20623421594788915</v>
      </c>
      <c r="AV76" s="16">
        <f t="shared" si="80"/>
        <v>-0.23240596886391174</v>
      </c>
      <c r="AW76" s="16">
        <f t="shared" si="80"/>
        <v>-0.22981694561630406</v>
      </c>
      <c r="AX76" s="16">
        <f t="shared" si="80"/>
        <v>-0.22785153960505755</v>
      </c>
      <c r="AY76" s="16">
        <f t="shared" si="80"/>
        <v>-0.25118371808993245</v>
      </c>
      <c r="AZ76" s="16">
        <f t="shared" si="80"/>
        <v>-0.28343151867134653</v>
      </c>
      <c r="BA76" s="16">
        <f t="shared" si="80"/>
        <v>-0.29976006677261746</v>
      </c>
      <c r="BB76" s="16">
        <f t="shared" ref="BB76" si="81">BB50/$AP50-1</f>
        <v>-0.32449360633490898</v>
      </c>
      <c r="BC76" s="16">
        <f t="shared" si="60"/>
        <v>-0.33324863129484406</v>
      </c>
      <c r="BD76" s="16">
        <f t="shared" ref="BD76" si="82">BD50/$AP50-1</f>
        <v>-0.34664601011701346</v>
      </c>
      <c r="BE76" s="16">
        <f t="shared" si="60"/>
        <v>-1</v>
      </c>
      <c r="BF76" s="26"/>
      <c r="BG76" s="26"/>
      <c r="BH76" s="668"/>
    </row>
    <row r="77" spans="1:61" s="25" customFormat="1" ht="15" thickTop="1">
      <c r="A77" s="81"/>
      <c r="B77" s="1"/>
      <c r="C77" s="1"/>
      <c r="D77" s="1"/>
      <c r="E77" s="1"/>
      <c r="F77" s="1"/>
      <c r="G77" s="1"/>
      <c r="H77" s="1"/>
      <c r="I77" s="1"/>
      <c r="J77" s="1"/>
      <c r="K77" s="1"/>
      <c r="L77" s="1"/>
      <c r="M77" s="1"/>
      <c r="N77" s="1"/>
      <c r="O77" s="1"/>
      <c r="P77" s="1"/>
      <c r="Q77" s="81"/>
      <c r="R77" s="108"/>
      <c r="S77" s="108"/>
      <c r="T77" s="108"/>
      <c r="U77" s="108"/>
      <c r="V77" s="42"/>
      <c r="W77" s="1"/>
      <c r="X77" s="1"/>
      <c r="Y77" s="321" t="s">
        <v>37</v>
      </c>
      <c r="Z77" s="30"/>
      <c r="AA77" s="802"/>
      <c r="AB77" s="103"/>
      <c r="AC77" s="103"/>
      <c r="AD77" s="103"/>
      <c r="AE77" s="103"/>
      <c r="AF77" s="103"/>
      <c r="AG77" s="103"/>
      <c r="AH77" s="103"/>
      <c r="AI77" s="103"/>
      <c r="AJ77" s="103"/>
      <c r="AK77" s="103"/>
      <c r="AL77" s="103"/>
      <c r="AM77" s="103"/>
      <c r="AN77" s="103"/>
      <c r="AO77" s="103"/>
      <c r="AP77" s="103"/>
      <c r="AQ77" s="17">
        <f t="shared" ref="AQ77:BA77" si="83">AQ51/$AP51-1</f>
        <v>-1.8012375664108182E-2</v>
      </c>
      <c r="AR77" s="17">
        <f t="shared" si="83"/>
        <v>9.4728000375217114E-3</v>
      </c>
      <c r="AS77" s="17">
        <f t="shared" si="83"/>
        <v>-4.5347776125256201E-2</v>
      </c>
      <c r="AT77" s="17">
        <f t="shared" si="83"/>
        <v>-9.902542917811874E-2</v>
      </c>
      <c r="AU77" s="17">
        <f t="shared" si="83"/>
        <v>-5.9304946817752446E-2</v>
      </c>
      <c r="AV77" s="17">
        <f t="shared" si="83"/>
        <v>-2.0644788238032286E-2</v>
      </c>
      <c r="AW77" s="17">
        <f t="shared" si="83"/>
        <v>1.1212246681146842E-2</v>
      </c>
      <c r="AX77" s="17">
        <f t="shared" si="83"/>
        <v>1.8383282427766323E-2</v>
      </c>
      <c r="AY77" s="17">
        <f t="shared" si="83"/>
        <v>-2.1613244583349012E-2</v>
      </c>
      <c r="AZ77" s="17">
        <f t="shared" si="83"/>
        <v>-5.2754919253583443E-2</v>
      </c>
      <c r="BA77" s="17">
        <f t="shared" si="83"/>
        <v>-6.7957625583461301E-2</v>
      </c>
      <c r="BB77" s="17">
        <f t="shared" ref="BB77" si="84">BB51/$AP51-1</f>
        <v>-7.996762615204811E-2</v>
      </c>
      <c r="BC77" s="17">
        <f t="shared" si="60"/>
        <v>-0.11566088625075732</v>
      </c>
      <c r="BD77" s="17">
        <f t="shared" ref="BD77" si="85">BD51/$AP51-1</f>
        <v>-0.14443008163253968</v>
      </c>
      <c r="BE77" s="17">
        <f t="shared" si="60"/>
        <v>-1</v>
      </c>
      <c r="BF77" s="27"/>
      <c r="BG77" s="27"/>
      <c r="BH77" s="81"/>
    </row>
    <row r="78" spans="1:61">
      <c r="V78" s="42"/>
    </row>
    <row r="79" spans="1:61">
      <c r="V79" s="42"/>
      <c r="Y79" s="84" t="s">
        <v>115</v>
      </c>
      <c r="BH79" s="648"/>
    </row>
    <row r="80" spans="1:61">
      <c r="U80" s="863"/>
      <c r="V80" s="42"/>
      <c r="Y80" s="380"/>
      <c r="Z80" s="80"/>
      <c r="AA80" s="10">
        <v>1990</v>
      </c>
      <c r="AB80" s="10">
        <f t="shared" ref="AB80:BE80" si="86">AA80+1</f>
        <v>1991</v>
      </c>
      <c r="AC80" s="10">
        <f t="shared" si="86"/>
        <v>1992</v>
      </c>
      <c r="AD80" s="10">
        <f t="shared" si="86"/>
        <v>1993</v>
      </c>
      <c r="AE80" s="10">
        <f t="shared" si="86"/>
        <v>1994</v>
      </c>
      <c r="AF80" s="10">
        <f t="shared" si="86"/>
        <v>1995</v>
      </c>
      <c r="AG80" s="10">
        <f t="shared" si="86"/>
        <v>1996</v>
      </c>
      <c r="AH80" s="10">
        <f t="shared" si="86"/>
        <v>1997</v>
      </c>
      <c r="AI80" s="10">
        <f t="shared" si="86"/>
        <v>1998</v>
      </c>
      <c r="AJ80" s="10">
        <f t="shared" si="86"/>
        <v>1999</v>
      </c>
      <c r="AK80" s="10">
        <f t="shared" si="86"/>
        <v>2000</v>
      </c>
      <c r="AL80" s="10">
        <f t="shared" si="86"/>
        <v>2001</v>
      </c>
      <c r="AM80" s="10">
        <f t="shared" si="86"/>
        <v>2002</v>
      </c>
      <c r="AN80" s="10">
        <f t="shared" si="86"/>
        <v>2003</v>
      </c>
      <c r="AO80" s="10">
        <f t="shared" si="86"/>
        <v>2004</v>
      </c>
      <c r="AP80" s="10">
        <f t="shared" si="86"/>
        <v>2005</v>
      </c>
      <c r="AQ80" s="10">
        <f t="shared" si="86"/>
        <v>2006</v>
      </c>
      <c r="AR80" s="10">
        <f t="shared" si="86"/>
        <v>2007</v>
      </c>
      <c r="AS80" s="10">
        <f t="shared" si="86"/>
        <v>2008</v>
      </c>
      <c r="AT80" s="10">
        <f t="shared" si="86"/>
        <v>2009</v>
      </c>
      <c r="AU80" s="10">
        <f t="shared" si="86"/>
        <v>2010</v>
      </c>
      <c r="AV80" s="10">
        <f t="shared" si="86"/>
        <v>2011</v>
      </c>
      <c r="AW80" s="10">
        <f t="shared" si="86"/>
        <v>2012</v>
      </c>
      <c r="AX80" s="10">
        <f t="shared" si="86"/>
        <v>2013</v>
      </c>
      <c r="AY80" s="10">
        <f t="shared" si="86"/>
        <v>2014</v>
      </c>
      <c r="AZ80" s="10">
        <f t="shared" si="86"/>
        <v>2015</v>
      </c>
      <c r="BA80" s="10">
        <f t="shared" si="86"/>
        <v>2016</v>
      </c>
      <c r="BB80" s="10">
        <f t="shared" si="86"/>
        <v>2017</v>
      </c>
      <c r="BC80" s="10">
        <f>BB80+1</f>
        <v>2018</v>
      </c>
      <c r="BD80" s="10">
        <f>BC80+1</f>
        <v>2019</v>
      </c>
      <c r="BE80" s="10">
        <f t="shared" si="86"/>
        <v>2020</v>
      </c>
      <c r="BF80" s="10" t="s">
        <v>18</v>
      </c>
      <c r="BG80" s="10" t="s">
        <v>1</v>
      </c>
      <c r="BH80" s="668"/>
    </row>
    <row r="81" spans="1:60">
      <c r="U81" s="934"/>
      <c r="V81" s="42"/>
      <c r="Y81" s="381" t="s">
        <v>112</v>
      </c>
      <c r="Z81" s="28"/>
      <c r="AA81" s="800"/>
      <c r="AB81" s="95"/>
      <c r="AC81" s="95"/>
      <c r="AD81" s="95"/>
      <c r="AE81" s="95"/>
      <c r="AF81" s="95"/>
      <c r="AG81" s="95"/>
      <c r="AH81" s="95"/>
      <c r="AI81" s="95"/>
      <c r="AJ81" s="95"/>
      <c r="AK81" s="95"/>
      <c r="AL81" s="95"/>
      <c r="AM81" s="95"/>
      <c r="AN81" s="95"/>
      <c r="AO81" s="95"/>
      <c r="AP81" s="95"/>
      <c r="AQ81" s="95"/>
      <c r="AR81" s="95"/>
      <c r="AS81" s="95"/>
      <c r="AT81" s="95"/>
      <c r="AU81" s="95"/>
      <c r="AV81" s="95"/>
      <c r="AW81" s="95"/>
      <c r="AX81" s="804"/>
      <c r="AY81" s="304" t="s">
        <v>58</v>
      </c>
      <c r="AZ81" s="304" t="s">
        <v>58</v>
      </c>
      <c r="BA81" s="304" t="s">
        <v>58</v>
      </c>
      <c r="BB81" s="304" t="s">
        <v>58</v>
      </c>
      <c r="BC81" s="304" t="s">
        <v>58</v>
      </c>
      <c r="BD81" s="304" t="s">
        <v>58</v>
      </c>
      <c r="BE81" s="304" t="s">
        <v>58</v>
      </c>
      <c r="BF81" s="24"/>
      <c r="BG81" s="24"/>
      <c r="BH81" s="668"/>
    </row>
    <row r="82" spans="1:60" s="25" customFormat="1">
      <c r="A82" s="81"/>
      <c r="B82" s="1"/>
      <c r="C82" s="1"/>
      <c r="D82" s="1"/>
      <c r="E82" s="1"/>
      <c r="F82" s="1"/>
      <c r="G82" s="1"/>
      <c r="H82" s="1"/>
      <c r="I82" s="1"/>
      <c r="J82" s="1"/>
      <c r="K82" s="1"/>
      <c r="L82" s="1"/>
      <c r="M82" s="1"/>
      <c r="N82" s="1"/>
      <c r="O82" s="1"/>
      <c r="P82" s="1"/>
      <c r="Q82" s="1"/>
      <c r="R82" s="108"/>
      <c r="S82" s="108"/>
      <c r="T82" s="108"/>
      <c r="U82" s="108"/>
      <c r="V82" s="42"/>
      <c r="W82" s="1"/>
      <c r="X82" s="1"/>
      <c r="Y82" s="636" t="s">
        <v>413</v>
      </c>
      <c r="Z82" s="28"/>
      <c r="AA82" s="800"/>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15">
        <f t="shared" ref="AY82:BA82" si="87">AY43/$AX43-1</f>
        <v>-6.142746879639871E-2</v>
      </c>
      <c r="AZ82" s="15">
        <f t="shared" si="87"/>
        <v>-8.7408522535089905E-2</v>
      </c>
      <c r="BA82" s="15">
        <f t="shared" si="87"/>
        <v>-4.5085453610311577E-2</v>
      </c>
      <c r="BB82" s="15">
        <f t="shared" ref="BB82" si="88">BB43/$AX43-1</f>
        <v>-9.7813279853756874E-2</v>
      </c>
      <c r="BC82" s="15">
        <f t="shared" ref="BC82:BE90" si="89">BC43/$AX43-1</f>
        <v>-0.11646487524065841</v>
      </c>
      <c r="BD82" s="15">
        <f t="shared" ref="BD82" si="90">BD43/$AX43-1</f>
        <v>-0.15355811916275919</v>
      </c>
      <c r="BE82" s="15">
        <f t="shared" si="89"/>
        <v>-1</v>
      </c>
      <c r="BF82" s="24"/>
      <c r="BG82" s="24"/>
      <c r="BH82" s="668"/>
    </row>
    <row r="83" spans="1:60" s="25" customFormat="1">
      <c r="A83" s="81"/>
      <c r="B83" s="1"/>
      <c r="C83" s="1"/>
      <c r="D83" s="1"/>
      <c r="E83" s="1"/>
      <c r="F83" s="1"/>
      <c r="G83" s="1"/>
      <c r="H83" s="1"/>
      <c r="I83" s="1"/>
      <c r="J83" s="1"/>
      <c r="K83" s="1"/>
      <c r="L83" s="1"/>
      <c r="M83" s="1"/>
      <c r="N83" s="1"/>
      <c r="O83" s="1"/>
      <c r="P83" s="1"/>
      <c r="Q83" s="1"/>
      <c r="R83" s="108"/>
      <c r="S83" s="108"/>
      <c r="T83" s="108"/>
      <c r="U83" s="108"/>
      <c r="V83" s="42"/>
      <c r="W83" s="1"/>
      <c r="X83" s="1"/>
      <c r="Y83" s="319" t="s">
        <v>90</v>
      </c>
      <c r="Z83" s="28"/>
      <c r="AA83" s="800"/>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15">
        <f t="shared" ref="AY83:BA89" si="91">AY44/$AX44-1</f>
        <v>-3.6256442588467275E-2</v>
      </c>
      <c r="AZ83" s="15">
        <f t="shared" si="91"/>
        <v>-7.2407631171390152E-2</v>
      </c>
      <c r="BA83" s="15">
        <f t="shared" si="91"/>
        <v>-9.8648927730909386E-2</v>
      </c>
      <c r="BB83" s="15">
        <f t="shared" ref="BB83" si="92">BB44/$AX44-1</f>
        <v>-0.1147394494393813</v>
      </c>
      <c r="BC83" s="15">
        <f t="shared" si="89"/>
        <v>-0.1393342524783554</v>
      </c>
      <c r="BD83" s="15">
        <f t="shared" ref="BD83" si="93">BD44/$AX44-1</f>
        <v>-0.16539091469095335</v>
      </c>
      <c r="BE83" s="15">
        <f t="shared" si="89"/>
        <v>-1</v>
      </c>
      <c r="BF83" s="24"/>
      <c r="BG83" s="24"/>
      <c r="BH83" s="668"/>
    </row>
    <row r="84" spans="1:60" s="25" customFormat="1">
      <c r="A84" s="81"/>
      <c r="B84" s="1"/>
      <c r="C84" s="1"/>
      <c r="D84" s="1"/>
      <c r="E84" s="1"/>
      <c r="F84" s="1"/>
      <c r="G84" s="1"/>
      <c r="H84" s="1"/>
      <c r="I84" s="1"/>
      <c r="J84" s="1"/>
      <c r="K84" s="1"/>
      <c r="L84" s="1"/>
      <c r="M84" s="1"/>
      <c r="N84" s="1"/>
      <c r="O84" s="1"/>
      <c r="P84" s="1"/>
      <c r="Q84" s="1"/>
      <c r="R84" s="108"/>
      <c r="S84" s="108"/>
      <c r="T84" s="108"/>
      <c r="U84" s="108"/>
      <c r="V84" s="42"/>
      <c r="W84" s="1"/>
      <c r="X84" s="1"/>
      <c r="Y84" s="319" t="s">
        <v>91</v>
      </c>
      <c r="Z84" s="28"/>
      <c r="AA84" s="800"/>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15">
        <f t="shared" si="91"/>
        <v>-2.3951100812727888E-2</v>
      </c>
      <c r="AZ84" s="15">
        <f t="shared" si="91"/>
        <v>-3.0526202534316704E-2</v>
      </c>
      <c r="BA84" s="15">
        <f t="shared" si="91"/>
        <v>-3.9889874878987652E-2</v>
      </c>
      <c r="BB84" s="15">
        <f t="shared" ref="BB84" si="94">BB45/$AX45-1</f>
        <v>-4.8169351088412582E-2</v>
      </c>
      <c r="BC84" s="15">
        <f t="shared" si="89"/>
        <v>-5.9914726518527361E-2</v>
      </c>
      <c r="BD84" s="15">
        <f t="shared" ref="BD84" si="95">BD45/$AX45-1</f>
        <v>-7.7250745215857286E-2</v>
      </c>
      <c r="BE84" s="15">
        <f t="shared" si="89"/>
        <v>-1</v>
      </c>
      <c r="BF84" s="24"/>
      <c r="BG84" s="24"/>
      <c r="BH84" s="668"/>
    </row>
    <row r="85" spans="1:60" s="25" customFormat="1">
      <c r="A85" s="81"/>
      <c r="B85" s="1"/>
      <c r="C85" s="1"/>
      <c r="D85" s="1"/>
      <c r="E85" s="1"/>
      <c r="F85" s="1"/>
      <c r="G85" s="1"/>
      <c r="H85" s="1"/>
      <c r="I85" s="1"/>
      <c r="J85" s="1"/>
      <c r="K85" s="1"/>
      <c r="L85" s="1"/>
      <c r="M85" s="1"/>
      <c r="N85" s="1"/>
      <c r="O85" s="1"/>
      <c r="P85" s="1"/>
      <c r="Q85" s="1"/>
      <c r="R85" s="108"/>
      <c r="S85" s="108"/>
      <c r="T85" s="108"/>
      <c r="U85" s="165"/>
      <c r="V85" s="42"/>
      <c r="W85" s="1"/>
      <c r="X85" s="1"/>
      <c r="Y85" s="319" t="s">
        <v>92</v>
      </c>
      <c r="Z85" s="28"/>
      <c r="AA85" s="800"/>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15">
        <f t="shared" si="91"/>
        <v>-3.3100802339800395E-2</v>
      </c>
      <c r="AZ85" s="15">
        <f t="shared" si="91"/>
        <v>-7.8492560649565557E-2</v>
      </c>
      <c r="BA85" s="15">
        <f t="shared" si="91"/>
        <v>-0.10774501315371798</v>
      </c>
      <c r="BB85" s="15">
        <f t="shared" ref="BB85" si="96">BB46/$AX46-1</f>
        <v>-0.11772065847248747</v>
      </c>
      <c r="BC85" s="15">
        <f t="shared" si="89"/>
        <v>-0.15192175568025201</v>
      </c>
      <c r="BD85" s="15">
        <f t="shared" ref="BD85" si="97">BD46/$AX46-1</f>
        <v>-0.19209829147710833</v>
      </c>
      <c r="BE85" s="15">
        <f t="shared" si="89"/>
        <v>-1</v>
      </c>
      <c r="BF85" s="24"/>
      <c r="BG85" s="24"/>
      <c r="BH85" s="668"/>
    </row>
    <row r="86" spans="1:60" s="25" customFormat="1">
      <c r="A86" s="81"/>
      <c r="B86" s="1"/>
      <c r="C86" s="1"/>
      <c r="D86" s="1"/>
      <c r="E86" s="1"/>
      <c r="F86" s="1"/>
      <c r="G86" s="1"/>
      <c r="H86" s="1"/>
      <c r="I86" s="1"/>
      <c r="J86" s="1"/>
      <c r="K86" s="1"/>
      <c r="L86" s="1"/>
      <c r="M86" s="1"/>
      <c r="N86" s="1"/>
      <c r="O86" s="1"/>
      <c r="P86" s="1"/>
      <c r="Q86" s="1"/>
      <c r="R86" s="108"/>
      <c r="S86" s="108"/>
      <c r="T86" s="108"/>
      <c r="U86" s="108"/>
      <c r="V86" s="42"/>
      <c r="W86" s="1"/>
      <c r="X86" s="1"/>
      <c r="Y86" s="319" t="s">
        <v>93</v>
      </c>
      <c r="Z86" s="28"/>
      <c r="AA86" s="800"/>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15">
        <f t="shared" si="91"/>
        <v>-6.9169929480148884E-2</v>
      </c>
      <c r="AZ86" s="15">
        <f t="shared" si="91"/>
        <v>-0.10219503637381722</v>
      </c>
      <c r="BA86" s="15">
        <f t="shared" si="91"/>
        <v>-0.11078836414339499</v>
      </c>
      <c r="BB86" s="15">
        <f t="shared" ref="BB86" si="98">BB47/$AX47-1</f>
        <v>-0.10293083896543009</v>
      </c>
      <c r="BC86" s="15">
        <f t="shared" si="89"/>
        <v>-0.20262404480932017</v>
      </c>
      <c r="BD86" s="15">
        <f t="shared" ref="BD86" si="99">BD47/$AX47-1</f>
        <v>-0.23667291721223793</v>
      </c>
      <c r="BE86" s="15">
        <f t="shared" si="89"/>
        <v>-1</v>
      </c>
      <c r="BF86" s="24"/>
      <c r="BG86" s="24"/>
      <c r="BH86" s="668"/>
    </row>
    <row r="87" spans="1:60" s="25" customFormat="1">
      <c r="A87" s="81"/>
      <c r="B87" s="1"/>
      <c r="C87" s="1"/>
      <c r="D87" s="1"/>
      <c r="E87" s="1"/>
      <c r="F87" s="1"/>
      <c r="G87" s="1"/>
      <c r="H87" s="1"/>
      <c r="I87" s="1"/>
      <c r="J87" s="1"/>
      <c r="K87" s="1"/>
      <c r="L87" s="1"/>
      <c r="M87" s="1"/>
      <c r="N87" s="1"/>
      <c r="O87" s="1"/>
      <c r="P87" s="1"/>
      <c r="Q87" s="1"/>
      <c r="R87" s="108"/>
      <c r="S87" s="108"/>
      <c r="T87" s="108"/>
      <c r="U87" s="108"/>
      <c r="V87" s="42"/>
      <c r="W87" s="1"/>
      <c r="X87" s="1"/>
      <c r="Y87" s="636" t="s">
        <v>253</v>
      </c>
      <c r="Z87" s="28"/>
      <c r="AA87" s="800"/>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15">
        <f t="shared" si="91"/>
        <v>-1.2408772257595735E-2</v>
      </c>
      <c r="AZ87" s="15">
        <f t="shared" si="91"/>
        <v>-4.0728553019790281E-2</v>
      </c>
      <c r="BA87" s="15">
        <f t="shared" si="91"/>
        <v>-4.9205870213409386E-2</v>
      </c>
      <c r="BB87" s="15">
        <f t="shared" ref="BB87" si="100">BB48/$AX48-1</f>
        <v>-3.6009945325881421E-2</v>
      </c>
      <c r="BC87" s="15">
        <f t="shared" si="89"/>
        <v>-5.0688005812901338E-2</v>
      </c>
      <c r="BD87" s="15">
        <f t="shared" ref="BD87" si="101">BD48/$AX48-1</f>
        <v>-7.3957759464982176E-2</v>
      </c>
      <c r="BE87" s="15">
        <f t="shared" si="89"/>
        <v>-1</v>
      </c>
      <c r="BF87" s="24"/>
      <c r="BG87" s="24"/>
      <c r="BH87" s="668"/>
    </row>
    <row r="88" spans="1:60" s="25" customFormat="1">
      <c r="A88" s="81"/>
      <c r="B88" s="1"/>
      <c r="C88" s="1"/>
      <c r="D88" s="1"/>
      <c r="E88" s="1"/>
      <c r="F88" s="1"/>
      <c r="G88" s="1"/>
      <c r="H88" s="1"/>
      <c r="I88" s="1"/>
      <c r="J88" s="1"/>
      <c r="K88" s="1"/>
      <c r="L88" s="1"/>
      <c r="M88" s="1"/>
      <c r="N88" s="1"/>
      <c r="O88" s="1"/>
      <c r="P88" s="1"/>
      <c r="Q88" s="1"/>
      <c r="R88" s="108"/>
      <c r="S88" s="108"/>
      <c r="T88" s="108"/>
      <c r="U88" s="108"/>
      <c r="V88" s="42"/>
      <c r="W88" s="1"/>
      <c r="X88" s="1"/>
      <c r="Y88" s="319" t="s">
        <v>94</v>
      </c>
      <c r="Z88" s="28"/>
      <c r="AA88" s="800"/>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15">
        <f t="shared" si="91"/>
        <v>-2.9593190993118967E-2</v>
      </c>
      <c r="AZ88" s="15">
        <f t="shared" si="91"/>
        <v>-1.3382438617881687E-2</v>
      </c>
      <c r="BA88" s="15">
        <f t="shared" si="91"/>
        <v>-6.6431526365483551E-3</v>
      </c>
      <c r="BB88" s="15">
        <f t="shared" ref="BB88" si="102">BB49/$AX49-1</f>
        <v>4.7799312663197036E-3</v>
      </c>
      <c r="BC88" s="15">
        <f t="shared" si="89"/>
        <v>-1.3204487692692557E-2</v>
      </c>
      <c r="BD88" s="15">
        <f t="shared" ref="BD88" si="103">BD49/$AX49-1</f>
        <v>-2.1061341306122139E-2</v>
      </c>
      <c r="BE88" s="15">
        <f t="shared" si="89"/>
        <v>-1</v>
      </c>
      <c r="BF88" s="24"/>
      <c r="BG88" s="24"/>
      <c r="BH88" s="668"/>
    </row>
    <row r="89" spans="1:60" s="25" customFormat="1" ht="19.5" thickBot="1">
      <c r="A89" s="81"/>
      <c r="B89" s="81"/>
      <c r="C89" s="81"/>
      <c r="D89" s="81"/>
      <c r="E89" s="81"/>
      <c r="F89" s="81"/>
      <c r="G89" s="81"/>
      <c r="H89" s="81"/>
      <c r="I89" s="81"/>
      <c r="J89" s="81"/>
      <c r="K89" s="81"/>
      <c r="L89" s="81"/>
      <c r="M89" s="81"/>
      <c r="N89" s="81"/>
      <c r="O89" s="81"/>
      <c r="P89" s="81"/>
      <c r="Q89" s="1"/>
      <c r="R89" s="108"/>
      <c r="S89" s="108"/>
      <c r="T89" s="108"/>
      <c r="U89" s="108"/>
      <c r="V89" s="108"/>
      <c r="W89" s="81"/>
      <c r="X89" s="81"/>
      <c r="Y89" s="797" t="s">
        <v>361</v>
      </c>
      <c r="Z89" s="29"/>
      <c r="AA89" s="801"/>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6">
        <f t="shared" si="91"/>
        <v>-3.0217218166751159E-2</v>
      </c>
      <c r="AZ89" s="16">
        <f t="shared" si="91"/>
        <v>-7.1980949153043317E-2</v>
      </c>
      <c r="BA89" s="16">
        <f t="shared" si="91"/>
        <v>-9.3127851515471205E-2</v>
      </c>
      <c r="BB89" s="16">
        <f t="shared" ref="BB89" si="104">BB50/$AX50-1</f>
        <v>-0.12515995522469925</v>
      </c>
      <c r="BC89" s="16">
        <f t="shared" si="89"/>
        <v>-0.13649848066248482</v>
      </c>
      <c r="BD89" s="16">
        <f t="shared" ref="BD89" si="105">BD50/$AX50-1</f>
        <v>-0.15384926164483226</v>
      </c>
      <c r="BE89" s="16">
        <f t="shared" si="89"/>
        <v>-1</v>
      </c>
      <c r="BF89" s="26"/>
      <c r="BG89" s="26"/>
      <c r="BH89" s="668"/>
    </row>
    <row r="90" spans="1:60" s="25" customFormat="1" ht="15" thickTop="1">
      <c r="A90" s="81"/>
      <c r="B90" s="1"/>
      <c r="C90" s="1"/>
      <c r="D90" s="1"/>
      <c r="E90" s="1"/>
      <c r="F90" s="1"/>
      <c r="G90" s="1"/>
      <c r="H90" s="1"/>
      <c r="I90" s="1"/>
      <c r="J90" s="1"/>
      <c r="K90" s="1"/>
      <c r="L90" s="1"/>
      <c r="M90" s="1"/>
      <c r="N90" s="1"/>
      <c r="O90" s="1"/>
      <c r="P90" s="1"/>
      <c r="Q90" s="81"/>
      <c r="R90" s="108"/>
      <c r="S90" s="108"/>
      <c r="T90" s="108"/>
      <c r="U90" s="108"/>
      <c r="V90" s="42"/>
      <c r="W90" s="1"/>
      <c r="X90" s="1"/>
      <c r="Y90" s="321" t="s">
        <v>37</v>
      </c>
      <c r="Z90" s="30"/>
      <c r="AA90" s="802"/>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7">
        <f>AY51/$AX51-1</f>
        <v>-3.9274532193582234E-2</v>
      </c>
      <c r="AZ90" s="17">
        <f>AZ51/$AX51-1</f>
        <v>-6.9854054862095172E-2</v>
      </c>
      <c r="BA90" s="17">
        <f>BA51/$AX51-1</f>
        <v>-8.4782330485036916E-2</v>
      </c>
      <c r="BB90" s="17">
        <f>BB51/$AX51-1</f>
        <v>-9.6575533275989778E-2</v>
      </c>
      <c r="BC90" s="17">
        <f t="shared" si="89"/>
        <v>-0.13162447871195426</v>
      </c>
      <c r="BD90" s="17">
        <f t="shared" ref="BD90" si="106">BD51/$AX51-1</f>
        <v>-0.15987434875420226</v>
      </c>
      <c r="BE90" s="17">
        <f t="shared" si="89"/>
        <v>-1</v>
      </c>
      <c r="BF90" s="27"/>
      <c r="BG90" s="27"/>
      <c r="BH90" s="81"/>
    </row>
    <row r="91" spans="1:60">
      <c r="V91" s="42"/>
    </row>
    <row r="92" spans="1:60">
      <c r="V92" s="42"/>
      <c r="Y92" s="84" t="s">
        <v>72</v>
      </c>
      <c r="BH92" s="648"/>
    </row>
    <row r="93" spans="1:60">
      <c r="U93" s="863"/>
      <c r="V93" s="42"/>
      <c r="Y93" s="380"/>
      <c r="Z93" s="80"/>
      <c r="AA93" s="10">
        <v>1990</v>
      </c>
      <c r="AB93" s="10">
        <f t="shared" ref="AB93:BE93" si="107">AA93+1</f>
        <v>1991</v>
      </c>
      <c r="AC93" s="10">
        <f t="shared" si="107"/>
        <v>1992</v>
      </c>
      <c r="AD93" s="10">
        <f t="shared" si="107"/>
        <v>1993</v>
      </c>
      <c r="AE93" s="10">
        <f t="shared" si="107"/>
        <v>1994</v>
      </c>
      <c r="AF93" s="10">
        <f t="shared" si="107"/>
        <v>1995</v>
      </c>
      <c r="AG93" s="10">
        <f t="shared" si="107"/>
        <v>1996</v>
      </c>
      <c r="AH93" s="10">
        <f t="shared" si="107"/>
        <v>1997</v>
      </c>
      <c r="AI93" s="10">
        <f t="shared" si="107"/>
        <v>1998</v>
      </c>
      <c r="AJ93" s="10">
        <f t="shared" si="107"/>
        <v>1999</v>
      </c>
      <c r="AK93" s="10">
        <f t="shared" si="107"/>
        <v>2000</v>
      </c>
      <c r="AL93" s="10">
        <f t="shared" si="107"/>
        <v>2001</v>
      </c>
      <c r="AM93" s="10">
        <f t="shared" si="107"/>
        <v>2002</v>
      </c>
      <c r="AN93" s="10">
        <f t="shared" si="107"/>
        <v>2003</v>
      </c>
      <c r="AO93" s="10">
        <f t="shared" si="107"/>
        <v>2004</v>
      </c>
      <c r="AP93" s="10">
        <f t="shared" si="107"/>
        <v>2005</v>
      </c>
      <c r="AQ93" s="10">
        <f t="shared" si="107"/>
        <v>2006</v>
      </c>
      <c r="AR93" s="10">
        <f t="shared" si="107"/>
        <v>2007</v>
      </c>
      <c r="AS93" s="10">
        <f t="shared" si="107"/>
        <v>2008</v>
      </c>
      <c r="AT93" s="10">
        <f t="shared" si="107"/>
        <v>2009</v>
      </c>
      <c r="AU93" s="10">
        <f t="shared" si="107"/>
        <v>2010</v>
      </c>
      <c r="AV93" s="10">
        <f t="shared" si="107"/>
        <v>2011</v>
      </c>
      <c r="AW93" s="10">
        <f t="shared" si="107"/>
        <v>2012</v>
      </c>
      <c r="AX93" s="10">
        <f t="shared" si="107"/>
        <v>2013</v>
      </c>
      <c r="AY93" s="10">
        <f t="shared" si="107"/>
        <v>2014</v>
      </c>
      <c r="AZ93" s="10">
        <f t="shared" si="107"/>
        <v>2015</v>
      </c>
      <c r="BA93" s="10">
        <f t="shared" si="107"/>
        <v>2016</v>
      </c>
      <c r="BB93" s="10">
        <f t="shared" si="107"/>
        <v>2017</v>
      </c>
      <c r="BC93" s="10">
        <f>BB93+1</f>
        <v>2018</v>
      </c>
      <c r="BD93" s="10">
        <f>BC93+1</f>
        <v>2019</v>
      </c>
      <c r="BE93" s="10">
        <f t="shared" si="107"/>
        <v>2020</v>
      </c>
      <c r="BF93" s="10" t="s">
        <v>18</v>
      </c>
      <c r="BG93" s="10" t="s">
        <v>1</v>
      </c>
      <c r="BH93" s="668"/>
    </row>
    <row r="94" spans="1:60">
      <c r="U94" s="934"/>
      <c r="V94" s="42"/>
      <c r="Y94" s="381" t="s">
        <v>112</v>
      </c>
      <c r="Z94" s="3"/>
      <c r="AA94" s="804" t="s">
        <v>58</v>
      </c>
      <c r="AB94" s="584" t="s">
        <v>131</v>
      </c>
      <c r="AC94" s="584" t="s">
        <v>131</v>
      </c>
      <c r="AD94" s="584" t="s">
        <v>130</v>
      </c>
      <c r="AE94" s="584" t="s">
        <v>130</v>
      </c>
      <c r="AF94" s="584" t="s">
        <v>131</v>
      </c>
      <c r="AG94" s="584" t="s">
        <v>131</v>
      </c>
      <c r="AH94" s="584" t="s">
        <v>130</v>
      </c>
      <c r="AI94" s="584" t="s">
        <v>130</v>
      </c>
      <c r="AJ94" s="584" t="s">
        <v>131</v>
      </c>
      <c r="AK94" s="584" t="s">
        <v>131</v>
      </c>
      <c r="AL94" s="584" t="s">
        <v>130</v>
      </c>
      <c r="AM94" s="584" t="s">
        <v>130</v>
      </c>
      <c r="AN94" s="584" t="s">
        <v>131</v>
      </c>
      <c r="AO94" s="584" t="s">
        <v>131</v>
      </c>
      <c r="AP94" s="584" t="s">
        <v>130</v>
      </c>
      <c r="AQ94" s="584" t="s">
        <v>130</v>
      </c>
      <c r="AR94" s="584" t="s">
        <v>131</v>
      </c>
      <c r="AS94" s="584" t="s">
        <v>131</v>
      </c>
      <c r="AT94" s="584" t="s">
        <v>130</v>
      </c>
      <c r="AU94" s="584" t="s">
        <v>130</v>
      </c>
      <c r="AV94" s="584" t="s">
        <v>131</v>
      </c>
      <c r="AW94" s="584" t="s">
        <v>131</v>
      </c>
      <c r="AX94" s="584" t="s">
        <v>130</v>
      </c>
      <c r="AY94" s="584" t="s">
        <v>130</v>
      </c>
      <c r="AZ94" s="584" t="s">
        <v>131</v>
      </c>
      <c r="BA94" s="584" t="s">
        <v>131</v>
      </c>
      <c r="BB94" s="584" t="s">
        <v>130</v>
      </c>
      <c r="BC94" s="584" t="s">
        <v>130</v>
      </c>
      <c r="BD94" s="584" t="s">
        <v>58</v>
      </c>
      <c r="BE94" s="584" t="s">
        <v>131</v>
      </c>
      <c r="BF94" s="24"/>
      <c r="BG94" s="24"/>
      <c r="BH94" s="668"/>
    </row>
    <row r="95" spans="1:60" s="25" customFormat="1">
      <c r="A95" s="81"/>
      <c r="B95" s="1"/>
      <c r="C95" s="1"/>
      <c r="D95" s="1"/>
      <c r="E95" s="1"/>
      <c r="F95" s="1"/>
      <c r="G95" s="1"/>
      <c r="H95" s="1"/>
      <c r="I95" s="1"/>
      <c r="J95" s="1"/>
      <c r="K95" s="1"/>
      <c r="L95" s="1"/>
      <c r="M95" s="1"/>
      <c r="N95" s="1"/>
      <c r="O95" s="1"/>
      <c r="P95" s="1"/>
      <c r="Q95" s="1"/>
      <c r="R95" s="108"/>
      <c r="S95" s="108"/>
      <c r="T95" s="108"/>
      <c r="U95" s="108"/>
      <c r="V95" s="42"/>
      <c r="W95" s="1"/>
      <c r="X95" s="1"/>
      <c r="Y95" s="636" t="s">
        <v>413</v>
      </c>
      <c r="Z95" s="28"/>
      <c r="AA95" s="800"/>
      <c r="AB95" s="15">
        <f t="shared" ref="AB95:BA96" si="108">AB43/AA43-1</f>
        <v>-8.432241036277488E-3</v>
      </c>
      <c r="AC95" s="15">
        <f t="shared" si="108"/>
        <v>-1.1322203562941668E-2</v>
      </c>
      <c r="AD95" s="15">
        <f t="shared" si="108"/>
        <v>1.1464064608639468E-3</v>
      </c>
      <c r="AE95" s="15">
        <f t="shared" si="108"/>
        <v>1.4796900115876532E-3</v>
      </c>
      <c r="AF95" s="15">
        <f t="shared" si="108"/>
        <v>-1.425643824311118E-2</v>
      </c>
      <c r="AG95" s="15">
        <f t="shared" si="108"/>
        <v>2.888501142345401E-3</v>
      </c>
      <c r="AH95" s="15">
        <f t="shared" si="108"/>
        <v>2.5616833908361336E-2</v>
      </c>
      <c r="AI95" s="15">
        <f t="shared" si="108"/>
        <v>-4.4763987280716955E-2</v>
      </c>
      <c r="AJ95" s="15">
        <f t="shared" si="108"/>
        <v>3.9739327462857466E-2</v>
      </c>
      <c r="AK95" s="15">
        <f t="shared" si="108"/>
        <v>4.6250943615322448E-4</v>
      </c>
      <c r="AL95" s="15">
        <f t="shared" si="108"/>
        <v>-2.3531663953199833E-2</v>
      </c>
      <c r="AM95" s="15">
        <f t="shared" si="108"/>
        <v>2.6804884183461164E-2</v>
      </c>
      <c r="AN95" s="15">
        <f t="shared" si="108"/>
        <v>1.3739370422430008E-2</v>
      </c>
      <c r="AO95" s="15">
        <f t="shared" si="108"/>
        <v>1.1922573224252275E-3</v>
      </c>
      <c r="AP95" s="15">
        <f t="shared" si="108"/>
        <v>5.6392039571053765E-2</v>
      </c>
      <c r="AQ95" s="15">
        <f t="shared" si="108"/>
        <v>-1.7132980927103025E-2</v>
      </c>
      <c r="AR95" s="15">
        <f t="shared" si="108"/>
        <v>4.9315127435087147E-2</v>
      </c>
      <c r="AS95" s="15">
        <f t="shared" si="108"/>
        <v>-2.0174206840507414E-2</v>
      </c>
      <c r="AT95" s="15">
        <f t="shared" si="108"/>
        <v>-2.688259731845144E-2</v>
      </c>
      <c r="AU95" s="15">
        <f t="shared" si="108"/>
        <v>3.3543755777284412E-2</v>
      </c>
      <c r="AV95" s="15">
        <f t="shared" si="108"/>
        <v>1.0066745568156676E-2</v>
      </c>
      <c r="AW95" s="15">
        <f t="shared" si="108"/>
        <v>1.8124334089581806E-2</v>
      </c>
      <c r="AX95" s="15">
        <f t="shared" si="108"/>
        <v>-8.4336083097960035E-3</v>
      </c>
      <c r="AY95" s="15">
        <f t="shared" si="108"/>
        <v>-6.142746879639871E-2</v>
      </c>
      <c r="AZ95" s="15">
        <f t="shared" si="108"/>
        <v>-2.7681455481521233E-2</v>
      </c>
      <c r="BA95" s="15">
        <f t="shared" si="108"/>
        <v>4.6376796156750943E-2</v>
      </c>
      <c r="BB95" s="15">
        <f t="shared" ref="BB95:BB103" si="109">BB43/BA43-1</f>
        <v>-5.5217324359333575E-2</v>
      </c>
      <c r="BC95" s="15">
        <f t="shared" ref="BC95:BD103" si="110">BC43/BB43-1</f>
        <v>-2.0673764056156951E-2</v>
      </c>
      <c r="BD95" s="15">
        <f t="shared" si="110"/>
        <v>-4.1982760936872032E-2</v>
      </c>
      <c r="BE95" s="15">
        <f t="shared" ref="BE95:BE103" si="111">BE43/BD43-1</f>
        <v>-1</v>
      </c>
      <c r="BF95" s="24"/>
      <c r="BG95" s="24"/>
      <c r="BH95" s="668"/>
    </row>
    <row r="96" spans="1:60" s="25" customFormat="1">
      <c r="A96" s="81"/>
      <c r="B96" s="1"/>
      <c r="C96" s="1"/>
      <c r="D96" s="1"/>
      <c r="E96" s="1"/>
      <c r="F96" s="1"/>
      <c r="G96" s="1"/>
      <c r="H96" s="1"/>
      <c r="I96" s="1"/>
      <c r="J96" s="1"/>
      <c r="K96" s="1"/>
      <c r="L96" s="1"/>
      <c r="M96" s="1"/>
      <c r="N96" s="1"/>
      <c r="O96" s="1"/>
      <c r="P96" s="1"/>
      <c r="Q96" s="1"/>
      <c r="R96" s="108"/>
      <c r="S96" s="108"/>
      <c r="T96" s="108"/>
      <c r="U96" s="108"/>
      <c r="V96" s="42"/>
      <c r="W96" s="1"/>
      <c r="X96" s="1"/>
      <c r="Y96" s="319" t="s">
        <v>90</v>
      </c>
      <c r="Z96" s="28"/>
      <c r="AA96" s="800"/>
      <c r="AB96" s="15">
        <f t="shared" ref="AB96:BA97" si="112">AB44/AA44-1</f>
        <v>-1.2409905093644591E-2</v>
      </c>
      <c r="AC96" s="15">
        <f t="shared" si="112"/>
        <v>-1.7031151243288134E-2</v>
      </c>
      <c r="AD96" s="15">
        <f t="shared" si="112"/>
        <v>-2.4958671365363005E-2</v>
      </c>
      <c r="AE96" s="15">
        <f t="shared" si="112"/>
        <v>3.5369659816678389E-2</v>
      </c>
      <c r="AF96" s="15">
        <f t="shared" si="112"/>
        <v>-6.694986250024515E-3</v>
      </c>
      <c r="AG96" s="15">
        <f t="shared" si="108"/>
        <v>7.3354051448966118E-3</v>
      </c>
      <c r="AH96" s="15">
        <f t="shared" si="112"/>
        <v>-1.9409535353102303E-2</v>
      </c>
      <c r="AI96" s="15">
        <f t="shared" si="112"/>
        <v>-6.1812665168795911E-2</v>
      </c>
      <c r="AJ96" s="15">
        <f t="shared" si="112"/>
        <v>2.3354083562272754E-2</v>
      </c>
      <c r="AK96" s="15">
        <f t="shared" si="112"/>
        <v>2.7638252846670985E-2</v>
      </c>
      <c r="AL96" s="15">
        <f t="shared" si="112"/>
        <v>-2.5003779233096823E-2</v>
      </c>
      <c r="AM96" s="15">
        <f t="shared" si="112"/>
        <v>1.6620263812791469E-2</v>
      </c>
      <c r="AN96" s="15">
        <f t="shared" si="108"/>
        <v>3.3188631661320578E-3</v>
      </c>
      <c r="AO96" s="15">
        <f t="shared" si="108"/>
        <v>-7.9018475731406079E-3</v>
      </c>
      <c r="AP96" s="15">
        <f t="shared" si="108"/>
        <v>-8.0542841342160498E-3</v>
      </c>
      <c r="AQ96" s="15">
        <f t="shared" si="112"/>
        <v>-1.3371661698970638E-2</v>
      </c>
      <c r="AR96" s="15">
        <f t="shared" si="112"/>
        <v>2.4536509036299448E-2</v>
      </c>
      <c r="AS96" s="15">
        <f t="shared" si="112"/>
        <v>-9.3397522445705095E-2</v>
      </c>
      <c r="AT96" s="15">
        <f t="shared" si="112"/>
        <v>-5.8909746437275312E-2</v>
      </c>
      <c r="AU96" s="15">
        <f t="shared" si="112"/>
        <v>6.737199775055247E-2</v>
      </c>
      <c r="AV96" s="15">
        <f t="shared" si="112"/>
        <v>3.3905437157258467E-2</v>
      </c>
      <c r="AW96" s="15">
        <f t="shared" si="112"/>
        <v>2.6056311986174086E-2</v>
      </c>
      <c r="AX96" s="15">
        <f t="shared" si="112"/>
        <v>1.4187556644953636E-2</v>
      </c>
      <c r="AY96" s="15">
        <f t="shared" si="112"/>
        <v>-3.6256442588467275E-2</v>
      </c>
      <c r="AZ96" s="15">
        <f t="shared" si="112"/>
        <v>-3.7511211675458012E-2</v>
      </c>
      <c r="BA96" s="15">
        <f t="shared" si="112"/>
        <v>-2.8289685686674448E-2</v>
      </c>
      <c r="BB96" s="15">
        <f t="shared" si="109"/>
        <v>-1.7851558847059579E-2</v>
      </c>
      <c r="BC96" s="15">
        <f t="shared" si="110"/>
        <v>-2.7782558505966115E-2</v>
      </c>
      <c r="BD96" s="15">
        <f t="shared" si="110"/>
        <v>-3.0275007792084363E-2</v>
      </c>
      <c r="BE96" s="15">
        <f t="shared" si="111"/>
        <v>-1</v>
      </c>
      <c r="BF96" s="24"/>
      <c r="BG96" s="24"/>
      <c r="BH96" s="668"/>
    </row>
    <row r="97" spans="1:60" s="25" customFormat="1">
      <c r="A97" s="81"/>
      <c r="B97" s="1"/>
      <c r="C97" s="1"/>
      <c r="D97" s="1"/>
      <c r="E97" s="1"/>
      <c r="F97" s="1"/>
      <c r="G97" s="1"/>
      <c r="H97" s="1"/>
      <c r="I97" s="1"/>
      <c r="J97" s="1"/>
      <c r="K97" s="1"/>
      <c r="L97" s="1"/>
      <c r="M97" s="1"/>
      <c r="N97" s="1"/>
      <c r="O97" s="1"/>
      <c r="P97" s="1"/>
      <c r="Q97" s="1"/>
      <c r="R97" s="108"/>
      <c r="S97" s="108"/>
      <c r="T97" s="108"/>
      <c r="U97" s="108"/>
      <c r="V97" s="42"/>
      <c r="W97" s="1"/>
      <c r="X97" s="1"/>
      <c r="Y97" s="319" t="s">
        <v>91</v>
      </c>
      <c r="Z97" s="28"/>
      <c r="AA97" s="800"/>
      <c r="AB97" s="15">
        <f t="shared" ref="AB97:BA98" si="113">AB45/AA45-1</f>
        <v>5.758819299278839E-2</v>
      </c>
      <c r="AC97" s="15">
        <f t="shared" si="113"/>
        <v>3.0715612192425246E-2</v>
      </c>
      <c r="AD97" s="15">
        <f t="shared" si="113"/>
        <v>1.538562427586454E-2</v>
      </c>
      <c r="AE97" s="15">
        <f t="shared" si="113"/>
        <v>4.2913422268965551E-2</v>
      </c>
      <c r="AF97" s="15">
        <f t="shared" si="113"/>
        <v>3.8241498496783377E-2</v>
      </c>
      <c r="AG97" s="15">
        <f t="shared" si="113"/>
        <v>2.6667999579559787E-2</v>
      </c>
      <c r="AH97" s="15">
        <f t="shared" si="112"/>
        <v>6.3033000174292919E-3</v>
      </c>
      <c r="AI97" s="15">
        <f t="shared" si="112"/>
        <v>-8.3823183187875516E-3</v>
      </c>
      <c r="AJ97" s="15">
        <f t="shared" si="113"/>
        <v>1.7202730694052537E-2</v>
      </c>
      <c r="AK97" s="15">
        <f t="shared" si="112"/>
        <v>-2.1341118679868432E-3</v>
      </c>
      <c r="AL97" s="15">
        <f t="shared" si="113"/>
        <v>1.5956114424314993E-2</v>
      </c>
      <c r="AM97" s="15">
        <f t="shared" si="113"/>
        <v>-1.2192459762232044E-2</v>
      </c>
      <c r="AN97" s="15">
        <f t="shared" si="113"/>
        <v>-1.4035385547442103E-2</v>
      </c>
      <c r="AO97" s="15">
        <f t="shared" si="113"/>
        <v>-2.3890442315581462E-2</v>
      </c>
      <c r="AP97" s="15">
        <f t="shared" si="113"/>
        <v>-2.1391680435099092E-2</v>
      </c>
      <c r="AQ97" s="15">
        <f t="shared" si="113"/>
        <v>-1.1864334558673306E-2</v>
      </c>
      <c r="AR97" s="15">
        <f t="shared" si="112"/>
        <v>-8.3769094745671513E-3</v>
      </c>
      <c r="AS97" s="15">
        <f t="shared" si="113"/>
        <v>-3.2098222118501218E-2</v>
      </c>
      <c r="AT97" s="15">
        <f t="shared" si="113"/>
        <v>-1.5640072828591478E-2</v>
      </c>
      <c r="AU97" s="15">
        <f t="shared" si="112"/>
        <v>3.666570512738776E-3</v>
      </c>
      <c r="AV97" s="15">
        <f t="shared" si="113"/>
        <v>-1.5741095045202713E-2</v>
      </c>
      <c r="AW97" s="15">
        <f t="shared" si="112"/>
        <v>7.9674151748589939E-3</v>
      </c>
      <c r="AX97" s="15">
        <f t="shared" si="113"/>
        <v>-1.2023225156947648E-2</v>
      </c>
      <c r="AY97" s="15">
        <f t="shared" si="113"/>
        <v>-2.3951100812727888E-2</v>
      </c>
      <c r="AZ97" s="15">
        <f t="shared" si="112"/>
        <v>-6.7364470438556756E-3</v>
      </c>
      <c r="BA97" s="15">
        <f t="shared" si="113"/>
        <v>-9.6585099763899507E-3</v>
      </c>
      <c r="BB97" s="15">
        <f t="shared" si="109"/>
        <v>-8.6234651555012753E-3</v>
      </c>
      <c r="BC97" s="15">
        <f t="shared" si="110"/>
        <v>-1.2339774353290145E-2</v>
      </c>
      <c r="BD97" s="15">
        <f t="shared" si="110"/>
        <v>-1.8440900188903542E-2</v>
      </c>
      <c r="BE97" s="15">
        <f t="shared" si="111"/>
        <v>-1</v>
      </c>
      <c r="BF97" s="24"/>
      <c r="BG97" s="24"/>
      <c r="BH97" s="668"/>
    </row>
    <row r="98" spans="1:60" s="25" customFormat="1">
      <c r="A98" s="81"/>
      <c r="B98" s="1"/>
      <c r="C98" s="1"/>
      <c r="D98" s="1"/>
      <c r="E98" s="1"/>
      <c r="F98" s="1"/>
      <c r="G98" s="1"/>
      <c r="H98" s="1"/>
      <c r="I98" s="1"/>
      <c r="J98" s="1"/>
      <c r="K98" s="1"/>
      <c r="L98" s="1"/>
      <c r="M98" s="1"/>
      <c r="N98" s="1"/>
      <c r="O98" s="1"/>
      <c r="P98" s="1"/>
      <c r="Q98" s="1"/>
      <c r="R98" s="108"/>
      <c r="S98" s="108"/>
      <c r="T98" s="108"/>
      <c r="U98" s="165"/>
      <c r="V98" s="42"/>
      <c r="W98" s="1"/>
      <c r="X98" s="1"/>
      <c r="Y98" s="319" t="s">
        <v>92</v>
      </c>
      <c r="Z98" s="28"/>
      <c r="AA98" s="800"/>
      <c r="AB98" s="15">
        <f t="shared" ref="AB98:BA100" si="114">AB46/AA46-1</f>
        <v>3.1431028905857028E-2</v>
      </c>
      <c r="AC98" s="15">
        <f t="shared" si="114"/>
        <v>3.1934385884417438E-2</v>
      </c>
      <c r="AD98" s="15">
        <f t="shared" si="114"/>
        <v>3.1436761264765689E-2</v>
      </c>
      <c r="AE98" s="15">
        <f t="shared" si="114"/>
        <v>9.8837800895532624E-2</v>
      </c>
      <c r="AF98" s="15">
        <f t="shared" si="114"/>
        <v>3.2093054135246435E-2</v>
      </c>
      <c r="AG98" s="15">
        <f t="shared" si="114"/>
        <v>-1.3995304961038957E-2</v>
      </c>
      <c r="AH98" s="15">
        <f t="shared" si="114"/>
        <v>3.0829777707283235E-2</v>
      </c>
      <c r="AI98" s="15">
        <f t="shared" si="114"/>
        <v>4.8746634527105481E-2</v>
      </c>
      <c r="AJ98" s="15">
        <f t="shared" si="114"/>
        <v>6.1653793084962993E-2</v>
      </c>
      <c r="AK98" s="15">
        <f t="shared" si="114"/>
        <v>3.672559925284169E-2</v>
      </c>
      <c r="AL98" s="15">
        <f t="shared" si="113"/>
        <v>2.9408003893272028E-3</v>
      </c>
      <c r="AM98" s="15">
        <f t="shared" si="114"/>
        <v>4.967585556165055E-2</v>
      </c>
      <c r="AN98" s="15">
        <f t="shared" si="114"/>
        <v>3.2140225584475157E-2</v>
      </c>
      <c r="AO98" s="15">
        <f t="shared" si="114"/>
        <v>3.5388305719037394E-2</v>
      </c>
      <c r="AP98" s="15">
        <f t="shared" si="114"/>
        <v>3.1946022065043378E-2</v>
      </c>
      <c r="AQ98" s="15">
        <f t="shared" si="114"/>
        <v>-1.465528100809621E-2</v>
      </c>
      <c r="AR98" s="15">
        <f t="shared" si="114"/>
        <v>4.4515722523876589E-2</v>
      </c>
      <c r="AS98" s="15">
        <f t="shared" si="114"/>
        <v>-3.0838580683809735E-2</v>
      </c>
      <c r="AT98" s="15">
        <f t="shared" si="114"/>
        <v>-0.10762556171933135</v>
      </c>
      <c r="AU98" s="15">
        <f t="shared" si="114"/>
        <v>1.9858341192285023E-2</v>
      </c>
      <c r="AV98" s="15">
        <f t="shared" si="114"/>
        <v>0.11500077244100271</v>
      </c>
      <c r="AW98" s="15">
        <f t="shared" si="114"/>
        <v>2.2234760201475634E-2</v>
      </c>
      <c r="AX98" s="15">
        <f t="shared" si="114"/>
        <v>4.185583445589347E-2</v>
      </c>
      <c r="AY98" s="15">
        <f t="shared" si="114"/>
        <v>-3.3100802339800395E-2</v>
      </c>
      <c r="AZ98" s="15">
        <f t="shared" si="114"/>
        <v>-4.6945698599821784E-2</v>
      </c>
      <c r="BA98" s="15">
        <f t="shared" si="114"/>
        <v>-3.1744130600586673E-2</v>
      </c>
      <c r="BB98" s="15">
        <f t="shared" si="109"/>
        <v>-1.1180262891025028E-2</v>
      </c>
      <c r="BC98" s="15">
        <f t="shared" si="110"/>
        <v>-3.8764476960948979E-2</v>
      </c>
      <c r="BD98" s="15">
        <f t="shared" si="110"/>
        <v>-4.7373619198405881E-2</v>
      </c>
      <c r="BE98" s="15">
        <f t="shared" si="111"/>
        <v>-1</v>
      </c>
      <c r="BF98" s="24"/>
      <c r="BG98" s="24"/>
      <c r="BH98" s="668"/>
    </row>
    <row r="99" spans="1:60" s="25" customFormat="1">
      <c r="A99" s="81"/>
      <c r="B99" s="1"/>
      <c r="C99" s="1"/>
      <c r="D99" s="1"/>
      <c r="E99" s="1"/>
      <c r="F99" s="1"/>
      <c r="G99" s="1"/>
      <c r="H99" s="1"/>
      <c r="I99" s="1"/>
      <c r="J99" s="1"/>
      <c r="K99" s="1"/>
      <c r="L99" s="1"/>
      <c r="M99" s="1"/>
      <c r="N99" s="1"/>
      <c r="O99" s="1"/>
      <c r="P99" s="1"/>
      <c r="Q99" s="1"/>
      <c r="R99" s="108"/>
      <c r="S99" s="108"/>
      <c r="T99" s="108"/>
      <c r="U99" s="108"/>
      <c r="V99" s="42"/>
      <c r="W99" s="1"/>
      <c r="X99" s="1"/>
      <c r="Y99" s="319" t="s">
        <v>93</v>
      </c>
      <c r="Z99" s="28"/>
      <c r="AA99" s="800"/>
      <c r="AB99" s="15">
        <f t="shared" ref="AB99:BA101" si="115">AB47/AA47-1</f>
        <v>1.399850755349541E-2</v>
      </c>
      <c r="AC99" s="15">
        <f t="shared" si="115"/>
        <v>5.1776554868703029E-2</v>
      </c>
      <c r="AD99" s="15">
        <f t="shared" si="114"/>
        <v>-3.9533394650088649E-3</v>
      </c>
      <c r="AE99" s="15">
        <f t="shared" si="115"/>
        <v>6.8514852762714629E-2</v>
      </c>
      <c r="AF99" s="15">
        <f t="shared" si="115"/>
        <v>1.3398705297529734E-2</v>
      </c>
      <c r="AG99" s="15">
        <f t="shared" si="115"/>
        <v>1.8115518726462998E-2</v>
      </c>
      <c r="AH99" s="15">
        <f t="shared" si="115"/>
        <v>-3.1942183459248596E-2</v>
      </c>
      <c r="AI99" s="15">
        <f t="shared" si="115"/>
        <v>-1.7536070591644082E-2</v>
      </c>
      <c r="AJ99" s="15">
        <f t="shared" si="115"/>
        <v>4.9041498965912034E-2</v>
      </c>
      <c r="AK99" s="15">
        <f t="shared" si="115"/>
        <v>1.9058279259208444E-2</v>
      </c>
      <c r="AL99" s="15">
        <f t="shared" si="115"/>
        <v>-2.0302759913637503E-2</v>
      </c>
      <c r="AM99" s="15">
        <f t="shared" si="115"/>
        <v>7.099250415052305E-2</v>
      </c>
      <c r="AN99" s="15">
        <f t="shared" si="115"/>
        <v>1.4968937203277299E-2</v>
      </c>
      <c r="AO99" s="15">
        <f t="shared" si="114"/>
        <v>-9.7190534901636649E-3</v>
      </c>
      <c r="AP99" s="15">
        <f t="shared" si="115"/>
        <v>3.8936256484433773E-2</v>
      </c>
      <c r="AQ99" s="15">
        <f t="shared" si="115"/>
        <v>-5.0101966180505664E-2</v>
      </c>
      <c r="AR99" s="15">
        <f t="shared" si="115"/>
        <v>6.71342639448953E-2</v>
      </c>
      <c r="AS99" s="15">
        <f t="shared" si="115"/>
        <v>-2.7731574221940281E-2</v>
      </c>
      <c r="AT99" s="15">
        <f t="shared" si="115"/>
        <v>-3.652046588344493E-2</v>
      </c>
      <c r="AU99" s="15">
        <f t="shared" si="115"/>
        <v>0.10489116665861919</v>
      </c>
      <c r="AV99" s="15">
        <f t="shared" si="115"/>
        <v>8.370273942435591E-2</v>
      </c>
      <c r="AW99" s="15">
        <f t="shared" si="115"/>
        <v>9.309062271608548E-2</v>
      </c>
      <c r="AX99" s="15">
        <f t="shared" si="115"/>
        <v>-1.9278044943074057E-2</v>
      </c>
      <c r="AY99" s="15">
        <f t="shared" si="115"/>
        <v>-6.9169929480148884E-2</v>
      </c>
      <c r="AZ99" s="15">
        <f t="shared" si="115"/>
        <v>-3.5479200704404024E-2</v>
      </c>
      <c r="BA99" s="15">
        <f t="shared" si="115"/>
        <v>-9.5714861442398602E-3</v>
      </c>
      <c r="BB99" s="15">
        <f t="shared" si="109"/>
        <v>8.8365073747551648E-3</v>
      </c>
      <c r="BC99" s="15">
        <f t="shared" si="110"/>
        <v>-0.11113212913139958</v>
      </c>
      <c r="BD99" s="15">
        <f t="shared" si="110"/>
        <v>-4.2701152676187126E-2</v>
      </c>
      <c r="BE99" s="15">
        <f t="shared" si="111"/>
        <v>-1</v>
      </c>
      <c r="BF99" s="24"/>
      <c r="BG99" s="24"/>
      <c r="BH99" s="668"/>
    </row>
    <row r="100" spans="1:60" s="25" customFormat="1">
      <c r="A100" s="81"/>
      <c r="B100" s="1"/>
      <c r="C100" s="1"/>
      <c r="D100" s="1"/>
      <c r="E100" s="1"/>
      <c r="F100" s="1"/>
      <c r="G100" s="1"/>
      <c r="H100" s="1"/>
      <c r="I100" s="1"/>
      <c r="J100" s="1"/>
      <c r="K100" s="1"/>
      <c r="L100" s="1"/>
      <c r="M100" s="1"/>
      <c r="N100" s="1"/>
      <c r="O100" s="1"/>
      <c r="P100" s="1"/>
      <c r="Q100" s="1"/>
      <c r="R100" s="108"/>
      <c r="S100" s="108"/>
      <c r="T100" s="108"/>
      <c r="U100" s="108"/>
      <c r="V100" s="42"/>
      <c r="W100" s="1"/>
      <c r="X100" s="1"/>
      <c r="Y100" s="636" t="s">
        <v>253</v>
      </c>
      <c r="Z100" s="28"/>
      <c r="AA100" s="800"/>
      <c r="AB100" s="15">
        <f t="shared" ref="AB100:AZ101" si="116">AB48/AA48-1</f>
        <v>1.8778049328897373E-2</v>
      </c>
      <c r="AC100" s="15">
        <f t="shared" si="115"/>
        <v>-1.3743057103009493E-3</v>
      </c>
      <c r="AD100" s="15">
        <f t="shared" si="116"/>
        <v>-1.9675992615518334E-2</v>
      </c>
      <c r="AE100" s="15">
        <f t="shared" si="116"/>
        <v>2.5591654751431436E-2</v>
      </c>
      <c r="AF100" s="15">
        <f t="shared" si="116"/>
        <v>5.0085529077315005E-3</v>
      </c>
      <c r="AG100" s="15">
        <f t="shared" si="116"/>
        <v>8.6573028081720071E-3</v>
      </c>
      <c r="AH100" s="15">
        <f t="shared" si="116"/>
        <v>-3.8121549688583389E-2</v>
      </c>
      <c r="AI100" s="15">
        <f t="shared" si="116"/>
        <v>-9.2789334660010381E-2</v>
      </c>
      <c r="AJ100" s="15">
        <f t="shared" si="116"/>
        <v>5.3781245397519495E-3</v>
      </c>
      <c r="AK100" s="15">
        <f t="shared" si="115"/>
        <v>8.7030424525054162E-3</v>
      </c>
      <c r="AL100" s="15">
        <f t="shared" si="116"/>
        <v>-2.2054958810858616E-2</v>
      </c>
      <c r="AM100" s="15">
        <f t="shared" si="116"/>
        <v>-4.453194334914623E-2</v>
      </c>
      <c r="AN100" s="15">
        <f t="shared" si="116"/>
        <v>-1.4805956425337219E-2</v>
      </c>
      <c r="AO100" s="15">
        <f t="shared" si="114"/>
        <v>-5.7931096925245562E-4</v>
      </c>
      <c r="AP100" s="15">
        <f t="shared" si="116"/>
        <v>1.9459793129364966E-2</v>
      </c>
      <c r="AQ100" s="15">
        <f t="shared" si="115"/>
        <v>5.8330157454604681E-3</v>
      </c>
      <c r="AR100" s="15">
        <f t="shared" si="116"/>
        <v>-1.419973060907942E-2</v>
      </c>
      <c r="AS100" s="15">
        <f t="shared" si="116"/>
        <v>-7.8022206922996551E-2</v>
      </c>
      <c r="AT100" s="15">
        <f t="shared" si="116"/>
        <v>-0.10795382119469477</v>
      </c>
      <c r="AU100" s="15">
        <f t="shared" si="116"/>
        <v>2.2773008543101492E-2</v>
      </c>
      <c r="AV100" s="15">
        <f t="shared" si="115"/>
        <v>-3.3738309596057503E-3</v>
      </c>
      <c r="AW100" s="15">
        <f t="shared" si="115"/>
        <v>1.0446298800912412E-3</v>
      </c>
      <c r="AX100" s="15">
        <f t="shared" si="116"/>
        <v>3.7511880328491509E-2</v>
      </c>
      <c r="AY100" s="15">
        <f t="shared" si="116"/>
        <v>-1.2408772257595735E-2</v>
      </c>
      <c r="AZ100" s="15">
        <f t="shared" si="116"/>
        <v>-2.8675609874474595E-2</v>
      </c>
      <c r="BA100" s="15">
        <f t="shared" si="115"/>
        <v>-8.8372454119276522E-3</v>
      </c>
      <c r="BB100" s="15">
        <f t="shared" si="109"/>
        <v>1.3878845560910014E-2</v>
      </c>
      <c r="BC100" s="15">
        <f t="shared" si="110"/>
        <v>-1.5226360910934766E-2</v>
      </c>
      <c r="BD100" s="15">
        <f t="shared" si="110"/>
        <v>-2.4512229693260057E-2</v>
      </c>
      <c r="BE100" s="15">
        <f t="shared" si="111"/>
        <v>-1</v>
      </c>
      <c r="BF100" s="24"/>
      <c r="BG100" s="24"/>
      <c r="BH100" s="668"/>
    </row>
    <row r="101" spans="1:60" s="25" customFormat="1">
      <c r="A101" s="81"/>
      <c r="B101" s="1"/>
      <c r="C101" s="1"/>
      <c r="D101" s="1"/>
      <c r="E101" s="1"/>
      <c r="F101" s="1"/>
      <c r="G101" s="1"/>
      <c r="H101" s="1"/>
      <c r="I101" s="1"/>
      <c r="J101" s="1"/>
      <c r="K101" s="1"/>
      <c r="L101" s="1"/>
      <c r="M101" s="1"/>
      <c r="N101" s="1"/>
      <c r="O101" s="1"/>
      <c r="P101" s="1"/>
      <c r="Q101" s="1"/>
      <c r="R101" s="108"/>
      <c r="S101" s="108"/>
      <c r="T101" s="108"/>
      <c r="U101" s="108"/>
      <c r="V101" s="42"/>
      <c r="W101" s="1"/>
      <c r="X101" s="1"/>
      <c r="Y101" s="319" t="s">
        <v>94</v>
      </c>
      <c r="Z101" s="28"/>
      <c r="AA101" s="800"/>
      <c r="AB101" s="15">
        <f t="shared" si="116"/>
        <v>7.8514875941506634E-3</v>
      </c>
      <c r="AC101" s="15">
        <f t="shared" ref="AC101:AZ101" si="117">AC49/AB49-1</f>
        <v>7.4570192273330393E-2</v>
      </c>
      <c r="AD101" s="15">
        <f t="shared" si="117"/>
        <v>-3.7609952107546585E-2</v>
      </c>
      <c r="AE101" s="15">
        <f t="shared" si="117"/>
        <v>0.14300212375007781</v>
      </c>
      <c r="AF101" s="15">
        <f t="shared" si="117"/>
        <v>1.8921743821261883E-2</v>
      </c>
      <c r="AG101" s="15">
        <f t="shared" si="117"/>
        <v>1.7506320986387935E-2</v>
      </c>
      <c r="AH101" s="15">
        <f t="shared" si="117"/>
        <v>5.2398397744490177E-2</v>
      </c>
      <c r="AI101" s="15">
        <f t="shared" si="117"/>
        <v>7.7808771701322055E-3</v>
      </c>
      <c r="AJ101" s="15">
        <f t="shared" si="117"/>
        <v>-2.6625972168560219E-3</v>
      </c>
      <c r="AK101" s="15">
        <f t="shared" si="117"/>
        <v>4.7498354058924885E-2</v>
      </c>
      <c r="AL101" s="15">
        <f t="shared" si="117"/>
        <v>-1.0187627642612718E-2</v>
      </c>
      <c r="AM101" s="15">
        <f t="shared" si="116"/>
        <v>7.5323325165186361E-3</v>
      </c>
      <c r="AN101" s="15">
        <f t="shared" si="117"/>
        <v>2.2835825356271267E-2</v>
      </c>
      <c r="AO101" s="15">
        <f t="shared" si="117"/>
        <v>-2.4238364447616845E-2</v>
      </c>
      <c r="AP101" s="15">
        <f t="shared" si="117"/>
        <v>-3.1117388937268564E-2</v>
      </c>
      <c r="AQ101" s="15">
        <f t="shared" si="117"/>
        <v>-5.5381874659672037E-2</v>
      </c>
      <c r="AR101" s="15">
        <f t="shared" si="117"/>
        <v>1.9086642204604987E-2</v>
      </c>
      <c r="AS101" s="15">
        <f t="shared" si="117"/>
        <v>4.4842728621963701E-2</v>
      </c>
      <c r="AT101" s="15">
        <f t="shared" si="117"/>
        <v>-0.11308297984177895</v>
      </c>
      <c r="AU101" s="15">
        <f t="shared" si="117"/>
        <v>1.868831622544409E-2</v>
      </c>
      <c r="AV101" s="15">
        <f t="shared" si="117"/>
        <v>-2.360145922597745E-2</v>
      </c>
      <c r="AW101" s="15">
        <f t="shared" si="117"/>
        <v>6.4304613145286238E-2</v>
      </c>
      <c r="AX101" s="15">
        <f t="shared" si="117"/>
        <v>-1.5394914441658969E-2</v>
      </c>
      <c r="AY101" s="15">
        <f t="shared" si="117"/>
        <v>-2.9593190993118967E-2</v>
      </c>
      <c r="AZ101" s="15">
        <f t="shared" si="117"/>
        <v>1.6705109882552582E-2</v>
      </c>
      <c r="BA101" s="15">
        <f t="shared" si="115"/>
        <v>6.8306973695992923E-3</v>
      </c>
      <c r="BB101" s="15">
        <f t="shared" si="109"/>
        <v>1.1499476681705145E-2</v>
      </c>
      <c r="BC101" s="15">
        <f t="shared" si="110"/>
        <v>-1.789886362115789E-2</v>
      </c>
      <c r="BD101" s="15">
        <f t="shared" si="110"/>
        <v>-7.9619875804449736E-3</v>
      </c>
      <c r="BE101" s="15">
        <f t="shared" si="111"/>
        <v>-1</v>
      </c>
      <c r="BF101" s="24"/>
      <c r="BG101" s="24"/>
      <c r="BH101" s="668"/>
    </row>
    <row r="102" spans="1:60" s="25" customFormat="1" ht="19.5" thickBot="1">
      <c r="A102" s="81"/>
      <c r="B102" s="81"/>
      <c r="C102" s="81"/>
      <c r="D102" s="81"/>
      <c r="E102" s="81"/>
      <c r="F102" s="81"/>
      <c r="G102" s="81"/>
      <c r="H102" s="81"/>
      <c r="I102" s="81"/>
      <c r="J102" s="81"/>
      <c r="K102" s="81"/>
      <c r="L102" s="81"/>
      <c r="M102" s="81"/>
      <c r="N102" s="81"/>
      <c r="O102" s="81"/>
      <c r="P102" s="81"/>
      <c r="Q102" s="1"/>
      <c r="R102" s="108"/>
      <c r="S102" s="108"/>
      <c r="T102" s="108"/>
      <c r="U102" s="108"/>
      <c r="V102" s="108"/>
      <c r="W102" s="81"/>
      <c r="X102" s="81"/>
      <c r="Y102" s="797" t="s">
        <v>361</v>
      </c>
      <c r="Z102" s="29"/>
      <c r="AA102" s="801"/>
      <c r="AB102" s="16">
        <f t="shared" ref="AB102:BA103" si="118">AB50/AA50-1</f>
        <v>-3.0848079851224064E-2</v>
      </c>
      <c r="AC102" s="16">
        <f t="shared" si="118"/>
        <v>-4.0220285853166393E-2</v>
      </c>
      <c r="AD102" s="16">
        <f t="shared" si="118"/>
        <v>-3.4210922858663118E-2</v>
      </c>
      <c r="AE102" s="16">
        <f t="shared" si="118"/>
        <v>-3.5142918100830478E-2</v>
      </c>
      <c r="AF102" s="16">
        <f t="shared" si="118"/>
        <v>3.3250650748573696E-2</v>
      </c>
      <c r="AG102" s="16">
        <f t="shared" si="118"/>
        <v>1.905318600170669E-2</v>
      </c>
      <c r="AH102" s="16">
        <f t="shared" si="118"/>
        <v>-6.5644415765447883E-3</v>
      </c>
      <c r="AI102" s="16">
        <f t="shared" si="118"/>
        <v>-7.3064451782456241E-2</v>
      </c>
      <c r="AJ102" s="16">
        <f t="shared" si="118"/>
        <v>4.3148230377265673E-3</v>
      </c>
      <c r="AK102" s="16">
        <f t="shared" si="118"/>
        <v>1.3074709640121362E-2</v>
      </c>
      <c r="AL102" s="16">
        <f t="shared" si="118"/>
        <v>-8.3400678838599918E-2</v>
      </c>
      <c r="AM102" s="16">
        <f t="shared" si="118"/>
        <v>-5.0507617208140343E-2</v>
      </c>
      <c r="AN102" s="16">
        <f t="shared" si="118"/>
        <v>-3.6300488775612982E-2</v>
      </c>
      <c r="AO102" s="16">
        <f t="shared" si="118"/>
        <v>-3.3011531926828486E-2</v>
      </c>
      <c r="AP102" s="16">
        <f t="shared" si="118"/>
        <v>-1.271845579131492E-2</v>
      </c>
      <c r="AQ102" s="16">
        <f t="shared" si="118"/>
        <v>-1.438832834342274E-2</v>
      </c>
      <c r="AR102" s="16">
        <f t="shared" si="118"/>
        <v>1.9908485983175517E-3</v>
      </c>
      <c r="AS102" s="16">
        <f t="shared" si="118"/>
        <v>-9.4723704141743914E-2</v>
      </c>
      <c r="AT102" s="16">
        <f t="shared" si="118"/>
        <v>-8.604672557929316E-2</v>
      </c>
      <c r="AU102" s="16">
        <f t="shared" si="118"/>
        <v>-2.8556292214858781E-2</v>
      </c>
      <c r="AV102" s="16">
        <f t="shared" si="118"/>
        <v>-3.2971631483556529E-2</v>
      </c>
      <c r="AW102" s="16">
        <f t="shared" si="118"/>
        <v>3.3729069567878245E-3</v>
      </c>
      <c r="AX102" s="16">
        <f t="shared" si="118"/>
        <v>2.5518686759724574E-3</v>
      </c>
      <c r="AY102" s="16">
        <f t="shared" si="118"/>
        <v>-3.0217218166751159E-2</v>
      </c>
      <c r="AZ102" s="16">
        <f t="shared" si="118"/>
        <v>-4.3065036592362715E-2</v>
      </c>
      <c r="BA102" s="16">
        <f t="shared" si="118"/>
        <v>-2.2787142508689073E-2</v>
      </c>
      <c r="BB102" s="16">
        <f t="shared" si="109"/>
        <v>-3.5321521079632712E-2</v>
      </c>
      <c r="BC102" s="16">
        <f t="shared" si="110"/>
        <v>-1.2960684076479212E-2</v>
      </c>
      <c r="BD102" s="16">
        <f t="shared" si="110"/>
        <v>-2.0093515290695696E-2</v>
      </c>
      <c r="BE102" s="16">
        <f t="shared" si="111"/>
        <v>-1</v>
      </c>
      <c r="BF102" s="26"/>
      <c r="BG102" s="26"/>
      <c r="BH102" s="668"/>
    </row>
    <row r="103" spans="1:60" s="25" customFormat="1" ht="15" thickTop="1">
      <c r="A103" s="81"/>
      <c r="B103" s="1"/>
      <c r="C103" s="1"/>
      <c r="D103" s="1"/>
      <c r="E103" s="1"/>
      <c r="F103" s="1"/>
      <c r="G103" s="1"/>
      <c r="H103" s="1"/>
      <c r="I103" s="1"/>
      <c r="J103" s="1"/>
      <c r="K103" s="1"/>
      <c r="L103" s="1"/>
      <c r="M103" s="1"/>
      <c r="N103" s="1"/>
      <c r="O103" s="1"/>
      <c r="P103" s="1"/>
      <c r="Q103" s="81"/>
      <c r="R103" s="108"/>
      <c r="S103" s="108"/>
      <c r="T103" s="108"/>
      <c r="U103" s="108"/>
      <c r="V103" s="42"/>
      <c r="W103" s="1"/>
      <c r="X103" s="1"/>
      <c r="Y103" s="321" t="s">
        <v>37</v>
      </c>
      <c r="Z103" s="30"/>
      <c r="AA103" s="802"/>
      <c r="AB103" s="17">
        <f t="shared" ref="AB103:AN103" si="119">AB51/AA51-1</f>
        <v>9.8630122034857326E-3</v>
      </c>
      <c r="AC103" s="17">
        <f t="shared" si="119"/>
        <v>8.0304194239539939E-3</v>
      </c>
      <c r="AD103" s="17">
        <f t="shared" si="119"/>
        <v>-6.1819815207915241E-3</v>
      </c>
      <c r="AE103" s="17">
        <f t="shared" si="119"/>
        <v>4.6614330201723675E-2</v>
      </c>
      <c r="AF103" s="17">
        <f t="shared" si="119"/>
        <v>9.9534447664100245E-3</v>
      </c>
      <c r="AG103" s="17">
        <f t="shared" si="119"/>
        <v>9.6098557671948637E-3</v>
      </c>
      <c r="AH103" s="17">
        <f t="shared" si="119"/>
        <v>-5.505063039208058E-3</v>
      </c>
      <c r="AI103" s="17">
        <f t="shared" si="119"/>
        <v>-3.2073037304828245E-2</v>
      </c>
      <c r="AJ103" s="17">
        <f t="shared" si="119"/>
        <v>3.0250035000384923E-2</v>
      </c>
      <c r="AK103" s="17">
        <f t="shared" si="119"/>
        <v>1.8379924729600594E-2</v>
      </c>
      <c r="AL103" s="17">
        <f t="shared" si="119"/>
        <v>-1.1881548087093852E-2</v>
      </c>
      <c r="AM103" s="17">
        <f t="shared" si="119"/>
        <v>2.3117419931754535E-2</v>
      </c>
      <c r="AN103" s="17">
        <f t="shared" si="119"/>
        <v>6.268505735937957E-3</v>
      </c>
      <c r="AO103" s="17">
        <f t="shared" si="118"/>
        <v>-3.7630876369951771E-3</v>
      </c>
      <c r="AP103" s="17">
        <f t="shared" si="118"/>
        <v>5.5048537617774507E-3</v>
      </c>
      <c r="AQ103" s="17">
        <f>AQ51/AP51-1</f>
        <v>-1.8012375664108182E-2</v>
      </c>
      <c r="AR103" s="17">
        <f t="shared" ref="AR103:BA103" si="120">AR51/AQ51-1</f>
        <v>2.7989330028693526E-2</v>
      </c>
      <c r="AS103" s="17">
        <f t="shared" si="120"/>
        <v>-5.4306144911225207E-2</v>
      </c>
      <c r="AT103" s="17">
        <f t="shared" si="120"/>
        <v>-5.6227442528752114E-2</v>
      </c>
      <c r="AU103" s="17">
        <f t="shared" si="120"/>
        <v>4.4086130337877005E-2</v>
      </c>
      <c r="AV103" s="17">
        <f t="shared" si="120"/>
        <v>4.1097440077884961E-2</v>
      </c>
      <c r="AW103" s="17">
        <f t="shared" si="120"/>
        <v>3.2528580576872246E-2</v>
      </c>
      <c r="AX103" s="17">
        <f t="shared" si="120"/>
        <v>7.0915238320690133E-3</v>
      </c>
      <c r="AY103" s="17">
        <f t="shared" si="120"/>
        <v>-3.9274532193582234E-2</v>
      </c>
      <c r="AZ103" s="17">
        <f t="shared" si="120"/>
        <v>-3.1829615944640066E-2</v>
      </c>
      <c r="BA103" s="17">
        <f t="shared" si="120"/>
        <v>-1.604939063700217E-2</v>
      </c>
      <c r="BB103" s="17">
        <f t="shared" si="109"/>
        <v>-1.2885680842681713E-2</v>
      </c>
      <c r="BC103" s="17">
        <f t="shared" si="110"/>
        <v>-3.8795656667412026E-2</v>
      </c>
      <c r="BD103" s="17">
        <f t="shared" si="110"/>
        <v>-3.2531859028390731E-2</v>
      </c>
      <c r="BE103" s="17">
        <f t="shared" si="111"/>
        <v>-1</v>
      </c>
      <c r="BF103" s="27"/>
      <c r="BG103" s="27"/>
      <c r="BH103" s="81"/>
    </row>
    <row r="107" spans="1:60" s="25" customFormat="1">
      <c r="A107" s="81"/>
      <c r="B107" s="1"/>
      <c r="C107" s="1"/>
      <c r="D107" s="1"/>
      <c r="E107" s="1"/>
      <c r="F107" s="1"/>
      <c r="G107" s="1"/>
      <c r="H107" s="1"/>
      <c r="I107" s="1"/>
      <c r="J107" s="1"/>
      <c r="K107" s="1"/>
      <c r="L107" s="1"/>
      <c r="M107" s="1"/>
      <c r="N107" s="1"/>
      <c r="O107" s="1"/>
      <c r="P107" s="1"/>
      <c r="Q107" s="1"/>
      <c r="R107" s="108"/>
      <c r="S107" s="108"/>
      <c r="T107" s="108"/>
      <c r="U107" s="108"/>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81"/>
    </row>
    <row r="108" spans="1:60" s="25" customFormat="1">
      <c r="A108" s="81"/>
      <c r="B108" s="1"/>
      <c r="C108" s="1"/>
      <c r="D108" s="1"/>
      <c r="E108" s="1"/>
      <c r="F108" s="1"/>
      <c r="G108" s="1"/>
      <c r="H108" s="1"/>
      <c r="I108" s="1"/>
      <c r="J108" s="1"/>
      <c r="K108" s="1"/>
      <c r="L108" s="1"/>
      <c r="M108" s="1"/>
      <c r="N108" s="1"/>
      <c r="O108" s="1"/>
      <c r="P108" s="1"/>
      <c r="Q108" s="1"/>
      <c r="R108" s="108"/>
      <c r="S108" s="108"/>
      <c r="T108" s="108"/>
      <c r="U108" s="108"/>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81"/>
    </row>
    <row r="109" spans="1:60" s="25" customFormat="1">
      <c r="A109" s="81"/>
      <c r="B109" s="1"/>
      <c r="C109" s="1"/>
      <c r="D109" s="1"/>
      <c r="E109" s="1"/>
      <c r="F109" s="1"/>
      <c r="G109" s="1"/>
      <c r="H109" s="1"/>
      <c r="I109" s="1"/>
      <c r="J109" s="1"/>
      <c r="K109" s="1"/>
      <c r="L109" s="1"/>
      <c r="M109" s="1"/>
      <c r="N109" s="1"/>
      <c r="O109" s="1"/>
      <c r="P109" s="1"/>
      <c r="Q109" s="1"/>
      <c r="R109" s="108"/>
      <c r="S109" s="108"/>
      <c r="T109" s="108"/>
      <c r="U109" s="108"/>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81"/>
    </row>
    <row r="110" spans="1:60" s="25" customFormat="1">
      <c r="A110" s="81"/>
      <c r="B110" s="1"/>
      <c r="C110" s="1"/>
      <c r="D110" s="1"/>
      <c r="E110" s="1"/>
      <c r="F110" s="1"/>
      <c r="G110" s="1"/>
      <c r="H110" s="1"/>
      <c r="I110" s="1"/>
      <c r="J110" s="1"/>
      <c r="K110" s="1"/>
      <c r="L110" s="1"/>
      <c r="M110" s="1"/>
      <c r="N110" s="1"/>
      <c r="O110" s="1"/>
      <c r="P110" s="1"/>
      <c r="Q110" s="1"/>
      <c r="R110" s="108"/>
      <c r="S110" s="108"/>
      <c r="T110" s="108"/>
      <c r="U110" s="108"/>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81"/>
    </row>
    <row r="111" spans="1:60" s="25" customFormat="1">
      <c r="A111" s="81"/>
      <c r="B111" s="1"/>
      <c r="C111" s="1"/>
      <c r="D111" s="1"/>
      <c r="E111" s="1"/>
      <c r="F111" s="1"/>
      <c r="G111" s="1"/>
      <c r="H111" s="1"/>
      <c r="I111" s="1"/>
      <c r="J111" s="1"/>
      <c r="K111" s="1"/>
      <c r="L111" s="1"/>
      <c r="M111" s="1"/>
      <c r="N111" s="1"/>
      <c r="O111" s="1"/>
      <c r="P111" s="1"/>
      <c r="Q111" s="1"/>
      <c r="R111" s="108"/>
      <c r="S111" s="108"/>
      <c r="T111" s="108"/>
      <c r="U111" s="108"/>
      <c r="V111" s="1"/>
      <c r="W111" s="1"/>
      <c r="X111" s="1"/>
      <c r="Y111" s="1"/>
      <c r="Z111" s="1"/>
      <c r="AA111" s="1"/>
      <c r="AB111" s="1"/>
      <c r="AC111" s="1"/>
      <c r="AD111" s="1"/>
      <c r="AE111" s="1"/>
      <c r="AF111" s="1"/>
      <c r="AG111" s="1"/>
      <c r="AH111" s="1"/>
      <c r="AI111" s="1"/>
      <c r="AJ111" s="1"/>
      <c r="AK111" s="1"/>
      <c r="AL111" s="34"/>
      <c r="AM111" s="1"/>
      <c r="AN111" s="1"/>
      <c r="AO111" s="1"/>
      <c r="AP111" s="1"/>
      <c r="AQ111" s="1"/>
      <c r="AR111" s="1"/>
      <c r="AS111" s="1"/>
      <c r="AT111" s="1"/>
      <c r="AU111" s="1"/>
      <c r="AV111" s="1"/>
      <c r="AW111" s="1"/>
      <c r="AX111" s="1"/>
      <c r="AY111" s="1"/>
      <c r="AZ111" s="1"/>
      <c r="BA111" s="1"/>
      <c r="BB111" s="1"/>
      <c r="BC111" s="1"/>
      <c r="BD111" s="1"/>
      <c r="BE111" s="1"/>
      <c r="BF111" s="1"/>
      <c r="BG111" s="1"/>
      <c r="BH111" s="81"/>
    </row>
    <row r="112" spans="1:60" s="25" customFormat="1">
      <c r="A112" s="81"/>
      <c r="B112" s="1"/>
      <c r="C112" s="1"/>
      <c r="D112" s="1"/>
      <c r="E112" s="1"/>
      <c r="F112" s="1"/>
      <c r="G112" s="1"/>
      <c r="H112" s="1"/>
      <c r="I112" s="1"/>
      <c r="J112" s="1"/>
      <c r="K112" s="1"/>
      <c r="L112" s="1"/>
      <c r="M112" s="1"/>
      <c r="N112" s="1"/>
      <c r="O112" s="1"/>
      <c r="P112" s="1"/>
      <c r="Q112" s="1"/>
      <c r="R112" s="108"/>
      <c r="S112" s="108"/>
      <c r="T112" s="108"/>
      <c r="U112" s="108"/>
      <c r="V112" s="1"/>
      <c r="W112" s="1"/>
      <c r="X112" s="1"/>
      <c r="Y112" s="1"/>
      <c r="Z112" s="1"/>
      <c r="AA112" s="1"/>
      <c r="AB112" s="1"/>
      <c r="AC112" s="1"/>
      <c r="AD112" s="1"/>
      <c r="AE112" s="1"/>
      <c r="AF112" s="1"/>
      <c r="AG112" s="1"/>
      <c r="AH112" s="1"/>
      <c r="AI112" s="1"/>
      <c r="AJ112" s="1"/>
      <c r="AK112" s="1"/>
      <c r="AL112" s="34"/>
      <c r="AM112" s="34"/>
      <c r="AN112" s="1"/>
      <c r="AO112" s="1"/>
      <c r="AP112" s="1"/>
      <c r="AQ112" s="1"/>
      <c r="AR112" s="1"/>
      <c r="AS112" s="1"/>
      <c r="AT112" s="1"/>
      <c r="AU112" s="1"/>
      <c r="AV112" s="1"/>
      <c r="AW112" s="1"/>
      <c r="AX112" s="1"/>
      <c r="AY112" s="1"/>
      <c r="AZ112" s="1"/>
      <c r="BA112" s="1"/>
      <c r="BB112" s="1"/>
      <c r="BC112" s="1"/>
      <c r="BD112" s="1"/>
      <c r="BE112" s="1"/>
      <c r="BF112" s="1"/>
      <c r="BG112" s="1"/>
      <c r="BH112" s="81"/>
    </row>
    <row r="113" spans="1:60" s="25" customFormat="1">
      <c r="A113" s="81"/>
      <c r="B113" s="1"/>
      <c r="C113" s="1"/>
      <c r="D113" s="1"/>
      <c r="E113" s="1"/>
      <c r="F113" s="1"/>
      <c r="G113" s="1"/>
      <c r="H113" s="1"/>
      <c r="I113" s="1"/>
      <c r="J113" s="1"/>
      <c r="K113" s="1"/>
      <c r="L113" s="1"/>
      <c r="M113" s="1"/>
      <c r="N113" s="1"/>
      <c r="O113" s="1"/>
      <c r="P113" s="1"/>
      <c r="Q113" s="1"/>
      <c r="R113" s="108"/>
      <c r="S113" s="108"/>
      <c r="T113" s="108"/>
      <c r="U113" s="108"/>
      <c r="V113" s="1"/>
      <c r="W113" s="1"/>
      <c r="X113" s="1"/>
      <c r="Y113" s="1"/>
      <c r="Z113" s="1"/>
      <c r="AA113" s="1"/>
      <c r="AB113" s="1"/>
      <c r="AC113" s="1"/>
      <c r="AD113" s="1"/>
      <c r="AE113" s="1"/>
      <c r="AF113" s="1"/>
      <c r="AG113" s="1"/>
      <c r="AH113" s="1"/>
      <c r="AI113" s="1"/>
      <c r="AJ113" s="1"/>
      <c r="AK113" s="1"/>
      <c r="AL113" s="1"/>
      <c r="AM113" s="34"/>
      <c r="AN113" s="1"/>
      <c r="AO113" s="1"/>
      <c r="AP113" s="1"/>
      <c r="AQ113" s="1"/>
      <c r="AR113" s="1"/>
      <c r="AS113" s="1"/>
      <c r="AT113" s="1"/>
      <c r="AU113" s="1"/>
      <c r="AV113" s="1"/>
      <c r="AW113" s="1"/>
      <c r="AX113" s="1"/>
      <c r="AY113" s="1"/>
      <c r="AZ113" s="1"/>
      <c r="BA113" s="1"/>
      <c r="BB113" s="1"/>
      <c r="BC113" s="1"/>
      <c r="BD113" s="1"/>
      <c r="BE113" s="1"/>
      <c r="BF113" s="1"/>
      <c r="BG113" s="1"/>
      <c r="BH113" s="81"/>
    </row>
    <row r="114" spans="1:60" s="25" customFormat="1">
      <c r="A114" s="81"/>
      <c r="B114" s="81"/>
      <c r="C114" s="81"/>
      <c r="D114" s="81"/>
      <c r="E114" s="81"/>
      <c r="F114" s="81"/>
      <c r="G114" s="81"/>
      <c r="H114" s="81"/>
      <c r="I114" s="81"/>
      <c r="J114" s="81"/>
      <c r="K114" s="81"/>
      <c r="L114" s="81"/>
      <c r="M114" s="81"/>
      <c r="N114" s="81"/>
      <c r="O114" s="81"/>
      <c r="P114" s="81"/>
      <c r="Q114" s="1"/>
      <c r="R114" s="108"/>
      <c r="S114" s="108"/>
      <c r="T114" s="108"/>
      <c r="U114" s="108"/>
      <c r="V114" s="1"/>
      <c r="W114" s="1"/>
      <c r="X114" s="1"/>
      <c r="Y114" s="1"/>
      <c r="Z114" s="1"/>
      <c r="AA114" s="1"/>
      <c r="AB114" s="1"/>
      <c r="AC114" s="1"/>
      <c r="AD114" s="1"/>
      <c r="AE114" s="1"/>
      <c r="AF114" s="1"/>
      <c r="AG114" s="1"/>
      <c r="AH114" s="1"/>
      <c r="AI114" s="1"/>
      <c r="AJ114" s="1"/>
      <c r="AK114" s="1"/>
      <c r="AL114" s="1"/>
      <c r="AM114" s="34"/>
      <c r="AN114" s="1"/>
      <c r="AO114" s="1"/>
      <c r="AP114" s="1"/>
      <c r="AQ114" s="1"/>
      <c r="AR114" s="1"/>
      <c r="AS114" s="1"/>
      <c r="AT114" s="1"/>
      <c r="AU114" s="1"/>
      <c r="AV114" s="1"/>
      <c r="AW114" s="1"/>
      <c r="AX114" s="1"/>
      <c r="AY114" s="1"/>
      <c r="AZ114" s="1"/>
      <c r="BA114" s="1"/>
      <c r="BB114" s="1"/>
      <c r="BC114" s="1"/>
      <c r="BD114" s="1"/>
      <c r="BE114" s="1"/>
      <c r="BF114" s="1"/>
      <c r="BG114" s="1"/>
      <c r="BH114" s="81"/>
    </row>
    <row r="115" spans="1:60" s="25" customFormat="1">
      <c r="A115" s="81"/>
      <c r="B115" s="1"/>
      <c r="C115" s="1"/>
      <c r="D115" s="1"/>
      <c r="E115" s="1"/>
      <c r="F115" s="1"/>
      <c r="G115" s="1"/>
      <c r="H115" s="1"/>
      <c r="I115" s="1"/>
      <c r="J115" s="1"/>
      <c r="K115" s="1"/>
      <c r="L115" s="1"/>
      <c r="M115" s="1"/>
      <c r="N115" s="1"/>
      <c r="O115" s="1"/>
      <c r="P115" s="1"/>
      <c r="Q115" s="81"/>
      <c r="R115" s="108"/>
      <c r="S115" s="108"/>
      <c r="T115" s="108"/>
      <c r="U115" s="108"/>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81"/>
    </row>
  </sheetData>
  <mergeCells count="7">
    <mergeCell ref="V1:Y1"/>
    <mergeCell ref="R1:U1"/>
    <mergeCell ref="X13:Y13"/>
    <mergeCell ref="X16:Y16"/>
    <mergeCell ref="X15:Y15"/>
    <mergeCell ref="T13:U13"/>
    <mergeCell ref="T15:U15"/>
  </mergeCells>
  <phoneticPr fontId="9"/>
  <pageMargins left="0.78740157480314965" right="0.78740157480314965" top="0.98425196850393704" bottom="0.98425196850393704" header="0.51181102362204722" footer="0.51181102362204722"/>
  <pageSetup paperSize="9" scale="2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B1:S54"/>
  <sheetViews>
    <sheetView zoomScale="85" zoomScaleNormal="85" workbookViewId="0"/>
  </sheetViews>
  <sheetFormatPr defaultColWidth="9" defaultRowHeight="15.75"/>
  <cols>
    <col min="1" max="1" width="1.625" style="327" customWidth="1"/>
    <col min="2" max="2" width="1.375" style="326" customWidth="1"/>
    <col min="3" max="3" width="29.375" style="327" customWidth="1"/>
    <col min="4" max="4" width="12.125" style="333" bestFit="1" customWidth="1"/>
    <col min="5" max="5" width="7.625" style="327" customWidth="1"/>
    <col min="6" max="6" width="12.125" style="327" bestFit="1" customWidth="1"/>
    <col min="7" max="7" width="7.625" style="327" customWidth="1"/>
    <col min="8" max="8" width="12.125" style="327" bestFit="1" customWidth="1"/>
    <col min="9" max="9" width="7.625" style="327" customWidth="1"/>
    <col min="10" max="12" width="9" style="327"/>
    <col min="13" max="13" width="9" style="327" customWidth="1"/>
    <col min="14" max="17" width="9" style="327"/>
    <col min="18" max="18" width="9" style="327" customWidth="1"/>
    <col min="19" max="19" width="3.125" style="327" customWidth="1"/>
    <col min="20" max="16384" width="9" style="327"/>
  </cols>
  <sheetData>
    <row r="1" spans="2:19" s="35" customFormat="1" ht="24" customHeight="1">
      <c r="C1" s="324" t="s">
        <v>98</v>
      </c>
    </row>
    <row r="2" spans="2:19" s="35" customFormat="1" ht="24" customHeight="1">
      <c r="B2" s="324"/>
      <c r="C2" s="706" t="s">
        <v>378</v>
      </c>
      <c r="S2" s="326"/>
    </row>
    <row r="3" spans="2:19" ht="18.75" thickBot="1">
      <c r="C3" s="898" t="str">
        <f>'0.Contents'!$C2</f>
        <v>＜速報値＞</v>
      </c>
      <c r="D3" s="328" t="s">
        <v>174</v>
      </c>
      <c r="S3" s="326"/>
    </row>
    <row r="4" spans="2:19" ht="38.25" customHeight="1" thickBot="1">
      <c r="C4" s="329" t="s">
        <v>175</v>
      </c>
      <c r="D4" s="960" t="s">
        <v>99</v>
      </c>
      <c r="E4" s="961"/>
      <c r="F4" s="960" t="s">
        <v>100</v>
      </c>
      <c r="G4" s="961"/>
      <c r="H4" s="962" t="s">
        <v>393</v>
      </c>
      <c r="I4" s="961"/>
      <c r="S4" s="326"/>
    </row>
    <row r="5" spans="2:19" s="9" customFormat="1" ht="32.25">
      <c r="B5" s="84"/>
      <c r="C5" s="839"/>
      <c r="D5" s="840" t="s">
        <v>101</v>
      </c>
      <c r="E5" s="841" t="s">
        <v>102</v>
      </c>
      <c r="F5" s="840" t="s">
        <v>101</v>
      </c>
      <c r="G5" s="841" t="s">
        <v>102</v>
      </c>
      <c r="H5" s="840" t="s">
        <v>101</v>
      </c>
      <c r="I5" s="842" t="s">
        <v>176</v>
      </c>
      <c r="S5" s="81"/>
    </row>
    <row r="6" spans="2:19" s="1" customFormat="1" ht="15" customHeight="1">
      <c r="B6" s="81"/>
      <c r="C6" s="330" t="s">
        <v>89</v>
      </c>
      <c r="D6" s="82">
        <f>'2.CO2-Sector'!$AP$42*1000</f>
        <v>423926.84168544569</v>
      </c>
      <c r="E6" s="641">
        <f t="shared" ref="E6:E13" si="0">D6/D$14</f>
        <v>0.32779906245891244</v>
      </c>
      <c r="F6" s="82">
        <f>'2.CO2-Sector'!$AX$42*1000</f>
        <v>526227.3513626284</v>
      </c>
      <c r="G6" s="641">
        <f>F6/F14</f>
        <v>0.39955718753531461</v>
      </c>
      <c r="H6" s="935">
        <f>'2.CO2-Sector'!$BD42*1000</f>
        <v>432640.10328536935</v>
      </c>
      <c r="I6" s="640">
        <f>H6/H14</f>
        <v>0.39101017478598787</v>
      </c>
      <c r="S6" s="81"/>
    </row>
    <row r="7" spans="2:19" s="1" customFormat="1" ht="15" customHeight="1">
      <c r="B7" s="81"/>
      <c r="C7" s="330" t="s">
        <v>90</v>
      </c>
      <c r="D7" s="82">
        <f>'2.CO2-Sector'!$AP$43*1000</f>
        <v>366553.78190483624</v>
      </c>
      <c r="E7" s="641">
        <f t="shared" si="0"/>
        <v>0.28343566444497492</v>
      </c>
      <c r="F7" s="82">
        <f>'2.CO2-Sector'!$AX$43*1000</f>
        <v>329685.13931949245</v>
      </c>
      <c r="G7" s="641">
        <f>F7/F14</f>
        <v>0.2503253901523444</v>
      </c>
      <c r="H7" s="935">
        <f>'2.CO2-Sector'!$BD43*1000</f>
        <v>279464.33700555278</v>
      </c>
      <c r="I7" s="640">
        <f>H7/H14</f>
        <v>0.25257344020860378</v>
      </c>
      <c r="S7" s="81"/>
    </row>
    <row r="8" spans="2:19" s="1" customFormat="1" ht="15" customHeight="1">
      <c r="B8" s="81"/>
      <c r="C8" s="330" t="s">
        <v>91</v>
      </c>
      <c r="D8" s="82">
        <f>'2.CO2-Sector'!$AP$44*1000</f>
        <v>237322.94762975245</v>
      </c>
      <c r="E8" s="641">
        <f t="shared" si="0"/>
        <v>0.18350864367003653</v>
      </c>
      <c r="F8" s="82">
        <f>'2.CO2-Sector'!$AX$44*1000</f>
        <v>214847.90412393067</v>
      </c>
      <c r="G8" s="641">
        <f>F8/F14</f>
        <v>0.16313105751217158</v>
      </c>
      <c r="H8" s="935">
        <f>'2.CO2-Sector'!$BD44*1000</f>
        <v>199430.16141606407</v>
      </c>
      <c r="I8" s="640">
        <f>H8/H14</f>
        <v>0.18024039306744041</v>
      </c>
      <c r="S8" s="81"/>
    </row>
    <row r="9" spans="2:19" s="1" customFormat="1" ht="15" customHeight="1">
      <c r="B9" s="81"/>
      <c r="C9" s="330" t="s">
        <v>92</v>
      </c>
      <c r="D9" s="82">
        <f>'2.CO2-Sector'!$AP$45*1000</f>
        <v>102322.02262807284</v>
      </c>
      <c r="E9" s="641">
        <f t="shared" si="0"/>
        <v>7.9119932470021373E-2</v>
      </c>
      <c r="F9" s="82">
        <f>'2.CO2-Sector'!$AX$45*1000</f>
        <v>104198.53670142977</v>
      </c>
      <c r="G9" s="641">
        <f>F9/F14</f>
        <v>7.9116515251273278E-2</v>
      </c>
      <c r="H9" s="935">
        <f>'2.CO2-Sector'!$BD45*1000</f>
        <v>64592.732179802981</v>
      </c>
      <c r="I9" s="640">
        <f>H9/H14</f>
        <v>5.8377425735011299E-2</v>
      </c>
      <c r="S9" s="81"/>
    </row>
    <row r="10" spans="2:19" s="1" customFormat="1" ht="15" customHeight="1">
      <c r="B10" s="81"/>
      <c r="C10" s="330" t="s">
        <v>93</v>
      </c>
      <c r="D10" s="82">
        <f>'2.CO2-Sector'!$AP$46*1000</f>
        <v>70395.478550084488</v>
      </c>
      <c r="E10" s="641">
        <f t="shared" si="0"/>
        <v>5.4432910589762289E-2</v>
      </c>
      <c r="F10" s="82">
        <f>'2.CO2-Sector'!$AX$46*1000</f>
        <v>60319.27447058422</v>
      </c>
      <c r="G10" s="641">
        <f>F10/F14</f>
        <v>4.5799595173511037E-2</v>
      </c>
      <c r="H10" s="935">
        <f>'2.CO2-Sector'!$BD46*1000</f>
        <v>53361.39417658485</v>
      </c>
      <c r="I10" s="640">
        <f>H10/H14</f>
        <v>4.8226800764347974E-2</v>
      </c>
      <c r="S10" s="81"/>
    </row>
    <row r="11" spans="2:19" s="1" customFormat="1" ht="15" customHeight="1">
      <c r="B11" s="81"/>
      <c r="C11" s="635" t="s">
        <v>253</v>
      </c>
      <c r="D11" s="82">
        <f>'2.CO2-Sector'!$AP$47*1000</f>
        <v>56476.435570577494</v>
      </c>
      <c r="E11" s="641">
        <f t="shared" si="0"/>
        <v>4.3670088351690388E-2</v>
      </c>
      <c r="F11" s="82">
        <f>'2.CO2-Sector'!$AX$47*1000</f>
        <v>48758.2331548785</v>
      </c>
      <c r="G11" s="641">
        <f>F11/F14</f>
        <v>3.7021455570691822E-2</v>
      </c>
      <c r="H11" s="935">
        <f>'2.CO2-Sector'!$BD47*1000</f>
        <v>45152.183475272483</v>
      </c>
      <c r="I11" s="640">
        <f>H11/H14</f>
        <v>4.0807504941330126E-2</v>
      </c>
      <c r="S11" s="81"/>
    </row>
    <row r="12" spans="2:19" s="1" customFormat="1" ht="15" customHeight="1">
      <c r="B12" s="81"/>
      <c r="C12" s="330" t="s">
        <v>94</v>
      </c>
      <c r="D12" s="82">
        <f>'2.CO2-Sector'!$AP$48*1000</f>
        <v>31686.377260110257</v>
      </c>
      <c r="E12" s="641">
        <f t="shared" si="0"/>
        <v>2.4501314229804162E-2</v>
      </c>
      <c r="F12" s="82">
        <f>'2.CO2-Sector'!$AX$48*1000</f>
        <v>29462.551324764972</v>
      </c>
      <c r="G12" s="641">
        <f>F12/F14</f>
        <v>2.2370509846086978E-2</v>
      </c>
      <c r="H12" s="935">
        <f>'2.CO2-Sector'!$BD48*1000</f>
        <v>28842.030475564956</v>
      </c>
      <c r="I12" s="640">
        <f>H12/H14</f>
        <v>2.606676378771754E-2</v>
      </c>
      <c r="S12" s="81"/>
    </row>
    <row r="13" spans="2:19" s="1" customFormat="1" ht="15" customHeight="1" thickBot="1">
      <c r="B13" s="81"/>
      <c r="C13" s="798" t="s">
        <v>361</v>
      </c>
      <c r="D13" s="97">
        <f>'2.CO2-Sector'!$AP$49*1000</f>
        <v>4568.2629177681829</v>
      </c>
      <c r="E13" s="788">
        <f t="shared" si="0"/>
        <v>3.5323837847978327E-3</v>
      </c>
      <c r="F13" s="97">
        <f>'2.CO2-Sector'!$AX$49*1000</f>
        <v>3527.3771786340103</v>
      </c>
      <c r="G13" s="788">
        <f>F13/F14</f>
        <v>2.6782889586064759E-3</v>
      </c>
      <c r="H13" s="936">
        <f>'2.CO2-Sector'!$BD49*1000</f>
        <v>2984.6928041583365</v>
      </c>
      <c r="I13" s="789">
        <f>H13/H14</f>
        <v>2.6974967095610377E-3</v>
      </c>
      <c r="S13" s="81"/>
    </row>
    <row r="14" spans="2:19" thickTop="1" thickBot="1">
      <c r="C14" s="331" t="s">
        <v>37</v>
      </c>
      <c r="D14" s="96">
        <f>'2.CO2-Sector'!$AP$50*1000</f>
        <v>1293252.1481466477</v>
      </c>
      <c r="E14" s="170">
        <f>SUM(E6:E13)</f>
        <v>0.99999999999999989</v>
      </c>
      <c r="F14" s="96">
        <f>'2.CO2-Sector'!$AX$50*1000</f>
        <v>1317026.3676363428</v>
      </c>
      <c r="G14" s="170">
        <f>SUM(G6:G13)</f>
        <v>1.0000000000000002</v>
      </c>
      <c r="H14" s="937">
        <f>'2.CO2-Sector'!$BD$50*1000</f>
        <v>1106467.6348183698</v>
      </c>
      <c r="I14" s="170">
        <f>SUM(I6:I13)</f>
        <v>1</v>
      </c>
      <c r="S14" s="326"/>
    </row>
    <row r="15" spans="2:19" ht="7.5" customHeight="1">
      <c r="B15" s="332"/>
      <c r="C15" s="42"/>
      <c r="D15" s="42"/>
      <c r="E15" s="42"/>
      <c r="S15" s="326"/>
    </row>
    <row r="16" spans="2:19" ht="6" customHeight="1" thickBot="1">
      <c r="S16" s="326"/>
    </row>
    <row r="17" spans="2:19" ht="37.5" customHeight="1" thickBot="1">
      <c r="C17" s="329" t="s">
        <v>103</v>
      </c>
      <c r="D17" s="960" t="s">
        <v>99</v>
      </c>
      <c r="E17" s="961"/>
      <c r="F17" s="960" t="s">
        <v>100</v>
      </c>
      <c r="G17" s="961"/>
      <c r="H17" s="962" t="s">
        <v>393</v>
      </c>
      <c r="I17" s="961"/>
      <c r="S17" s="326"/>
    </row>
    <row r="18" spans="2:19" ht="32.25">
      <c r="C18" s="839"/>
      <c r="D18" s="840" t="s">
        <v>101</v>
      </c>
      <c r="E18" s="841" t="s">
        <v>102</v>
      </c>
      <c r="F18" s="840" t="s">
        <v>101</v>
      </c>
      <c r="G18" s="841" t="s">
        <v>102</v>
      </c>
      <c r="H18" s="840" t="s">
        <v>101</v>
      </c>
      <c r="I18" s="842" t="s">
        <v>176</v>
      </c>
      <c r="S18" s="326"/>
    </row>
    <row r="19" spans="2:19" ht="15" customHeight="1">
      <c r="B19" s="334"/>
      <c r="C19" s="330" t="s">
        <v>160</v>
      </c>
      <c r="D19" s="82">
        <f>('3.Allocated_CO2-Sector'!$AP$42+'3.Allocated_CO2-Sector'!$AP$43)*1000</f>
        <v>98041.528972370434</v>
      </c>
      <c r="E19" s="641">
        <f t="shared" ref="E19:E26" si="1">D19/D$27</f>
        <v>7.5810064659759646E-2</v>
      </c>
      <c r="F19" s="82">
        <f>('3.Allocated_CO2-Sector'!$AX$42+'3.Allocated_CO2-Sector'!$AX$43)*1000</f>
        <v>102698.8748496569</v>
      </c>
      <c r="G19" s="641">
        <f>F19/F27</f>
        <v>7.7977842641047332E-2</v>
      </c>
      <c r="H19" s="935">
        <f>('3.Allocated_CO2-Sector'!$BD$42+'3.Allocated_CO2-Sector'!$BD$43)*1000</f>
        <v>85619.230798752542</v>
      </c>
      <c r="I19" s="640">
        <f>H19/H27</f>
        <v>7.7380691585079389E-2</v>
      </c>
      <c r="S19" s="578"/>
    </row>
    <row r="20" spans="2:19" ht="15" customHeight="1">
      <c r="B20" s="334"/>
      <c r="C20" s="330" t="s">
        <v>90</v>
      </c>
      <c r="D20" s="82">
        <f>'3.Allocated_CO2-Sector'!$AP$44*1000</f>
        <v>467454.26350099983</v>
      </c>
      <c r="E20" s="641">
        <f t="shared" si="1"/>
        <v>0.36145639825219378</v>
      </c>
      <c r="F20" s="82">
        <f>'3.Allocated_CO2-Sector'!$AX$44*1000</f>
        <v>462971.67891155498</v>
      </c>
      <c r="G20" s="641">
        <f>F20/F27</f>
        <v>0.35152802577707437</v>
      </c>
      <c r="H20" s="935">
        <f>'3.Allocated_CO2-Sector'!$BD$44*1000</f>
        <v>386400.36946036655</v>
      </c>
      <c r="I20" s="640">
        <f>H20/H27</f>
        <v>0.34921976685182965</v>
      </c>
      <c r="S20" s="578"/>
    </row>
    <row r="21" spans="2:19" ht="15" customHeight="1">
      <c r="B21" s="334"/>
      <c r="C21" s="330" t="s">
        <v>91</v>
      </c>
      <c r="D21" s="82">
        <f>'3.Allocated_CO2-Sector'!$AP$45*1000</f>
        <v>244161.30008917092</v>
      </c>
      <c r="E21" s="641">
        <f t="shared" si="1"/>
        <v>0.18879636151316437</v>
      </c>
      <c r="F21" s="82">
        <f>'3.Allocated_CO2-Sector'!$AX$45*1000</f>
        <v>224242.17016764166</v>
      </c>
      <c r="G21" s="641">
        <f>F21/F27</f>
        <v>0.17026399446359403</v>
      </c>
      <c r="H21" s="935">
        <f>'3.Allocated_CO2-Sector'!$BD$45*1000</f>
        <v>206919.29541337027</v>
      </c>
      <c r="I21" s="640">
        <f>H21/H27</f>
        <v>0.1870089001268769</v>
      </c>
      <c r="S21" s="579"/>
    </row>
    <row r="22" spans="2:19" ht="15" customHeight="1">
      <c r="B22" s="334"/>
      <c r="C22" s="330" t="s">
        <v>92</v>
      </c>
      <c r="D22" s="82">
        <f>'3.Allocated_CO2-Sector'!$AP$46*1000</f>
        <v>220394.51239762135</v>
      </c>
      <c r="E22" s="641">
        <f t="shared" si="1"/>
        <v>0.17041882568180342</v>
      </c>
      <c r="F22" s="82">
        <f>'3.Allocated_CO2-Sector'!$AX$46*1000</f>
        <v>237585.80199469987</v>
      </c>
      <c r="G22" s="641">
        <f>F22/F27</f>
        <v>0.18039563051504676</v>
      </c>
      <c r="H22" s="935">
        <f>'3.Allocated_CO2-Sector'!$BD$46*1000</f>
        <v>191945.97535229946</v>
      </c>
      <c r="I22" s="640">
        <f>H22/H27</f>
        <v>0.17347635783653806</v>
      </c>
      <c r="S22" s="579"/>
    </row>
    <row r="23" spans="2:19" ht="15" customHeight="1">
      <c r="B23" s="334"/>
      <c r="C23" s="330" t="s">
        <v>93</v>
      </c>
      <c r="D23" s="82">
        <f>'3.Allocated_CO2-Sector'!$AP$47*1000</f>
        <v>170469.46743802918</v>
      </c>
      <c r="E23" s="641">
        <f t="shared" si="1"/>
        <v>0.13181456352678633</v>
      </c>
      <c r="F23" s="82">
        <f>'3.Allocated_CO2-Sector'!$AX$47*1000</f>
        <v>207779.68005451196</v>
      </c>
      <c r="G23" s="641">
        <f>F23/F27</f>
        <v>0.15776425222785215</v>
      </c>
      <c r="H23" s="935">
        <f>'3.Allocated_CO2-Sector'!$BD$47*1000</f>
        <v>158603.85703858518</v>
      </c>
      <c r="I23" s="640">
        <f>H23/H27</f>
        <v>0.14334251816106711</v>
      </c>
      <c r="S23" s="579"/>
    </row>
    <row r="24" spans="2:19" ht="15" customHeight="1">
      <c r="C24" s="635" t="s">
        <v>253</v>
      </c>
      <c r="D24" s="82">
        <f>'3.Allocated_CO2-Sector'!$AP$48*1000</f>
        <v>56476.435570577494</v>
      </c>
      <c r="E24" s="641">
        <f t="shared" si="1"/>
        <v>4.3670088351690388E-2</v>
      </c>
      <c r="F24" s="82">
        <f>'3.Allocated_CO2-Sector'!$AX$48*1000</f>
        <v>48758.2331548785</v>
      </c>
      <c r="G24" s="641">
        <f>F24/F27</f>
        <v>3.7021455570691815E-2</v>
      </c>
      <c r="H24" s="935">
        <f>'3.Allocated_CO2-Sector'!$BD$48*1000</f>
        <v>45152.183475272483</v>
      </c>
      <c r="I24" s="640">
        <f>H24/H27</f>
        <v>4.0807504941330119E-2</v>
      </c>
      <c r="S24" s="580"/>
    </row>
    <row r="25" spans="2:19" ht="15" customHeight="1">
      <c r="B25" s="334"/>
      <c r="C25" s="330" t="s">
        <v>94</v>
      </c>
      <c r="D25" s="82">
        <f>'3.Allocated_CO2-Sector'!$AP$49*1000</f>
        <v>31686.377260110257</v>
      </c>
      <c r="E25" s="641">
        <f t="shared" si="1"/>
        <v>2.4501314229804162E-2</v>
      </c>
      <c r="F25" s="82">
        <f>'3.Allocated_CO2-Sector'!$AX$49*1000</f>
        <v>29462.551324764972</v>
      </c>
      <c r="G25" s="641">
        <f>F25/F27</f>
        <v>2.2370509846086972E-2</v>
      </c>
      <c r="H25" s="935">
        <f>'3.Allocated_CO2-Sector'!$BD$49*1000</f>
        <v>28842.030475564956</v>
      </c>
      <c r="I25" s="640">
        <f>H25/H27</f>
        <v>2.6066763787717533E-2</v>
      </c>
      <c r="S25" s="579"/>
    </row>
    <row r="26" spans="2:19" ht="15" customHeight="1" thickBot="1">
      <c r="C26" s="798" t="s">
        <v>361</v>
      </c>
      <c r="D26" s="97">
        <f>'3.Allocated_CO2-Sector'!$AP$50*1000</f>
        <v>4568.2629177681829</v>
      </c>
      <c r="E26" s="788">
        <f t="shared" si="1"/>
        <v>3.5323837847978327E-3</v>
      </c>
      <c r="F26" s="97">
        <f>'3.Allocated_CO2-Sector'!$AX$50*1000</f>
        <v>3527.3771786340103</v>
      </c>
      <c r="G26" s="788">
        <f>F26/F27</f>
        <v>2.6782889586064755E-3</v>
      </c>
      <c r="H26" s="936">
        <f>'3.Allocated_CO2-Sector'!$BD$50*1000</f>
        <v>2984.6928041583365</v>
      </c>
      <c r="I26" s="789">
        <f>H26/H27</f>
        <v>2.6974967095610373E-3</v>
      </c>
      <c r="S26" s="579"/>
    </row>
    <row r="27" spans="2:19" ht="15.75" customHeight="1" thickTop="1" thickBot="1">
      <c r="C27" s="331" t="s">
        <v>37</v>
      </c>
      <c r="D27" s="96">
        <f>'3.Allocated_CO2-Sector'!$AP$51*1000</f>
        <v>1293252.1481466477</v>
      </c>
      <c r="E27" s="170">
        <f>SUM(E19:E26)</f>
        <v>1</v>
      </c>
      <c r="F27" s="96">
        <f>'3.Allocated_CO2-Sector'!$AX$51*1000</f>
        <v>1317026.367636343</v>
      </c>
      <c r="G27" s="170">
        <f>SUM(G19:G26)</f>
        <v>1</v>
      </c>
      <c r="H27" s="937">
        <f>'3.Allocated_CO2-Sector'!$BD$51*1000</f>
        <v>1106467.63481837</v>
      </c>
      <c r="I27" s="170">
        <f>SUM(I19:I26)</f>
        <v>0.99999999999999978</v>
      </c>
      <c r="S27" s="579"/>
    </row>
    <row r="28" spans="2:19">
      <c r="C28" s="327" t="s">
        <v>161</v>
      </c>
      <c r="S28" s="326"/>
    </row>
    <row r="29" spans="2:19">
      <c r="S29" s="326"/>
    </row>
    <row r="30" spans="2:19">
      <c r="S30" s="326"/>
    </row>
    <row r="31" spans="2:19">
      <c r="S31" s="326"/>
    </row>
    <row r="32" spans="2:19">
      <c r="S32" s="326"/>
    </row>
    <row r="33" spans="2:19" ht="12.75">
      <c r="B33" s="327"/>
      <c r="D33" s="327"/>
      <c r="S33" s="326"/>
    </row>
    <row r="34" spans="2:19">
      <c r="B34" s="327"/>
      <c r="D34" s="327"/>
      <c r="P34" s="333"/>
      <c r="S34" s="326"/>
    </row>
    <row r="35" spans="2:19" ht="12.75">
      <c r="B35" s="327"/>
      <c r="D35" s="327"/>
      <c r="S35" s="326"/>
    </row>
    <row r="36" spans="2:19" ht="12.75">
      <c r="B36" s="327"/>
      <c r="D36" s="327"/>
      <c r="S36" s="326"/>
    </row>
    <row r="37" spans="2:19" ht="12.75">
      <c r="B37" s="327"/>
      <c r="D37" s="327"/>
      <c r="S37" s="326"/>
    </row>
    <row r="38" spans="2:19" ht="12.75">
      <c r="B38" s="327"/>
      <c r="D38" s="327"/>
      <c r="S38" s="326"/>
    </row>
    <row r="39" spans="2:19" ht="12.75">
      <c r="B39" s="327"/>
      <c r="D39" s="327"/>
      <c r="S39" s="326"/>
    </row>
    <row r="40" spans="2:19" ht="12.75">
      <c r="B40" s="327"/>
      <c r="D40" s="327"/>
      <c r="S40" s="326"/>
    </row>
    <row r="41" spans="2:19" ht="12.75">
      <c r="B41" s="327"/>
      <c r="D41" s="327"/>
      <c r="S41" s="326"/>
    </row>
    <row r="42" spans="2:19" ht="12.75">
      <c r="B42" s="327"/>
      <c r="D42" s="327"/>
      <c r="S42" s="326"/>
    </row>
    <row r="43" spans="2:19" ht="12.75">
      <c r="B43" s="327"/>
      <c r="D43" s="327"/>
      <c r="S43" s="326"/>
    </row>
    <row r="44" spans="2:19" ht="12.75">
      <c r="B44" s="327"/>
      <c r="D44" s="327"/>
      <c r="S44" s="326"/>
    </row>
    <row r="45" spans="2:19" ht="12.75">
      <c r="B45" s="327"/>
      <c r="D45" s="327"/>
      <c r="S45" s="326"/>
    </row>
    <row r="46" spans="2:19" ht="12.75">
      <c r="B46" s="327"/>
      <c r="D46" s="327"/>
      <c r="S46" s="326"/>
    </row>
    <row r="47" spans="2:19" ht="12.75">
      <c r="B47" s="327"/>
      <c r="D47" s="327"/>
      <c r="S47" s="326"/>
    </row>
    <row r="48" spans="2:19" ht="12.75">
      <c r="B48" s="327"/>
      <c r="D48" s="327"/>
      <c r="S48" s="326"/>
    </row>
    <row r="49" spans="2:19" ht="12.75">
      <c r="B49" s="327"/>
      <c r="D49" s="327"/>
      <c r="S49" s="326"/>
    </row>
    <row r="50" spans="2:19" ht="12.75">
      <c r="B50" s="327"/>
      <c r="D50" s="327"/>
      <c r="S50" s="326"/>
    </row>
    <row r="51" spans="2:19" ht="12.75">
      <c r="B51" s="327"/>
      <c r="D51" s="327"/>
      <c r="S51" s="326"/>
    </row>
    <row r="52" spans="2:19" ht="12.75">
      <c r="B52" s="327"/>
      <c r="D52" s="327"/>
      <c r="S52" s="326"/>
    </row>
    <row r="53" spans="2:19" ht="12.75">
      <c r="B53" s="327"/>
      <c r="D53" s="327"/>
      <c r="S53" s="326"/>
    </row>
    <row r="54" spans="2:19" ht="12.75">
      <c r="B54" s="327"/>
      <c r="D54" s="327"/>
      <c r="S54" s="326"/>
    </row>
  </sheetData>
  <mergeCells count="6">
    <mergeCell ref="D4:E4"/>
    <mergeCell ref="F4:G4"/>
    <mergeCell ref="H4:I4"/>
    <mergeCell ref="D17:E17"/>
    <mergeCell ref="F17:G17"/>
    <mergeCell ref="H17:I17"/>
  </mergeCells>
  <phoneticPr fontId="9"/>
  <pageMargins left="0.78740157480314965" right="0.78740157480314965" top="0.98425196850393704" bottom="0.98425196850393704" header="0.51181102362204722" footer="0.51181102362204722"/>
  <pageSetup paperSize="9" scale="31"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BQ55"/>
  <sheetViews>
    <sheetView zoomScale="85" zoomScaleNormal="85" workbookViewId="0">
      <pane xSplit="26" ySplit="4" topLeftCell="AU5" activePane="bottomRight" state="frozen"/>
      <selection pane="topRight" activeCell="AA1" sqref="AA1"/>
      <selection pane="bottomLeft" activeCell="A5" sqref="A5"/>
      <selection pane="bottomRight"/>
    </sheetView>
  </sheetViews>
  <sheetFormatPr defaultColWidth="9.625" defaultRowHeight="14.25"/>
  <cols>
    <col min="1" max="1" width="1.625" style="84" customWidth="1"/>
    <col min="2" max="23" width="1.625" style="84" hidden="1" customWidth="1"/>
    <col min="24" max="24" width="1.625" style="893" customWidth="1"/>
    <col min="25" max="25" width="34.125" style="9" customWidth="1"/>
    <col min="26" max="26" width="7.5" style="9" hidden="1" customWidth="1"/>
    <col min="27" max="39" width="8.75" style="9" customWidth="1"/>
    <col min="40" max="56" width="8.625" style="9" customWidth="1"/>
    <col min="57" max="57" width="7.625" style="9" hidden="1" customWidth="1"/>
    <col min="58" max="58" width="7.625" style="84" customWidth="1"/>
    <col min="59" max="59" width="9.375" style="9" customWidth="1"/>
    <col min="60" max="61" width="9.125" style="9" customWidth="1"/>
    <col min="62" max="67" width="9.625" style="9" customWidth="1"/>
    <col min="68" max="68" width="9.125" style="9" customWidth="1"/>
    <col min="69" max="69" width="9" style="9" customWidth="1"/>
    <col min="70" max="16384" width="9.625" style="9"/>
  </cols>
  <sheetData>
    <row r="1" spans="1:69" ht="53.25" customHeight="1">
      <c r="A1" s="318"/>
      <c r="X1" s="892"/>
      <c r="Y1" s="630" t="s">
        <v>95</v>
      </c>
    </row>
    <row r="2" spans="1:69" ht="18">
      <c r="Y2" s="899" t="str">
        <f>'0.Contents'!$C2</f>
        <v>＜速報値＞</v>
      </c>
    </row>
    <row r="3" spans="1:69" ht="18.75">
      <c r="X3" s="108"/>
      <c r="Y3" s="84" t="s">
        <v>397</v>
      </c>
      <c r="BJ3" s="43"/>
    </row>
    <row r="4" spans="1:69" ht="30">
      <c r="X4" s="876"/>
      <c r="Y4" s="843"/>
      <c r="Z4" s="844"/>
      <c r="AA4" s="843">
        <v>1990</v>
      </c>
      <c r="AB4" s="843">
        <f t="shared" ref="AB4:BA4" si="0">AA4+1</f>
        <v>1991</v>
      </c>
      <c r="AC4" s="843">
        <f t="shared" si="0"/>
        <v>1992</v>
      </c>
      <c r="AD4" s="843">
        <f t="shared" si="0"/>
        <v>1993</v>
      </c>
      <c r="AE4" s="843">
        <f t="shared" si="0"/>
        <v>1994</v>
      </c>
      <c r="AF4" s="843">
        <f t="shared" si="0"/>
        <v>1995</v>
      </c>
      <c r="AG4" s="843">
        <f t="shared" si="0"/>
        <v>1996</v>
      </c>
      <c r="AH4" s="843">
        <f t="shared" si="0"/>
        <v>1997</v>
      </c>
      <c r="AI4" s="843">
        <f t="shared" si="0"/>
        <v>1998</v>
      </c>
      <c r="AJ4" s="843">
        <f t="shared" si="0"/>
        <v>1999</v>
      </c>
      <c r="AK4" s="843">
        <f t="shared" si="0"/>
        <v>2000</v>
      </c>
      <c r="AL4" s="843">
        <f t="shared" si="0"/>
        <v>2001</v>
      </c>
      <c r="AM4" s="843">
        <f t="shared" si="0"/>
        <v>2002</v>
      </c>
      <c r="AN4" s="843">
        <f t="shared" si="0"/>
        <v>2003</v>
      </c>
      <c r="AO4" s="843">
        <f t="shared" si="0"/>
        <v>2004</v>
      </c>
      <c r="AP4" s="843">
        <f t="shared" si="0"/>
        <v>2005</v>
      </c>
      <c r="AQ4" s="843">
        <f t="shared" si="0"/>
        <v>2006</v>
      </c>
      <c r="AR4" s="843">
        <f t="shared" si="0"/>
        <v>2007</v>
      </c>
      <c r="AS4" s="843">
        <f t="shared" si="0"/>
        <v>2008</v>
      </c>
      <c r="AT4" s="843">
        <f t="shared" si="0"/>
        <v>2009</v>
      </c>
      <c r="AU4" s="843">
        <f t="shared" si="0"/>
        <v>2010</v>
      </c>
      <c r="AV4" s="843">
        <f t="shared" si="0"/>
        <v>2011</v>
      </c>
      <c r="AW4" s="843">
        <f t="shared" si="0"/>
        <v>2012</v>
      </c>
      <c r="AX4" s="843">
        <f t="shared" si="0"/>
        <v>2013</v>
      </c>
      <c r="AY4" s="843">
        <f t="shared" si="0"/>
        <v>2014</v>
      </c>
      <c r="AZ4" s="843">
        <f t="shared" si="0"/>
        <v>2015</v>
      </c>
      <c r="BA4" s="843">
        <f t="shared" si="0"/>
        <v>2016</v>
      </c>
      <c r="BB4" s="843">
        <f t="shared" ref="BB4" si="1">BA4+1</f>
        <v>2017</v>
      </c>
      <c r="BC4" s="843">
        <f t="shared" ref="BC4" si="2">BB4+1</f>
        <v>2018</v>
      </c>
      <c r="BD4" s="844" t="s">
        <v>377</v>
      </c>
      <c r="BE4" s="36" t="e">
        <f t="shared" ref="BE4" si="3">BD4+1</f>
        <v>#VALUE!</v>
      </c>
      <c r="BF4" s="648"/>
    </row>
    <row r="5" spans="1:69">
      <c r="X5" s="888"/>
      <c r="Y5" s="319" t="s">
        <v>163</v>
      </c>
      <c r="Z5" s="11"/>
      <c r="AA5" s="11">
        <v>25441.472954873043</v>
      </c>
      <c r="AB5" s="11">
        <v>24887.284341825994</v>
      </c>
      <c r="AC5" s="11">
        <v>26259.866606859567</v>
      </c>
      <c r="AD5" s="11">
        <v>22990.862344335445</v>
      </c>
      <c r="AE5" s="11">
        <v>26979.413269190478</v>
      </c>
      <c r="AF5" s="11">
        <v>26021.97138618493</v>
      </c>
      <c r="AG5" s="11">
        <v>25418.739256640831</v>
      </c>
      <c r="AH5" s="11">
        <v>25175.661774761233</v>
      </c>
      <c r="AI5" s="11">
        <v>23926.600647175957</v>
      </c>
      <c r="AJ5" s="11">
        <v>24201.392394332113</v>
      </c>
      <c r="AK5" s="11">
        <v>24615.377582514164</v>
      </c>
      <c r="AL5" s="11">
        <v>24415.73879144551</v>
      </c>
      <c r="AM5" s="11">
        <v>24589.222407316567</v>
      </c>
      <c r="AN5" s="11">
        <v>23506.865236013069</v>
      </c>
      <c r="AO5" s="11">
        <v>24821.524831917017</v>
      </c>
      <c r="AP5" s="11">
        <v>24898.039117964261</v>
      </c>
      <c r="AQ5" s="11">
        <v>24642.429511483384</v>
      </c>
      <c r="AR5" s="11">
        <v>25273.371838240349</v>
      </c>
      <c r="AS5" s="11">
        <v>25420.373871790936</v>
      </c>
      <c r="AT5" s="11">
        <v>24991.356891674233</v>
      </c>
      <c r="AU5" s="11">
        <v>25829.286502376188</v>
      </c>
      <c r="AV5" s="11">
        <v>25414.920945502905</v>
      </c>
      <c r="AW5" s="11">
        <v>24814.613392988431</v>
      </c>
      <c r="AX5" s="11">
        <v>24780.530410517349</v>
      </c>
      <c r="AY5" s="11">
        <v>24415.171176030661</v>
      </c>
      <c r="AZ5" s="11">
        <v>23870.641559281579</v>
      </c>
      <c r="BA5" s="11">
        <v>23775.87352636216</v>
      </c>
      <c r="BB5" s="11">
        <v>23509.663133019254</v>
      </c>
      <c r="BC5" s="11">
        <v>23413.564302315095</v>
      </c>
      <c r="BD5" s="13">
        <v>23499.782927961798</v>
      </c>
      <c r="BE5" s="11" t="e">
        <f>#REF!</f>
        <v>#REF!</v>
      </c>
      <c r="BF5" s="189"/>
      <c r="BJ5" s="48"/>
    </row>
    <row r="6" spans="1:69">
      <c r="X6" s="888"/>
      <c r="Y6" s="319" t="s">
        <v>164</v>
      </c>
      <c r="Z6" s="11"/>
      <c r="AA6" s="11">
        <v>12638.513616756472</v>
      </c>
      <c r="AB6" s="11">
        <v>12545.235415168727</v>
      </c>
      <c r="AC6" s="11">
        <v>12511.089473735547</v>
      </c>
      <c r="AD6" s="11">
        <v>12311.592788662338</v>
      </c>
      <c r="AE6" s="11">
        <v>12140.178704539874</v>
      </c>
      <c r="AF6" s="11">
        <v>11867.086795182628</v>
      </c>
      <c r="AG6" s="11">
        <v>11595.396544665895</v>
      </c>
      <c r="AH6" s="11">
        <v>11283.862640047231</v>
      </c>
      <c r="AI6" s="11">
        <v>10910.165900833717</v>
      </c>
      <c r="AJ6" s="11">
        <v>10578.458993369355</v>
      </c>
      <c r="AK6" s="11">
        <v>10271.174218663458</v>
      </c>
      <c r="AL6" s="11">
        <v>9908.4801522410708</v>
      </c>
      <c r="AM6" s="11">
        <v>9567.2253066867761</v>
      </c>
      <c r="AN6" s="11">
        <v>9250.5310134892916</v>
      </c>
      <c r="AO6" s="11">
        <v>8893.1075142019145</v>
      </c>
      <c r="AP6" s="11">
        <v>8562.6990026546755</v>
      </c>
      <c r="AQ6" s="11">
        <v>8186.2366463591461</v>
      </c>
      <c r="AR6" s="11">
        <v>7832.2313182720582</v>
      </c>
      <c r="AS6" s="11">
        <v>7471.2173576434825</v>
      </c>
      <c r="AT6" s="11">
        <v>7065.8081485248713</v>
      </c>
      <c r="AU6" s="11">
        <v>6692.6201842677501</v>
      </c>
      <c r="AV6" s="11">
        <v>6412.0602730835453</v>
      </c>
      <c r="AW6" s="11">
        <v>6147.9558160096249</v>
      </c>
      <c r="AX6" s="11">
        <v>5907.2689098534556</v>
      </c>
      <c r="AY6" s="11">
        <v>5665.8374718898358</v>
      </c>
      <c r="AZ6" s="11">
        <v>5440.4123575888416</v>
      </c>
      <c r="BA6" s="11">
        <v>5206.6642987795703</v>
      </c>
      <c r="BB6" s="11">
        <v>4982.2582052575426</v>
      </c>
      <c r="BC6" s="11">
        <v>4791.5946603014345</v>
      </c>
      <c r="BD6" s="11">
        <v>4650.4614078847808</v>
      </c>
      <c r="BE6" s="11" t="e">
        <f>#REF!</f>
        <v>#REF!</v>
      </c>
      <c r="BF6" s="189"/>
      <c r="BJ6" s="48"/>
    </row>
    <row r="7" spans="1:69">
      <c r="X7" s="888"/>
      <c r="Y7" s="319" t="s">
        <v>165</v>
      </c>
      <c r="Z7" s="11"/>
      <c r="AA7" s="11">
        <v>1290.9568452998367</v>
      </c>
      <c r="AB7" s="11">
        <v>1285.9908864078373</v>
      </c>
      <c r="AC7" s="11">
        <v>1274.80862334173</v>
      </c>
      <c r="AD7" s="11">
        <v>1292.866143142001</v>
      </c>
      <c r="AE7" s="11">
        <v>1287.6385863126025</v>
      </c>
      <c r="AF7" s="11">
        <v>1321.4755096897677</v>
      </c>
      <c r="AG7" s="11">
        <v>1329.5806163987897</v>
      </c>
      <c r="AH7" s="11">
        <v>1252.2447071322667</v>
      </c>
      <c r="AI7" s="11">
        <v>1204.2933677275535</v>
      </c>
      <c r="AJ7" s="11">
        <v>1199.2583592158182</v>
      </c>
      <c r="AK7" s="11">
        <v>1201.1569693020276</v>
      </c>
      <c r="AL7" s="11">
        <v>1152.2534888131959</v>
      </c>
      <c r="AM7" s="11">
        <v>1165.8852691656346</v>
      </c>
      <c r="AN7" s="11">
        <v>1163.7912218003517</v>
      </c>
      <c r="AO7" s="11">
        <v>1278.0941758005151</v>
      </c>
      <c r="AP7" s="11">
        <v>1352.7689332621756</v>
      </c>
      <c r="AQ7" s="11">
        <v>1396.65483729329</v>
      </c>
      <c r="AR7" s="11">
        <v>1406.7693941976706</v>
      </c>
      <c r="AS7" s="11">
        <v>1350.6013783884555</v>
      </c>
      <c r="AT7" s="11">
        <v>1250.8705474651194</v>
      </c>
      <c r="AU7" s="11">
        <v>1322.361184702301</v>
      </c>
      <c r="AV7" s="11">
        <v>1027.8041735759207</v>
      </c>
      <c r="AW7" s="11">
        <v>1044.2492985813265</v>
      </c>
      <c r="AX7" s="11">
        <v>982.63860419702098</v>
      </c>
      <c r="AY7" s="11">
        <v>956.59151565751517</v>
      </c>
      <c r="AZ7" s="11">
        <v>1010.3827570577936</v>
      </c>
      <c r="BA7" s="11">
        <v>1100.5812129991662</v>
      </c>
      <c r="BB7" s="11">
        <v>1158.7657259659829</v>
      </c>
      <c r="BC7" s="11">
        <v>1124.9458883822072</v>
      </c>
      <c r="BD7" s="11">
        <v>1098.9318480230047</v>
      </c>
      <c r="BE7" s="11" t="e">
        <f>#REF!</f>
        <v>#REF!</v>
      </c>
      <c r="BF7" s="189"/>
      <c r="BJ7" s="48"/>
    </row>
    <row r="8" spans="1:69">
      <c r="X8" s="888"/>
      <c r="Y8" s="319" t="s">
        <v>166</v>
      </c>
      <c r="Z8" s="11"/>
      <c r="AA8" s="11">
        <v>4973.1554413475014</v>
      </c>
      <c r="AB8" s="11">
        <v>4469.1383713048381</v>
      </c>
      <c r="AC8" s="11">
        <v>4004.6718473634087</v>
      </c>
      <c r="AD8" s="11">
        <v>3365.418309347679</v>
      </c>
      <c r="AE8" s="11">
        <v>2936.957422793821</v>
      </c>
      <c r="AF8" s="11">
        <v>2647.0529167297291</v>
      </c>
      <c r="AG8" s="11">
        <v>2313.4316835402283</v>
      </c>
      <c r="AH8" s="11">
        <v>2196.1781156648808</v>
      </c>
      <c r="AI8" s="11">
        <v>2007.8789741506102</v>
      </c>
      <c r="AJ8" s="11">
        <v>1953.6058277560687</v>
      </c>
      <c r="AK8" s="11">
        <v>1835.7798583464601</v>
      </c>
      <c r="AL8" s="11">
        <v>1600.273317045584</v>
      </c>
      <c r="AM8" s="11">
        <v>1057.9497834583499</v>
      </c>
      <c r="AN8" s="11">
        <v>1017.627937056025</v>
      </c>
      <c r="AO8" s="11">
        <v>976.59735180134157</v>
      </c>
      <c r="AP8" s="11">
        <v>976.43524050312931</v>
      </c>
      <c r="AQ8" s="11">
        <v>982.40040188222656</v>
      </c>
      <c r="AR8" s="11">
        <v>975.08173609407174</v>
      </c>
      <c r="AS8" s="11">
        <v>946.84963535724853</v>
      </c>
      <c r="AT8" s="11">
        <v>916.43719144558543</v>
      </c>
      <c r="AU8" s="11">
        <v>884.73625262780956</v>
      </c>
      <c r="AV8" s="11">
        <v>867.15507480722863</v>
      </c>
      <c r="AW8" s="11">
        <v>850.54550135013187</v>
      </c>
      <c r="AX8" s="11">
        <v>816.24704742903805</v>
      </c>
      <c r="AY8" s="11">
        <v>806.06992727697639</v>
      </c>
      <c r="AZ8" s="11">
        <v>787.53666474137617</v>
      </c>
      <c r="BA8" s="11">
        <v>794.24040895690166</v>
      </c>
      <c r="BB8" s="11">
        <v>800.32357313126795</v>
      </c>
      <c r="BC8" s="11">
        <v>743.40755144104321</v>
      </c>
      <c r="BD8" s="11">
        <v>714.96533958701923</v>
      </c>
      <c r="BE8" s="11" t="e">
        <f>#REF!</f>
        <v>#REF!</v>
      </c>
      <c r="BF8" s="189"/>
      <c r="BJ8" s="48"/>
    </row>
    <row r="9" spans="1:69" ht="15" thickBot="1">
      <c r="X9" s="888"/>
      <c r="Y9" s="633" t="s">
        <v>251</v>
      </c>
      <c r="Z9" s="12"/>
      <c r="AA9" s="5">
        <v>60.533688957800003</v>
      </c>
      <c r="AB9" s="5">
        <v>58.257360136799996</v>
      </c>
      <c r="AC9" s="5">
        <v>54.891544841200002</v>
      </c>
      <c r="AD9" s="5">
        <v>52.149962422400009</v>
      </c>
      <c r="AE9" s="5">
        <v>55.762489736599996</v>
      </c>
      <c r="AF9" s="5">
        <v>58.432232907199996</v>
      </c>
      <c r="AG9" s="5">
        <v>55.533115812799991</v>
      </c>
      <c r="AH9" s="5">
        <v>55.0172602986</v>
      </c>
      <c r="AI9" s="5">
        <v>52.613575124800008</v>
      </c>
      <c r="AJ9" s="5">
        <v>51.980534407599997</v>
      </c>
      <c r="AK9" s="5">
        <v>54.18914351099999</v>
      </c>
      <c r="AL9" s="5">
        <v>51.790044354200006</v>
      </c>
      <c r="AM9" s="5">
        <v>52.873253192400007</v>
      </c>
      <c r="AN9" s="5">
        <v>50.183866741199999</v>
      </c>
      <c r="AO9" s="5">
        <v>53.674694951199996</v>
      </c>
      <c r="AP9" s="5">
        <v>53.792058405599995</v>
      </c>
      <c r="AQ9" s="5">
        <v>54.584801918800011</v>
      </c>
      <c r="AR9" s="5">
        <v>50.89279293900001</v>
      </c>
      <c r="AS9" s="5">
        <v>49.625457674999993</v>
      </c>
      <c r="AT9" s="5">
        <v>51.258287602200006</v>
      </c>
      <c r="AU9" s="5">
        <v>53.925703079999998</v>
      </c>
      <c r="AV9" s="5">
        <v>53.672004523999995</v>
      </c>
      <c r="AW9" s="5">
        <v>46.139193489999997</v>
      </c>
      <c r="AX9" s="5">
        <v>46.358037320000001</v>
      </c>
      <c r="AY9" s="5">
        <v>42.906234251400001</v>
      </c>
      <c r="AZ9" s="5">
        <v>48.474278537000004</v>
      </c>
      <c r="BA9" s="5">
        <v>43.258913936000006</v>
      </c>
      <c r="BB9" s="5">
        <v>42.686076226084879</v>
      </c>
      <c r="BC9" s="5">
        <v>40.499707995000001</v>
      </c>
      <c r="BD9" s="5">
        <v>41.123892879000003</v>
      </c>
      <c r="BE9" s="12" t="e">
        <f>#REF!</f>
        <v>#REF!</v>
      </c>
      <c r="BF9" s="189"/>
      <c r="BJ9" s="48"/>
      <c r="BO9" s="2"/>
      <c r="BP9" s="2"/>
      <c r="BQ9" s="2"/>
    </row>
    <row r="10" spans="1:69" ht="15" thickTop="1">
      <c r="X10" s="888"/>
      <c r="Y10" s="321" t="s">
        <v>167</v>
      </c>
      <c r="Z10" s="13"/>
      <c r="AA10" s="13">
        <f t="shared" ref="AA10:AO10" si="4">SUM(AA5:AA9)</f>
        <v>44404.632547234658</v>
      </c>
      <c r="AB10" s="13">
        <f t="shared" si="4"/>
        <v>43245.906374844191</v>
      </c>
      <c r="AC10" s="13">
        <f t="shared" si="4"/>
        <v>44105.328096141449</v>
      </c>
      <c r="AD10" s="13">
        <f t="shared" si="4"/>
        <v>40012.889547909872</v>
      </c>
      <c r="AE10" s="13">
        <f t="shared" si="4"/>
        <v>43399.950472573371</v>
      </c>
      <c r="AF10" s="13">
        <f t="shared" si="4"/>
        <v>41916.018840694254</v>
      </c>
      <c r="AG10" s="13">
        <f t="shared" si="4"/>
        <v>40712.68121705854</v>
      </c>
      <c r="AH10" s="13">
        <f t="shared" si="4"/>
        <v>39962.964497904206</v>
      </c>
      <c r="AI10" s="13">
        <f t="shared" si="4"/>
        <v>38101.552465012639</v>
      </c>
      <c r="AJ10" s="13">
        <f t="shared" si="4"/>
        <v>37984.696109080956</v>
      </c>
      <c r="AK10" s="13">
        <f t="shared" si="4"/>
        <v>37977.677772337112</v>
      </c>
      <c r="AL10" s="13">
        <f t="shared" si="4"/>
        <v>37128.535793899566</v>
      </c>
      <c r="AM10" s="13">
        <f t="shared" si="4"/>
        <v>36433.156019819733</v>
      </c>
      <c r="AN10" s="13">
        <f t="shared" si="4"/>
        <v>34988.999275099937</v>
      </c>
      <c r="AO10" s="13">
        <f t="shared" si="4"/>
        <v>36022.998568671988</v>
      </c>
      <c r="AP10" s="13">
        <f t="shared" ref="AP10:AY10" si="5">SUM(AP5:AP9)</f>
        <v>35843.734352789841</v>
      </c>
      <c r="AQ10" s="13">
        <f t="shared" si="5"/>
        <v>35262.306198936836</v>
      </c>
      <c r="AR10" s="13">
        <f t="shared" si="5"/>
        <v>35538.347079743144</v>
      </c>
      <c r="AS10" s="13">
        <f t="shared" si="5"/>
        <v>35238.66770085512</v>
      </c>
      <c r="AT10" s="13">
        <f t="shared" si="5"/>
        <v>34275.731066712011</v>
      </c>
      <c r="AU10" s="13">
        <f t="shared" si="5"/>
        <v>34782.929827054046</v>
      </c>
      <c r="AV10" s="13">
        <f t="shared" si="5"/>
        <v>33775.612471493594</v>
      </c>
      <c r="AW10" s="13">
        <f t="shared" si="5"/>
        <v>32903.503202419517</v>
      </c>
      <c r="AX10" s="13">
        <f t="shared" si="5"/>
        <v>32533.043009316862</v>
      </c>
      <c r="AY10" s="13">
        <f t="shared" si="5"/>
        <v>31886.576325106391</v>
      </c>
      <c r="AZ10" s="13">
        <f>SUM(AZ5:AZ9)</f>
        <v>31157.447617206588</v>
      </c>
      <c r="BA10" s="13">
        <f>SUM(BA5:BA9)</f>
        <v>30920.618361033798</v>
      </c>
      <c r="BB10" s="13">
        <f t="shared" ref="BB10:BC10" si="6">SUM(BB5:BB9)</f>
        <v>30493.696713600129</v>
      </c>
      <c r="BC10" s="13">
        <f t="shared" si="6"/>
        <v>30114.012110434782</v>
      </c>
      <c r="BD10" s="13">
        <f t="shared" ref="BD10" si="7">SUM(BD5:BD9)</f>
        <v>30005.265416335602</v>
      </c>
      <c r="BE10" s="13" t="e">
        <f>SUM(BE5:BE9)</f>
        <v>#REF!</v>
      </c>
      <c r="BF10" s="189"/>
      <c r="BO10" s="42"/>
      <c r="BP10" s="46"/>
      <c r="BQ10" s="46"/>
    </row>
    <row r="11" spans="1:69">
      <c r="BO11" s="42"/>
      <c r="BP11" s="46"/>
      <c r="BQ11" s="46"/>
    </row>
    <row r="12" spans="1:69">
      <c r="X12" s="108"/>
      <c r="Y12" s="9" t="s">
        <v>168</v>
      </c>
      <c r="BO12" s="42"/>
      <c r="BP12" s="46"/>
      <c r="BQ12" s="46"/>
    </row>
    <row r="13" spans="1:69">
      <c r="X13" s="876"/>
      <c r="Y13" s="10"/>
      <c r="Z13" s="80"/>
      <c r="AA13" s="10">
        <v>1990</v>
      </c>
      <c r="AB13" s="10">
        <f t="shared" ref="AB13:AP13" si="8">AA13+1</f>
        <v>1991</v>
      </c>
      <c r="AC13" s="10">
        <f t="shared" si="8"/>
        <v>1992</v>
      </c>
      <c r="AD13" s="10">
        <f t="shared" si="8"/>
        <v>1993</v>
      </c>
      <c r="AE13" s="10">
        <f t="shared" si="8"/>
        <v>1994</v>
      </c>
      <c r="AF13" s="10">
        <f t="shared" si="8"/>
        <v>1995</v>
      </c>
      <c r="AG13" s="10">
        <f t="shared" si="8"/>
        <v>1996</v>
      </c>
      <c r="AH13" s="10">
        <f t="shared" si="8"/>
        <v>1997</v>
      </c>
      <c r="AI13" s="10">
        <f t="shared" si="8"/>
        <v>1998</v>
      </c>
      <c r="AJ13" s="10">
        <f t="shared" si="8"/>
        <v>1999</v>
      </c>
      <c r="AK13" s="10">
        <f t="shared" si="8"/>
        <v>2000</v>
      </c>
      <c r="AL13" s="10">
        <f t="shared" si="8"/>
        <v>2001</v>
      </c>
      <c r="AM13" s="10">
        <f t="shared" si="8"/>
        <v>2002</v>
      </c>
      <c r="AN13" s="10">
        <f t="shared" si="8"/>
        <v>2003</v>
      </c>
      <c r="AO13" s="10">
        <f t="shared" si="8"/>
        <v>2004</v>
      </c>
      <c r="AP13" s="10">
        <f t="shared" si="8"/>
        <v>2005</v>
      </c>
      <c r="AQ13" s="10">
        <f t="shared" ref="AQ13:AZ13" si="9">AP13+1</f>
        <v>2006</v>
      </c>
      <c r="AR13" s="10">
        <f t="shared" si="9"/>
        <v>2007</v>
      </c>
      <c r="AS13" s="10">
        <f t="shared" si="9"/>
        <v>2008</v>
      </c>
      <c r="AT13" s="10">
        <f t="shared" si="9"/>
        <v>2009</v>
      </c>
      <c r="AU13" s="10">
        <f t="shared" si="9"/>
        <v>2010</v>
      </c>
      <c r="AV13" s="10">
        <f t="shared" si="9"/>
        <v>2011</v>
      </c>
      <c r="AW13" s="10">
        <f t="shared" si="9"/>
        <v>2012</v>
      </c>
      <c r="AX13" s="10">
        <f t="shared" si="9"/>
        <v>2013</v>
      </c>
      <c r="AY13" s="10">
        <f t="shared" si="9"/>
        <v>2014</v>
      </c>
      <c r="AZ13" s="10">
        <f t="shared" si="9"/>
        <v>2015</v>
      </c>
      <c r="BA13" s="10">
        <f>AZ13+1</f>
        <v>2016</v>
      </c>
      <c r="BB13" s="10">
        <f t="shared" ref="BB13" si="10">BA13+1</f>
        <v>2017</v>
      </c>
      <c r="BC13" s="10">
        <f t="shared" ref="BC13:BD13" si="11">BB13+1</f>
        <v>2018</v>
      </c>
      <c r="BD13" s="10">
        <f t="shared" si="11"/>
        <v>2019</v>
      </c>
      <c r="BE13" s="10">
        <f>BD13+1</f>
        <v>2020</v>
      </c>
      <c r="BF13" s="648"/>
      <c r="BO13" s="42"/>
      <c r="BP13" s="46"/>
      <c r="BQ13" s="46"/>
    </row>
    <row r="14" spans="1:69">
      <c r="X14" s="888"/>
      <c r="Y14" s="319" t="s">
        <v>163</v>
      </c>
      <c r="Z14" s="73"/>
      <c r="AA14" s="6">
        <f t="shared" ref="AA14:AO14" si="12">AA5/AA$10</f>
        <v>0.5729463683279018</v>
      </c>
      <c r="AB14" s="6">
        <f t="shared" si="12"/>
        <v>0.57548300933062957</v>
      </c>
      <c r="AC14" s="6">
        <f t="shared" si="12"/>
        <v>0.5953898937021378</v>
      </c>
      <c r="AD14" s="6">
        <f t="shared" si="12"/>
        <v>0.57458640463361399</v>
      </c>
      <c r="AE14" s="6">
        <f t="shared" si="12"/>
        <v>0.62164617644529652</v>
      </c>
      <c r="AF14" s="6">
        <f t="shared" si="12"/>
        <v>0.62081209298726259</v>
      </c>
      <c r="AG14" s="6">
        <f t="shared" si="12"/>
        <v>0.62434451617473985</v>
      </c>
      <c r="AH14" s="6">
        <f t="shared" si="12"/>
        <v>0.62997483022265599</v>
      </c>
      <c r="AI14" s="6">
        <f t="shared" si="12"/>
        <v>0.62796917971116639</v>
      </c>
      <c r="AJ14" s="6">
        <f t="shared" si="12"/>
        <v>0.63713534326647714</v>
      </c>
      <c r="AK14" s="6">
        <f t="shared" si="12"/>
        <v>0.64815383736927623</v>
      </c>
      <c r="AL14" s="6">
        <f t="shared" si="12"/>
        <v>0.65760036773271191</v>
      </c>
      <c r="AM14" s="6">
        <f t="shared" si="12"/>
        <v>0.6749133232910145</v>
      </c>
      <c r="AN14" s="6">
        <f t="shared" si="12"/>
        <v>0.67183588336411282</v>
      </c>
      <c r="AO14" s="6">
        <f t="shared" si="12"/>
        <v>0.68904660406320195</v>
      </c>
      <c r="AP14" s="6">
        <f t="shared" ref="AP14:AQ18" si="13">AP5/AP$10</f>
        <v>0.69462737539863395</v>
      </c>
      <c r="AQ14" s="6">
        <f t="shared" si="13"/>
        <v>0.69883204383910535</v>
      </c>
      <c r="AR14" s="6">
        <f t="shared" ref="AR14:AS18" si="14">AR5/AR$10</f>
        <v>0.71115777505156308</v>
      </c>
      <c r="AS14" s="6">
        <f t="shared" si="14"/>
        <v>0.72137726907235122</v>
      </c>
      <c r="AT14" s="6">
        <f t="shared" ref="AT14:AU18" si="15">AT5/AT$10</f>
        <v>0.72912688114610047</v>
      </c>
      <c r="AU14" s="6">
        <f t="shared" si="15"/>
        <v>0.74258513100544665</v>
      </c>
      <c r="AV14" s="6">
        <f t="shared" ref="AV14:AY18" si="16">AV5/AV$10</f>
        <v>0.75246365900701107</v>
      </c>
      <c r="AW14" s="6">
        <f t="shared" si="16"/>
        <v>0.75416326463267658</v>
      </c>
      <c r="AX14" s="6">
        <f t="shared" si="16"/>
        <v>0.7617034288314396</v>
      </c>
      <c r="AY14" s="6">
        <f t="shared" si="16"/>
        <v>0.76568807284609597</v>
      </c>
      <c r="AZ14" s="6">
        <f t="shared" ref="AZ14:BC18" si="17">AZ5/AZ$10</f>
        <v>0.76612955761174428</v>
      </c>
      <c r="BA14" s="6">
        <f t="shared" si="17"/>
        <v>0.76893266650593717</v>
      </c>
      <c r="BB14" s="6">
        <f t="shared" si="17"/>
        <v>0.77096795950403707</v>
      </c>
      <c r="BC14" s="6">
        <f t="shared" si="17"/>
        <v>0.77749733965877232</v>
      </c>
      <c r="BD14" s="6">
        <f t="shared" ref="BD14" si="18">BD5/BD$10</f>
        <v>0.78318863712393427</v>
      </c>
      <c r="BE14" s="73" t="e">
        <f t="shared" ref="BE14" si="19">BE5/BE$10</f>
        <v>#REF!</v>
      </c>
      <c r="BF14" s="658"/>
      <c r="BO14" s="42"/>
      <c r="BP14" s="46"/>
      <c r="BQ14" s="46"/>
    </row>
    <row r="15" spans="1:69">
      <c r="X15" s="888"/>
      <c r="Y15" s="319" t="s">
        <v>164</v>
      </c>
      <c r="Z15" s="73"/>
      <c r="AA15" s="6">
        <f t="shared" ref="AA15:AO15" si="20">AA6/AA$10</f>
        <v>0.28462151112977846</v>
      </c>
      <c r="AB15" s="6">
        <f t="shared" si="20"/>
        <v>0.29009070376349411</v>
      </c>
      <c r="AC15" s="6">
        <f t="shared" si="20"/>
        <v>0.28366390215857112</v>
      </c>
      <c r="AD15" s="6">
        <f t="shared" si="20"/>
        <v>0.3076906698757888</v>
      </c>
      <c r="AE15" s="6">
        <f t="shared" si="20"/>
        <v>0.27972793914158656</v>
      </c>
      <c r="AF15" s="6">
        <f t="shared" si="20"/>
        <v>0.2831157901776073</v>
      </c>
      <c r="AG15" s="6">
        <f t="shared" si="20"/>
        <v>0.28481043738793221</v>
      </c>
      <c r="AH15" s="6">
        <f t="shared" si="20"/>
        <v>0.28235799775662279</v>
      </c>
      <c r="AI15" s="6">
        <f t="shared" si="20"/>
        <v>0.28634439268195572</v>
      </c>
      <c r="AJ15" s="6">
        <f t="shared" si="20"/>
        <v>0.27849265827982694</v>
      </c>
      <c r="AK15" s="6">
        <f t="shared" si="20"/>
        <v>0.27045292975088031</v>
      </c>
      <c r="AL15" s="6">
        <f t="shared" si="20"/>
        <v>0.26686967154436214</v>
      </c>
      <c r="AM15" s="6">
        <f t="shared" si="20"/>
        <v>0.26259666611045662</v>
      </c>
      <c r="AN15" s="6">
        <f t="shared" si="20"/>
        <v>0.26438398368462251</v>
      </c>
      <c r="AO15" s="6">
        <f t="shared" si="20"/>
        <v>0.24687304965045181</v>
      </c>
      <c r="AP15" s="6">
        <f t="shared" si="13"/>
        <v>0.2388897015689497</v>
      </c>
      <c r="AQ15" s="6">
        <f t="shared" si="13"/>
        <v>0.23215261645609447</v>
      </c>
      <c r="AR15" s="6">
        <f t="shared" si="14"/>
        <v>0.22038817114081341</v>
      </c>
      <c r="AS15" s="6">
        <f t="shared" si="14"/>
        <v>0.21201758877683624</v>
      </c>
      <c r="AT15" s="6">
        <f t="shared" si="15"/>
        <v>0.20614609604598808</v>
      </c>
      <c r="AU15" s="6">
        <f t="shared" si="15"/>
        <v>0.19241105385729332</v>
      </c>
      <c r="AV15" s="6">
        <f t="shared" si="16"/>
        <v>0.18984290154605735</v>
      </c>
      <c r="AW15" s="6">
        <f t="shared" si="16"/>
        <v>0.18684806229257506</v>
      </c>
      <c r="AX15" s="6">
        <f t="shared" si="16"/>
        <v>0.18157750900097858</v>
      </c>
      <c r="AY15" s="6">
        <f t="shared" si="16"/>
        <v>0.17768723158367902</v>
      </c>
      <c r="AZ15" s="6">
        <f t="shared" si="17"/>
        <v>0.17461033472409318</v>
      </c>
      <c r="BA15" s="6">
        <f t="shared" si="17"/>
        <v>0.16838810395011425</v>
      </c>
      <c r="BB15" s="6">
        <f t="shared" si="17"/>
        <v>0.16338649433197339</v>
      </c>
      <c r="BC15" s="6">
        <f t="shared" si="17"/>
        <v>0.15911512032105157</v>
      </c>
      <c r="BD15" s="6">
        <f t="shared" ref="BD15" si="21">BD6/BD$10</f>
        <v>0.15498817768673878</v>
      </c>
      <c r="BE15" s="73" t="e">
        <f t="shared" ref="BE15" si="22">BE6/BE$10</f>
        <v>#REF!</v>
      </c>
      <c r="BF15" s="658"/>
      <c r="BO15" s="43"/>
      <c r="BP15" s="43"/>
      <c r="BQ15" s="43"/>
    </row>
    <row r="16" spans="1:69">
      <c r="X16" s="888"/>
      <c r="Y16" s="319" t="s">
        <v>165</v>
      </c>
      <c r="Z16" s="73"/>
      <c r="AA16" s="6">
        <f t="shared" ref="AA16:AO16" si="23">AA7/AA$10</f>
        <v>2.9072571289191589E-2</v>
      </c>
      <c r="AB16" s="6">
        <f t="shared" si="23"/>
        <v>2.9736707915454588E-2</v>
      </c>
      <c r="AC16" s="6">
        <f t="shared" si="23"/>
        <v>2.8903732913240849E-2</v>
      </c>
      <c r="AD16" s="6">
        <f t="shared" si="23"/>
        <v>3.2311241646119399E-2</v>
      </c>
      <c r="AE16" s="6">
        <f t="shared" si="23"/>
        <v>2.9669125708480393E-2</v>
      </c>
      <c r="AF16" s="6">
        <f t="shared" si="23"/>
        <v>3.1526741953050427E-2</v>
      </c>
      <c r="AG16" s="6">
        <f t="shared" si="23"/>
        <v>3.2657653012587586E-2</v>
      </c>
      <c r="AH16" s="6">
        <f t="shared" si="23"/>
        <v>3.1335130485575929E-2</v>
      </c>
      <c r="AI16" s="6">
        <f t="shared" si="23"/>
        <v>3.1607461896294521E-2</v>
      </c>
      <c r="AJ16" s="6">
        <f t="shared" si="23"/>
        <v>3.157214568130013E-2</v>
      </c>
      <c r="AK16" s="6">
        <f t="shared" si="23"/>
        <v>3.1627973055712973E-2</v>
      </c>
      <c r="AL16" s="6">
        <f t="shared" si="23"/>
        <v>3.1034175309507299E-2</v>
      </c>
      <c r="AM16" s="6">
        <f t="shared" si="23"/>
        <v>3.2000666330728796E-2</v>
      </c>
      <c r="AN16" s="6">
        <f t="shared" si="23"/>
        <v>3.3261632110426445E-2</v>
      </c>
      <c r="AO16" s="6">
        <f t="shared" si="23"/>
        <v>3.5479949659494241E-2</v>
      </c>
      <c r="AP16" s="6">
        <f t="shared" si="13"/>
        <v>3.7740736496583396E-2</v>
      </c>
      <c r="AQ16" s="6">
        <f t="shared" si="13"/>
        <v>3.9607586339188428E-2</v>
      </c>
      <c r="AR16" s="6">
        <f t="shared" si="14"/>
        <v>3.9584547672998814E-2</v>
      </c>
      <c r="AS16" s="6">
        <f t="shared" si="14"/>
        <v>3.8327254306373251E-2</v>
      </c>
      <c r="AT16" s="6">
        <f t="shared" si="15"/>
        <v>3.6494350624659409E-2</v>
      </c>
      <c r="AU16" s="6">
        <f t="shared" si="15"/>
        <v>3.8017533062260127E-2</v>
      </c>
      <c r="AV16" s="6">
        <f t="shared" si="16"/>
        <v>3.0430363755605646E-2</v>
      </c>
      <c r="AW16" s="6">
        <f t="shared" si="16"/>
        <v>3.1736720924735423E-2</v>
      </c>
      <c r="AX16" s="6">
        <f t="shared" si="16"/>
        <v>3.0204324997068717E-2</v>
      </c>
      <c r="AY16" s="6">
        <f t="shared" si="16"/>
        <v>2.9999818917665615E-2</v>
      </c>
      <c r="AZ16" s="6">
        <f t="shared" si="17"/>
        <v>3.2428290323107636E-2</v>
      </c>
      <c r="BA16" s="6">
        <f t="shared" si="17"/>
        <v>3.5593764657246313E-2</v>
      </c>
      <c r="BB16" s="6">
        <f t="shared" si="17"/>
        <v>3.8000172194576055E-2</v>
      </c>
      <c r="BC16" s="6">
        <f t="shared" si="17"/>
        <v>3.735622753476954E-2</v>
      </c>
      <c r="BD16" s="6">
        <f t="shared" ref="BD16" si="24">BD7/BD$10</f>
        <v>3.6624633469321662E-2</v>
      </c>
      <c r="BE16" s="73" t="e">
        <f t="shared" ref="BE16" si="25">BE7/BE$10</f>
        <v>#REF!</v>
      </c>
      <c r="BF16" s="658"/>
    </row>
    <row r="17" spans="19:58">
      <c r="S17" s="108"/>
      <c r="X17" s="888"/>
      <c r="Y17" s="322" t="s">
        <v>169</v>
      </c>
      <c r="Z17" s="73"/>
      <c r="AA17" s="6">
        <f t="shared" ref="AA17:AO17" si="26">AA8/AA$10</f>
        <v>0.11199632011496534</v>
      </c>
      <c r="AB17" s="6">
        <f t="shared" si="26"/>
        <v>0.1033424604994405</v>
      </c>
      <c r="AC17" s="6">
        <f t="shared" si="26"/>
        <v>9.0797915359204798E-2</v>
      </c>
      <c r="AD17" s="6">
        <f t="shared" si="26"/>
        <v>8.4108354766982238E-2</v>
      </c>
      <c r="AE17" s="6">
        <f t="shared" si="26"/>
        <v>6.7671907244452573E-2</v>
      </c>
      <c r="AF17" s="6">
        <f t="shared" si="26"/>
        <v>6.3151343804622784E-2</v>
      </c>
      <c r="AG17" s="6">
        <f t="shared" si="26"/>
        <v>5.6823368404704935E-2</v>
      </c>
      <c r="AH17" s="6">
        <f t="shared" si="26"/>
        <v>5.495533535256264E-2</v>
      </c>
      <c r="AI17" s="6">
        <f t="shared" si="26"/>
        <v>5.2698088247043931E-2</v>
      </c>
      <c r="AJ17" s="6">
        <f t="shared" si="26"/>
        <v>5.1431392846895053E-2</v>
      </c>
      <c r="AK17" s="6">
        <f t="shared" si="26"/>
        <v>4.833839155072403E-2</v>
      </c>
      <c r="AL17" s="6">
        <f t="shared" si="26"/>
        <v>4.3100900232874745E-2</v>
      </c>
      <c r="AM17" s="6">
        <f t="shared" si="26"/>
        <v>2.9038104271911617E-2</v>
      </c>
      <c r="AN17" s="6">
        <f t="shared" si="26"/>
        <v>2.9084225274777265E-2</v>
      </c>
      <c r="AO17" s="6">
        <f t="shared" si="26"/>
        <v>2.7110384770985058E-2</v>
      </c>
      <c r="AP17" s="6">
        <f t="shared" si="13"/>
        <v>2.7241448418644749E-2</v>
      </c>
      <c r="AQ17" s="6">
        <f t="shared" si="13"/>
        <v>2.7859788759699616E-2</v>
      </c>
      <c r="AR17" s="6">
        <f t="shared" si="14"/>
        <v>2.743745323624993E-2</v>
      </c>
      <c r="AS17" s="6">
        <f t="shared" si="14"/>
        <v>2.686962070743304E-2</v>
      </c>
      <c r="AT17" s="6">
        <f t="shared" si="15"/>
        <v>2.6737203348395189E-2</v>
      </c>
      <c r="AU17" s="6">
        <f t="shared" si="15"/>
        <v>2.5435932425096196E-2</v>
      </c>
      <c r="AV17" s="6">
        <f t="shared" si="16"/>
        <v>2.5674000006338956E-2</v>
      </c>
      <c r="AW17" s="6">
        <f t="shared" si="16"/>
        <v>2.5849694365905333E-2</v>
      </c>
      <c r="AX17" s="6">
        <f t="shared" si="16"/>
        <v>2.5089784782667886E-2</v>
      </c>
      <c r="AY17" s="6">
        <f t="shared" si="16"/>
        <v>2.5279287404784963E-2</v>
      </c>
      <c r="AZ17" s="6">
        <f t="shared" si="17"/>
        <v>2.527603269744284E-2</v>
      </c>
      <c r="BA17" s="6">
        <f t="shared" si="17"/>
        <v>2.5686433553276038E-2</v>
      </c>
      <c r="BB17" s="6">
        <f t="shared" si="17"/>
        <v>2.6245541189970752E-2</v>
      </c>
      <c r="BC17" s="6">
        <f t="shared" si="17"/>
        <v>2.4686433302703151E-2</v>
      </c>
      <c r="BD17" s="6">
        <f t="shared" ref="BD17" si="27">BD8/BD$10</f>
        <v>2.3827995842282221E-2</v>
      </c>
      <c r="BE17" s="73" t="e">
        <f t="shared" ref="BE17" si="28">BE8/BE$10</f>
        <v>#REF!</v>
      </c>
      <c r="BF17" s="658"/>
    </row>
    <row r="18" spans="19:58" ht="15" thickBot="1">
      <c r="X18" s="888"/>
      <c r="Y18" s="633" t="s">
        <v>251</v>
      </c>
      <c r="Z18" s="74"/>
      <c r="AA18" s="7">
        <f t="shared" ref="AA18:AO18" si="29">AA9/AA$10</f>
        <v>1.3632291381627433E-3</v>
      </c>
      <c r="AB18" s="7">
        <f t="shared" si="29"/>
        <v>1.3471184909813303E-3</v>
      </c>
      <c r="AC18" s="7">
        <f t="shared" si="29"/>
        <v>1.2445558668455338E-3</v>
      </c>
      <c r="AD18" s="7">
        <f t="shared" si="29"/>
        <v>1.3033290774953326E-3</v>
      </c>
      <c r="AE18" s="7">
        <f t="shared" si="29"/>
        <v>1.2848514601840188E-3</v>
      </c>
      <c r="AF18" s="7">
        <f t="shared" si="29"/>
        <v>1.3940310774569779E-3</v>
      </c>
      <c r="AG18" s="7">
        <f t="shared" si="29"/>
        <v>1.3640250200355685E-3</v>
      </c>
      <c r="AH18" s="7">
        <f t="shared" si="29"/>
        <v>1.3767061825827585E-3</v>
      </c>
      <c r="AI18" s="7">
        <f t="shared" si="29"/>
        <v>1.3808774635393995E-3</v>
      </c>
      <c r="AJ18" s="7">
        <f t="shared" si="29"/>
        <v>1.3684599255007091E-3</v>
      </c>
      <c r="AK18" s="7">
        <f t="shared" si="29"/>
        <v>1.426868273406419E-3</v>
      </c>
      <c r="AL18" s="7">
        <f t="shared" si="29"/>
        <v>1.3948851805437857E-3</v>
      </c>
      <c r="AM18" s="7">
        <f t="shared" si="29"/>
        <v>1.4512399958882733E-3</v>
      </c>
      <c r="AN18" s="7">
        <f t="shared" si="29"/>
        <v>1.4342755660609462E-3</v>
      </c>
      <c r="AO18" s="7">
        <f t="shared" si="29"/>
        <v>1.4900118558669657E-3</v>
      </c>
      <c r="AP18" s="7">
        <f t="shared" si="13"/>
        <v>1.5007381171882046E-3</v>
      </c>
      <c r="AQ18" s="7">
        <f t="shared" si="13"/>
        <v>1.5479646059124105E-3</v>
      </c>
      <c r="AR18" s="7">
        <f t="shared" si="14"/>
        <v>1.432052898374919E-3</v>
      </c>
      <c r="AS18" s="7">
        <f t="shared" si="14"/>
        <v>1.4082671370063107E-3</v>
      </c>
      <c r="AT18" s="7">
        <f t="shared" si="15"/>
        <v>1.495468834856776E-3</v>
      </c>
      <c r="AU18" s="7">
        <f>AU9/AU$10</f>
        <v>1.5503496499037516E-3</v>
      </c>
      <c r="AV18" s="7">
        <f t="shared" si="16"/>
        <v>1.5890756849871732E-3</v>
      </c>
      <c r="AW18" s="7">
        <f t="shared" si="16"/>
        <v>1.4022577841075357E-3</v>
      </c>
      <c r="AX18" s="7">
        <f t="shared" si="16"/>
        <v>1.4249523878453029E-3</v>
      </c>
      <c r="AY18" s="7">
        <f t="shared" si="16"/>
        <v>1.3455892477743719E-3</v>
      </c>
      <c r="AZ18" s="7">
        <f t="shared" si="17"/>
        <v>1.5557846436121507E-3</v>
      </c>
      <c r="BA18" s="7">
        <f t="shared" si="17"/>
        <v>1.3990313334262081E-3</v>
      </c>
      <c r="BB18" s="7">
        <f t="shared" si="17"/>
        <v>1.3998327794428078E-3</v>
      </c>
      <c r="BC18" s="7">
        <f t="shared" si="17"/>
        <v>1.3448791827033396E-3</v>
      </c>
      <c r="BD18" s="7">
        <f t="shared" ref="BD18" si="30">BD9/BD$10</f>
        <v>1.3705558777230861E-3</v>
      </c>
      <c r="BE18" s="7" t="e">
        <f t="shared" ref="BE18" si="31">BE9/BE$10</f>
        <v>#REF!</v>
      </c>
      <c r="BF18" s="581"/>
    </row>
    <row r="19" spans="19:58" ht="15" thickTop="1">
      <c r="X19" s="888"/>
      <c r="Y19" s="321" t="s">
        <v>167</v>
      </c>
      <c r="Z19" s="75"/>
      <c r="AA19" s="75">
        <f>SUM(AA14:AA18)</f>
        <v>0.99999999999999989</v>
      </c>
      <c r="AB19" s="75">
        <f t="shared" ref="AB19:AZ19" si="32">SUM(AB14:AB18)</f>
        <v>1</v>
      </c>
      <c r="AC19" s="75">
        <f t="shared" si="32"/>
        <v>1.0000000000000002</v>
      </c>
      <c r="AD19" s="75">
        <f t="shared" si="32"/>
        <v>0.99999999999999978</v>
      </c>
      <c r="AE19" s="75">
        <f t="shared" si="32"/>
        <v>1</v>
      </c>
      <c r="AF19" s="75">
        <f t="shared" si="32"/>
        <v>1</v>
      </c>
      <c r="AG19" s="75">
        <f t="shared" si="32"/>
        <v>1.0000000000000002</v>
      </c>
      <c r="AH19" s="75">
        <f t="shared" si="32"/>
        <v>1</v>
      </c>
      <c r="AI19" s="75">
        <f t="shared" si="32"/>
        <v>1</v>
      </c>
      <c r="AJ19" s="75">
        <f t="shared" si="32"/>
        <v>1</v>
      </c>
      <c r="AK19" s="75">
        <f>SUM(AK14:AK18)</f>
        <v>1</v>
      </c>
      <c r="AL19" s="75">
        <f t="shared" si="32"/>
        <v>0.99999999999999978</v>
      </c>
      <c r="AM19" s="75">
        <f t="shared" si="32"/>
        <v>0.99999999999999989</v>
      </c>
      <c r="AN19" s="75">
        <f t="shared" si="32"/>
        <v>1</v>
      </c>
      <c r="AO19" s="75">
        <f t="shared" si="32"/>
        <v>1</v>
      </c>
      <c r="AP19" s="75">
        <f t="shared" si="32"/>
        <v>1</v>
      </c>
      <c r="AQ19" s="75">
        <f t="shared" si="32"/>
        <v>1.0000000000000004</v>
      </c>
      <c r="AR19" s="75">
        <f t="shared" si="32"/>
        <v>1.0000000000000002</v>
      </c>
      <c r="AS19" s="75">
        <f t="shared" si="32"/>
        <v>1.0000000000000002</v>
      </c>
      <c r="AT19" s="75">
        <f t="shared" si="32"/>
        <v>1</v>
      </c>
      <c r="AU19" s="75">
        <f t="shared" si="32"/>
        <v>1</v>
      </c>
      <c r="AV19" s="75">
        <f t="shared" si="32"/>
        <v>1</v>
      </c>
      <c r="AW19" s="75">
        <f t="shared" si="32"/>
        <v>0.99999999999999989</v>
      </c>
      <c r="AX19" s="75">
        <f t="shared" si="32"/>
        <v>1</v>
      </c>
      <c r="AY19" s="75">
        <f t="shared" si="32"/>
        <v>0.99999999999999989</v>
      </c>
      <c r="AZ19" s="75">
        <f t="shared" si="32"/>
        <v>1</v>
      </c>
      <c r="BA19" s="75">
        <f>SUM(BA14:BA18)</f>
        <v>1</v>
      </c>
      <c r="BB19" s="75">
        <f t="shared" ref="BB19" si="33">SUM(BB14:BB18)</f>
        <v>1.0000000000000002</v>
      </c>
      <c r="BC19" s="75">
        <f t="shared" ref="BC19" si="34">SUM(BC14:BC18)</f>
        <v>0.99999999999999989</v>
      </c>
      <c r="BD19" s="75">
        <f t="shared" ref="BD19" si="35">SUM(BD14:BD18)</f>
        <v>1</v>
      </c>
      <c r="BE19" s="75" t="e">
        <f>SUM(BE14:BE18)</f>
        <v>#REF!</v>
      </c>
      <c r="BF19" s="658"/>
    </row>
    <row r="21" spans="19:58">
      <c r="X21" s="108"/>
      <c r="Y21" s="9" t="s">
        <v>170</v>
      </c>
    </row>
    <row r="22" spans="19:58">
      <c r="X22" s="876"/>
      <c r="Y22" s="10"/>
      <c r="Z22" s="80"/>
      <c r="AA22" s="10">
        <v>1990</v>
      </c>
      <c r="AB22" s="10">
        <f t="shared" ref="AB22:AP22" si="36">AA22+1</f>
        <v>1991</v>
      </c>
      <c r="AC22" s="10">
        <f t="shared" si="36"/>
        <v>1992</v>
      </c>
      <c r="AD22" s="10">
        <f t="shared" si="36"/>
        <v>1993</v>
      </c>
      <c r="AE22" s="10">
        <f t="shared" si="36"/>
        <v>1994</v>
      </c>
      <c r="AF22" s="10">
        <f t="shared" si="36"/>
        <v>1995</v>
      </c>
      <c r="AG22" s="10">
        <f t="shared" si="36"/>
        <v>1996</v>
      </c>
      <c r="AH22" s="10">
        <f t="shared" si="36"/>
        <v>1997</v>
      </c>
      <c r="AI22" s="10">
        <f t="shared" si="36"/>
        <v>1998</v>
      </c>
      <c r="AJ22" s="10">
        <f t="shared" si="36"/>
        <v>1999</v>
      </c>
      <c r="AK22" s="10">
        <f t="shared" si="36"/>
        <v>2000</v>
      </c>
      <c r="AL22" s="10">
        <f t="shared" si="36"/>
        <v>2001</v>
      </c>
      <c r="AM22" s="10">
        <f t="shared" si="36"/>
        <v>2002</v>
      </c>
      <c r="AN22" s="10">
        <f t="shared" si="36"/>
        <v>2003</v>
      </c>
      <c r="AO22" s="10">
        <f t="shared" si="36"/>
        <v>2004</v>
      </c>
      <c r="AP22" s="10">
        <f t="shared" si="36"/>
        <v>2005</v>
      </c>
      <c r="AQ22" s="10">
        <f t="shared" ref="AQ22:AZ22" si="37">AP22+1</f>
        <v>2006</v>
      </c>
      <c r="AR22" s="10">
        <f t="shared" si="37"/>
        <v>2007</v>
      </c>
      <c r="AS22" s="10">
        <f t="shared" si="37"/>
        <v>2008</v>
      </c>
      <c r="AT22" s="10">
        <f t="shared" si="37"/>
        <v>2009</v>
      </c>
      <c r="AU22" s="10">
        <f t="shared" si="37"/>
        <v>2010</v>
      </c>
      <c r="AV22" s="10">
        <f t="shared" si="37"/>
        <v>2011</v>
      </c>
      <c r="AW22" s="10">
        <f t="shared" si="37"/>
        <v>2012</v>
      </c>
      <c r="AX22" s="10">
        <f t="shared" si="37"/>
        <v>2013</v>
      </c>
      <c r="AY22" s="10">
        <f t="shared" si="37"/>
        <v>2014</v>
      </c>
      <c r="AZ22" s="10">
        <f t="shared" si="37"/>
        <v>2015</v>
      </c>
      <c r="BA22" s="10">
        <f>AZ22+1</f>
        <v>2016</v>
      </c>
      <c r="BB22" s="10">
        <f t="shared" ref="BB22" si="38">BA22+1</f>
        <v>2017</v>
      </c>
      <c r="BC22" s="10">
        <f t="shared" ref="BC22:BD22" si="39">BB22+1</f>
        <v>2018</v>
      </c>
      <c r="BD22" s="10">
        <f t="shared" si="39"/>
        <v>2019</v>
      </c>
      <c r="BE22" s="10">
        <f>BD22+1</f>
        <v>2020</v>
      </c>
      <c r="BF22" s="648"/>
    </row>
    <row r="23" spans="19:58">
      <c r="X23" s="888"/>
      <c r="Y23" s="319" t="s">
        <v>163</v>
      </c>
      <c r="Z23" s="31"/>
      <c r="AA23" s="95"/>
      <c r="AB23" s="15">
        <f t="shared" ref="AB23:AH28" si="40">AB5/$AA5-1</f>
        <v>-2.1782882383816538E-2</v>
      </c>
      <c r="AC23" s="15">
        <f t="shared" si="40"/>
        <v>3.2167699308847109E-2</v>
      </c>
      <c r="AD23" s="15">
        <f t="shared" si="40"/>
        <v>-9.632345638494999E-2</v>
      </c>
      <c r="AE23" s="15">
        <f t="shared" si="40"/>
        <v>6.0450128695196392E-2</v>
      </c>
      <c r="AF23" s="15">
        <f t="shared" si="40"/>
        <v>2.2817013478014792E-2</v>
      </c>
      <c r="AG23" s="15">
        <f t="shared" si="40"/>
        <v>-8.9356847665766903E-4</v>
      </c>
      <c r="AH23" s="15">
        <f t="shared" si="40"/>
        <v>-1.0447947749852915E-2</v>
      </c>
      <c r="AI23" s="15">
        <f t="shared" ref="AI23:BA23" si="41">AI5/$AA5-1</f>
        <v>-5.9543419926358032E-2</v>
      </c>
      <c r="AJ23" s="15">
        <f t="shared" si="41"/>
        <v>-4.8742482903428197E-2</v>
      </c>
      <c r="AK23" s="15">
        <f t="shared" si="41"/>
        <v>-3.2470422362108176E-2</v>
      </c>
      <c r="AL23" s="15">
        <f t="shared" si="41"/>
        <v>-4.0317404784185773E-2</v>
      </c>
      <c r="AM23" s="15">
        <f t="shared" si="41"/>
        <v>-3.3498475071319977E-2</v>
      </c>
      <c r="AN23" s="15">
        <f t="shared" si="41"/>
        <v>-7.6041498158990084E-2</v>
      </c>
      <c r="AO23" s="15">
        <f t="shared" si="41"/>
        <v>-2.4367619125498896E-2</v>
      </c>
      <c r="AP23" s="15">
        <f t="shared" si="41"/>
        <v>-2.1360156224944249E-2</v>
      </c>
      <c r="AQ23" s="15">
        <f t="shared" si="41"/>
        <v>-3.1407121938535787E-2</v>
      </c>
      <c r="AR23" s="15">
        <f t="shared" si="41"/>
        <v>-6.6073657343214132E-3</v>
      </c>
      <c r="AS23" s="15">
        <f t="shared" si="41"/>
        <v>-8.2931845650335845E-4</v>
      </c>
      <c r="AT23" s="15">
        <f t="shared" si="41"/>
        <v>-1.7692217113262521E-2</v>
      </c>
      <c r="AU23" s="15">
        <f t="shared" si="41"/>
        <v>1.5243360641541193E-2</v>
      </c>
      <c r="AV23" s="15">
        <f t="shared" si="41"/>
        <v>-1.0436506336419793E-3</v>
      </c>
      <c r="AW23" s="15">
        <f t="shared" si="41"/>
        <v>-2.4639279455105023E-2</v>
      </c>
      <c r="AX23" s="15">
        <f t="shared" si="41"/>
        <v>-2.5978941766777619E-2</v>
      </c>
      <c r="AY23" s="15">
        <f t="shared" si="41"/>
        <v>-4.0339715419102973E-2</v>
      </c>
      <c r="AZ23" s="15">
        <f t="shared" si="41"/>
        <v>-6.1742942257224431E-2</v>
      </c>
      <c r="BA23" s="15">
        <f t="shared" si="41"/>
        <v>-6.5467885112833302E-2</v>
      </c>
      <c r="BB23" s="15">
        <f t="shared" ref="BB23:BE23" si="42">BB5/$AA5-1</f>
        <v>-7.5931524298154751E-2</v>
      </c>
      <c r="BC23" s="15">
        <f t="shared" si="42"/>
        <v>-7.9708775358838801E-2</v>
      </c>
      <c r="BD23" s="15">
        <f t="shared" ref="BD23" si="43">BD5/$AA5-1</f>
        <v>-7.6319874653300479E-2</v>
      </c>
      <c r="BE23" s="15" t="e">
        <f t="shared" si="42"/>
        <v>#REF!</v>
      </c>
      <c r="BF23" s="523"/>
    </row>
    <row r="24" spans="19:58">
      <c r="X24" s="888"/>
      <c r="Y24" s="319" t="s">
        <v>164</v>
      </c>
      <c r="Z24" s="31"/>
      <c r="AA24" s="95"/>
      <c r="AB24" s="15">
        <f t="shared" si="40"/>
        <v>-7.380472452399367E-3</v>
      </c>
      <c r="AC24" s="15">
        <f t="shared" si="40"/>
        <v>-1.0082209576605883E-2</v>
      </c>
      <c r="AD24" s="15">
        <f t="shared" si="40"/>
        <v>-2.5867031362034054E-2</v>
      </c>
      <c r="AE24" s="15">
        <f t="shared" si="40"/>
        <v>-3.9429867097337534E-2</v>
      </c>
      <c r="AF24" s="15">
        <f t="shared" si="40"/>
        <v>-6.1037780625647908E-2</v>
      </c>
      <c r="AG24" s="15">
        <f t="shared" ref="AG24:BA24" si="44">AG6/$AA6-1</f>
        <v>-8.2534790381329826E-2</v>
      </c>
      <c r="AH24" s="15">
        <f t="shared" si="44"/>
        <v>-0.10718435868227494</v>
      </c>
      <c r="AI24" s="15">
        <f t="shared" si="44"/>
        <v>-0.13675245114514623</v>
      </c>
      <c r="AJ24" s="15">
        <f t="shared" si="44"/>
        <v>-0.16299817255850746</v>
      </c>
      <c r="AK24" s="15">
        <f t="shared" si="44"/>
        <v>-0.18731153598270711</v>
      </c>
      <c r="AL24" s="15">
        <f t="shared" si="44"/>
        <v>-0.21600906145291099</v>
      </c>
      <c r="AM24" s="15">
        <f t="shared" si="44"/>
        <v>-0.24301024655286219</v>
      </c>
      <c r="AN24" s="15">
        <f t="shared" si="44"/>
        <v>-0.26806812145815195</v>
      </c>
      <c r="AO24" s="15">
        <f t="shared" si="44"/>
        <v>-0.29634862264094097</v>
      </c>
      <c r="AP24" s="15">
        <f t="shared" si="44"/>
        <v>-0.32249161077755018</v>
      </c>
      <c r="AQ24" s="15">
        <f t="shared" si="44"/>
        <v>-0.35227852779257052</v>
      </c>
      <c r="AR24" s="15">
        <f t="shared" si="44"/>
        <v>-0.38028857223464307</v>
      </c>
      <c r="AS24" s="15">
        <f t="shared" si="44"/>
        <v>-0.4088531623103252</v>
      </c>
      <c r="AT24" s="15">
        <f t="shared" si="44"/>
        <v>-0.4409304477737922</v>
      </c>
      <c r="AU24" s="15">
        <f t="shared" si="44"/>
        <v>-0.47045828431956593</v>
      </c>
      <c r="AV24" s="15">
        <f t="shared" si="44"/>
        <v>-0.49265709026239701</v>
      </c>
      <c r="AW24" s="15">
        <f t="shared" si="44"/>
        <v>-0.51355388755062903</v>
      </c>
      <c r="AX24" s="15">
        <f t="shared" si="44"/>
        <v>-0.53259781260816585</v>
      </c>
      <c r="AY24" s="15">
        <f t="shared" si="44"/>
        <v>-0.55170064742598213</v>
      </c>
      <c r="AZ24" s="15">
        <f t="shared" si="44"/>
        <v>-0.56953701024020731</v>
      </c>
      <c r="BA24" s="15">
        <f t="shared" si="44"/>
        <v>-0.58803191129402754</v>
      </c>
      <c r="BB24" s="15">
        <f t="shared" ref="BB24:BE24" si="45">BB6/$AA6-1</f>
        <v>-0.60578764589437684</v>
      </c>
      <c r="BC24" s="15">
        <f t="shared" si="45"/>
        <v>-0.6208735611165056</v>
      </c>
      <c r="BD24" s="15">
        <f t="shared" ref="BD24" si="46">BD6/$AA6-1</f>
        <v>-0.63204047968749455</v>
      </c>
      <c r="BE24" s="15" t="e">
        <f t="shared" si="45"/>
        <v>#REF!</v>
      </c>
      <c r="BF24" s="523"/>
    </row>
    <row r="25" spans="19:58">
      <c r="X25" s="888"/>
      <c r="Y25" s="319" t="s">
        <v>165</v>
      </c>
      <c r="Z25" s="31"/>
      <c r="AA25" s="95"/>
      <c r="AB25" s="15">
        <f t="shared" si="40"/>
        <v>-3.8467272628668336E-3</v>
      </c>
      <c r="AC25" s="15">
        <f t="shared" si="40"/>
        <v>-1.2508723290712398E-2</v>
      </c>
      <c r="AD25" s="15">
        <f t="shared" si="40"/>
        <v>1.4789788280806793E-3</v>
      </c>
      <c r="AE25" s="15">
        <f t="shared" si="40"/>
        <v>-2.570387228136628E-3</v>
      </c>
      <c r="AF25" s="15">
        <f t="shared" si="40"/>
        <v>2.3640344370181365E-2</v>
      </c>
      <c r="AG25" s="15">
        <f t="shared" ref="AG25:BA25" si="47">AG7/$AA7-1</f>
        <v>2.9918715904079907E-2</v>
      </c>
      <c r="AH25" s="15">
        <f t="shared" si="47"/>
        <v>-2.9987166734902537E-2</v>
      </c>
      <c r="AI25" s="15">
        <f t="shared" si="47"/>
        <v>-6.7131196436047258E-2</v>
      </c>
      <c r="AJ25" s="15">
        <f t="shared" si="47"/>
        <v>-7.1031410862321009E-2</v>
      </c>
      <c r="AK25" s="15">
        <f t="shared" si="47"/>
        <v>-6.95607109755495E-2</v>
      </c>
      <c r="AL25" s="15">
        <f t="shared" si="47"/>
        <v>-0.10744228747199192</v>
      </c>
      <c r="AM25" s="15">
        <f t="shared" si="47"/>
        <v>-9.6882848245134823E-2</v>
      </c>
      <c r="AN25" s="15">
        <f t="shared" si="47"/>
        <v>-9.8504937606918697E-2</v>
      </c>
      <c r="AO25" s="15">
        <f t="shared" si="47"/>
        <v>-9.9636711685231472E-3</v>
      </c>
      <c r="AP25" s="15">
        <f t="shared" si="47"/>
        <v>4.7880832103246895E-2</v>
      </c>
      <c r="AQ25" s="15">
        <f t="shared" si="47"/>
        <v>8.187569737771061E-2</v>
      </c>
      <c r="AR25" s="15">
        <f t="shared" si="47"/>
        <v>8.9710627678600163E-2</v>
      </c>
      <c r="AS25" s="15">
        <f t="shared" si="47"/>
        <v>4.6201802411734327E-2</v>
      </c>
      <c r="AT25" s="15">
        <f t="shared" si="47"/>
        <v>-3.105161724085892E-2</v>
      </c>
      <c r="AU25" s="15">
        <f t="shared" si="47"/>
        <v>2.4326405268156215E-2</v>
      </c>
      <c r="AV25" s="15">
        <f t="shared" si="47"/>
        <v>-0.20384312045907027</v>
      </c>
      <c r="AW25" s="15">
        <f t="shared" si="47"/>
        <v>-0.19110441035789238</v>
      </c>
      <c r="AX25" s="15">
        <f t="shared" si="47"/>
        <v>-0.23882923912240139</v>
      </c>
      <c r="AY25" s="15">
        <f t="shared" si="47"/>
        <v>-0.25900581484167429</v>
      </c>
      <c r="AZ25" s="15">
        <f t="shared" si="47"/>
        <v>-0.21733808474200167</v>
      </c>
      <c r="BA25" s="15">
        <f t="shared" si="47"/>
        <v>-0.14746862607669431</v>
      </c>
      <c r="BB25" s="15">
        <f t="shared" ref="BB25:BE25" si="48">BB7/$AA7-1</f>
        <v>-0.10239778333035687</v>
      </c>
      <c r="BC25" s="15">
        <f t="shared" si="48"/>
        <v>-0.12859527994452202</v>
      </c>
      <c r="BD25" s="15">
        <f t="shared" ref="BD25" si="49">BD7/$AA7-1</f>
        <v>-0.1487462559077507</v>
      </c>
      <c r="BE25" s="15" t="e">
        <f t="shared" si="48"/>
        <v>#REF!</v>
      </c>
      <c r="BF25" s="523"/>
    </row>
    <row r="26" spans="19:58">
      <c r="X26" s="888"/>
      <c r="Y26" s="319" t="s">
        <v>166</v>
      </c>
      <c r="Z26" s="31"/>
      <c r="AA26" s="95"/>
      <c r="AB26" s="15">
        <f t="shared" si="40"/>
        <v>-0.10134754000492241</v>
      </c>
      <c r="AC26" s="15">
        <f t="shared" si="40"/>
        <v>-0.19474227287005474</v>
      </c>
      <c r="AD26" s="15">
        <f t="shared" si="40"/>
        <v>-0.32328310485388689</v>
      </c>
      <c r="AE26" s="15">
        <f t="shared" si="40"/>
        <v>-0.40943783932922118</v>
      </c>
      <c r="AF26" s="15">
        <f t="shared" si="40"/>
        <v>-0.46773171521610502</v>
      </c>
      <c r="AG26" s="15">
        <f t="shared" ref="AG26:BA26" si="50">AG8/$AA8-1</f>
        <v>-0.53481613216710711</v>
      </c>
      <c r="AH26" s="15">
        <f t="shared" si="50"/>
        <v>-0.55839343017401943</v>
      </c>
      <c r="AI26" s="15">
        <f t="shared" si="50"/>
        <v>-0.59625654218309232</v>
      </c>
      <c r="AJ26" s="15">
        <f t="shared" si="50"/>
        <v>-0.60716976358439956</v>
      </c>
      <c r="AK26" s="15">
        <f t="shared" si="50"/>
        <v>-0.63086215985055838</v>
      </c>
      <c r="AL26" s="15">
        <f t="shared" si="50"/>
        <v>-0.67821771591117175</v>
      </c>
      <c r="AM26" s="15">
        <f t="shared" si="50"/>
        <v>-0.78726790345976139</v>
      </c>
      <c r="AN26" s="15">
        <f t="shared" si="50"/>
        <v>-0.79537580333899771</v>
      </c>
      <c r="AO26" s="15">
        <f t="shared" si="50"/>
        <v>-0.80362621612793839</v>
      </c>
      <c r="AP26" s="15">
        <f t="shared" si="50"/>
        <v>-0.80365881339945422</v>
      </c>
      <c r="AQ26" s="15">
        <f t="shared" si="50"/>
        <v>-0.80245934126361429</v>
      </c>
      <c r="AR26" s="15">
        <f t="shared" si="50"/>
        <v>-0.80393097549553594</v>
      </c>
      <c r="AS26" s="15">
        <f t="shared" si="50"/>
        <v>-0.80960787441208659</v>
      </c>
      <c r="AT26" s="15">
        <f t="shared" si="50"/>
        <v>-0.81572319581523633</v>
      </c>
      <c r="AU26" s="15">
        <f t="shared" si="50"/>
        <v>-0.82209760723101666</v>
      </c>
      <c r="AV26" s="15">
        <f t="shared" si="50"/>
        <v>-0.82563282305685004</v>
      </c>
      <c r="AW26" s="15">
        <f t="shared" si="50"/>
        <v>-0.82897266908679768</v>
      </c>
      <c r="AX26" s="15">
        <f t="shared" si="50"/>
        <v>-0.83586938774472097</v>
      </c>
      <c r="AY26" s="15">
        <f t="shared" si="50"/>
        <v>-0.83791579877532085</v>
      </c>
      <c r="AZ26" s="15">
        <f t="shared" si="50"/>
        <v>-0.841642459394354</v>
      </c>
      <c r="BA26" s="15">
        <f t="shared" si="50"/>
        <v>-0.84029447333307195</v>
      </c>
      <c r="BB26" s="15">
        <f t="shared" ref="BB26:BE26" si="51">BB8/$AA8-1</f>
        <v>-0.83907127324489661</v>
      </c>
      <c r="BC26" s="15">
        <f t="shared" si="51"/>
        <v>-0.85051592289670852</v>
      </c>
      <c r="BD26" s="15">
        <f t="shared" ref="BD26" si="52">BD8/$AA8-1</f>
        <v>-0.85623507086814565</v>
      </c>
      <c r="BE26" s="15" t="e">
        <f t="shared" si="51"/>
        <v>#REF!</v>
      </c>
      <c r="BF26" s="523"/>
    </row>
    <row r="27" spans="19:58" ht="15" thickBot="1">
      <c r="X27" s="888"/>
      <c r="Y27" s="633" t="s">
        <v>251</v>
      </c>
      <c r="Z27" s="98"/>
      <c r="AA27" s="102"/>
      <c r="AB27" s="16">
        <f t="shared" si="40"/>
        <v>-3.7604330087778193E-2</v>
      </c>
      <c r="AC27" s="16">
        <f t="shared" si="40"/>
        <v>-9.3206679020228278E-2</v>
      </c>
      <c r="AD27" s="16">
        <f t="shared" si="40"/>
        <v>-0.13849687140733424</v>
      </c>
      <c r="AE27" s="16">
        <f t="shared" si="40"/>
        <v>-7.8818907344737621E-2</v>
      </c>
      <c r="AF27" s="16">
        <f t="shared" si="40"/>
        <v>-3.4715479706928121E-2</v>
      </c>
      <c r="AG27" s="16">
        <f t="shared" ref="AG27:BA27" si="53">AG9/$AA9-1</f>
        <v>-8.2608101886638252E-2</v>
      </c>
      <c r="AH27" s="16">
        <f t="shared" si="53"/>
        <v>-9.1129894017291546E-2</v>
      </c>
      <c r="AI27" s="16">
        <f t="shared" si="53"/>
        <v>-0.13083811625161923</v>
      </c>
      <c r="AJ27" s="16">
        <f t="shared" si="53"/>
        <v>-0.14129577591351961</v>
      </c>
      <c r="AK27" s="16">
        <f t="shared" si="53"/>
        <v>-0.10481015705523911</v>
      </c>
      <c r="AL27" s="16">
        <f t="shared" si="53"/>
        <v>-0.14444261954191284</v>
      </c>
      <c r="AM27" s="16">
        <f t="shared" si="53"/>
        <v>-0.12654830553512664</v>
      </c>
      <c r="AN27" s="16">
        <f t="shared" si="53"/>
        <v>-0.1709762348006777</v>
      </c>
      <c r="AO27" s="16">
        <f t="shared" si="53"/>
        <v>-0.11330870668367221</v>
      </c>
      <c r="AP27" s="16">
        <f t="shared" si="53"/>
        <v>-0.11136989448800683</v>
      </c>
      <c r="AQ27" s="16">
        <f t="shared" si="53"/>
        <v>-9.8273988276960211E-2</v>
      </c>
      <c r="AR27" s="16">
        <f t="shared" si="53"/>
        <v>-0.15926496773591603</v>
      </c>
      <c r="AS27" s="16">
        <f t="shared" si="53"/>
        <v>-0.18020099998208416</v>
      </c>
      <c r="AT27" s="16">
        <f t="shared" si="53"/>
        <v>-0.15322709577581139</v>
      </c>
      <c r="AU27" s="16">
        <f t="shared" si="53"/>
        <v>-0.10916212098698708</v>
      </c>
      <c r="AV27" s="16">
        <f t="shared" si="53"/>
        <v>-0.1133531518058235</v>
      </c>
      <c r="AW27" s="16">
        <f t="shared" si="53"/>
        <v>-0.23779313165326621</v>
      </c>
      <c r="AX27" s="16">
        <f t="shared" si="53"/>
        <v>-0.23417789138346268</v>
      </c>
      <c r="AY27" s="16">
        <f t="shared" si="53"/>
        <v>-0.29120073482864517</v>
      </c>
      <c r="AZ27" s="16">
        <f t="shared" si="53"/>
        <v>-0.19921816476783705</v>
      </c>
      <c r="BA27" s="16">
        <f t="shared" si="53"/>
        <v>-0.2853745628131602</v>
      </c>
      <c r="BB27" s="16">
        <f t="shared" ref="BB27:BE27" si="54">BB9/$AA9-1</f>
        <v>-0.29483768524593423</v>
      </c>
      <c r="BC27" s="16">
        <f>BC9/$AA9-1</f>
        <v>-0.33095589097116385</v>
      </c>
      <c r="BD27" s="16">
        <f>BD9/$AA9-1</f>
        <v>-0.32064452725376114</v>
      </c>
      <c r="BE27" s="16" t="e">
        <f t="shared" si="54"/>
        <v>#REF!</v>
      </c>
      <c r="BF27" s="523"/>
    </row>
    <row r="28" spans="19:58" ht="15" thickTop="1">
      <c r="X28" s="888"/>
      <c r="Y28" s="321" t="s">
        <v>167</v>
      </c>
      <c r="Z28" s="55"/>
      <c r="AA28" s="103"/>
      <c r="AB28" s="17">
        <f t="shared" si="40"/>
        <v>-2.6094713680107406E-2</v>
      </c>
      <c r="AC28" s="17">
        <f t="shared" si="40"/>
        <v>-6.740387971341244E-3</v>
      </c>
      <c r="AD28" s="17">
        <f t="shared" si="40"/>
        <v>-9.8902811427459603E-2</v>
      </c>
      <c r="AE28" s="17">
        <f t="shared" si="40"/>
        <v>-2.2625613973780156E-2</v>
      </c>
      <c r="AF28" s="17">
        <f t="shared" si="40"/>
        <v>-5.6044010811105882E-2</v>
      </c>
      <c r="AG28" s="17">
        <f t="shared" ref="AG28:BA28" si="55">AG10/$AA10-1</f>
        <v>-8.3143382084039708E-2</v>
      </c>
      <c r="AH28" s="17">
        <f t="shared" si="55"/>
        <v>-0.1000271321827898</v>
      </c>
      <c r="AI28" s="17">
        <f t="shared" si="55"/>
        <v>-0.14194645289581498</v>
      </c>
      <c r="AJ28" s="17">
        <f t="shared" si="55"/>
        <v>-0.14457807822921642</v>
      </c>
      <c r="AK28" s="17">
        <f t="shared" si="55"/>
        <v>-0.14473613238575911</v>
      </c>
      <c r="AL28" s="17">
        <f t="shared" si="55"/>
        <v>-0.16385895650854154</v>
      </c>
      <c r="AM28" s="17">
        <f t="shared" si="55"/>
        <v>-0.17951902921244545</v>
      </c>
      <c r="AN28" s="17">
        <f t="shared" si="55"/>
        <v>-0.21204168871612672</v>
      </c>
      <c r="AO28" s="17">
        <f t="shared" si="55"/>
        <v>-0.1887558459051959</v>
      </c>
      <c r="AP28" s="17">
        <f t="shared" si="55"/>
        <v>-0.19279290703145235</v>
      </c>
      <c r="AQ28" s="17">
        <f t="shared" si="55"/>
        <v>-0.20588676955209195</v>
      </c>
      <c r="AR28" s="17">
        <f t="shared" si="55"/>
        <v>-0.19967028120456032</v>
      </c>
      <c r="AS28" s="17">
        <f t="shared" si="55"/>
        <v>-0.20641911261464452</v>
      </c>
      <c r="AT28" s="17">
        <f t="shared" si="55"/>
        <v>-0.22810461205254218</v>
      </c>
      <c r="AU28" s="17">
        <f t="shared" si="55"/>
        <v>-0.21668240830381136</v>
      </c>
      <c r="AV28" s="17">
        <f t="shared" si="55"/>
        <v>-0.23936736925893098</v>
      </c>
      <c r="AW28" s="17">
        <f t="shared" si="55"/>
        <v>-0.25900742073658678</v>
      </c>
      <c r="AX28" s="17">
        <f t="shared" si="55"/>
        <v>-0.26735024831676291</v>
      </c>
      <c r="AY28" s="17">
        <f t="shared" si="55"/>
        <v>-0.28190878978251654</v>
      </c>
      <c r="AZ28" s="17">
        <f t="shared" si="55"/>
        <v>-0.29832889430931797</v>
      </c>
      <c r="BA28" s="17">
        <f t="shared" si="55"/>
        <v>-0.30366233009264232</v>
      </c>
      <c r="BB28" s="17">
        <f t="shared" ref="BB28:BE28" si="56">BB10/$AA10-1</f>
        <v>-0.31327667938332815</v>
      </c>
      <c r="BC28" s="17">
        <f t="shared" si="56"/>
        <v>-0.32182724227249215</v>
      </c>
      <c r="BD28" s="17">
        <f t="shared" ref="BD28" si="57">BD10/$AA10-1</f>
        <v>-0.32427623661972604</v>
      </c>
      <c r="BE28" s="17" t="e">
        <f t="shared" si="56"/>
        <v>#REF!</v>
      </c>
      <c r="BF28" s="523"/>
    </row>
    <row r="29" spans="19:5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BB29" s="18"/>
    </row>
    <row r="30" spans="19:58">
      <c r="X30" s="108"/>
      <c r="Y30" s="84" t="s">
        <v>171</v>
      </c>
    </row>
    <row r="31" spans="19:58">
      <c r="X31" s="876"/>
      <c r="Y31" s="10"/>
      <c r="Z31" s="80"/>
      <c r="AA31" s="10">
        <v>1990</v>
      </c>
      <c r="AB31" s="10">
        <f t="shared" ref="AB31:AZ31" si="58">AA31+1</f>
        <v>1991</v>
      </c>
      <c r="AC31" s="10">
        <f t="shared" si="58"/>
        <v>1992</v>
      </c>
      <c r="AD31" s="10">
        <f t="shared" si="58"/>
        <v>1993</v>
      </c>
      <c r="AE31" s="10">
        <f t="shared" si="58"/>
        <v>1994</v>
      </c>
      <c r="AF31" s="10">
        <f t="shared" si="58"/>
        <v>1995</v>
      </c>
      <c r="AG31" s="10">
        <f t="shared" si="58"/>
        <v>1996</v>
      </c>
      <c r="AH31" s="10">
        <f t="shared" si="58"/>
        <v>1997</v>
      </c>
      <c r="AI31" s="10">
        <f t="shared" si="58"/>
        <v>1998</v>
      </c>
      <c r="AJ31" s="10">
        <f t="shared" si="58"/>
        <v>1999</v>
      </c>
      <c r="AK31" s="10">
        <f t="shared" si="58"/>
        <v>2000</v>
      </c>
      <c r="AL31" s="10">
        <f t="shared" si="58"/>
        <v>2001</v>
      </c>
      <c r="AM31" s="10">
        <f t="shared" si="58"/>
        <v>2002</v>
      </c>
      <c r="AN31" s="10">
        <f t="shared" si="58"/>
        <v>2003</v>
      </c>
      <c r="AO31" s="10">
        <f t="shared" si="58"/>
        <v>2004</v>
      </c>
      <c r="AP31" s="10">
        <f t="shared" si="58"/>
        <v>2005</v>
      </c>
      <c r="AQ31" s="10">
        <f t="shared" si="58"/>
        <v>2006</v>
      </c>
      <c r="AR31" s="10">
        <f t="shared" si="58"/>
        <v>2007</v>
      </c>
      <c r="AS31" s="10">
        <f t="shared" si="58"/>
        <v>2008</v>
      </c>
      <c r="AT31" s="10">
        <f t="shared" si="58"/>
        <v>2009</v>
      </c>
      <c r="AU31" s="10">
        <f t="shared" si="58"/>
        <v>2010</v>
      </c>
      <c r="AV31" s="10">
        <f t="shared" si="58"/>
        <v>2011</v>
      </c>
      <c r="AW31" s="10">
        <f t="shared" si="58"/>
        <v>2012</v>
      </c>
      <c r="AX31" s="10">
        <f t="shared" si="58"/>
        <v>2013</v>
      </c>
      <c r="AY31" s="10">
        <f t="shared" si="58"/>
        <v>2014</v>
      </c>
      <c r="AZ31" s="10">
        <f t="shared" si="58"/>
        <v>2015</v>
      </c>
      <c r="BA31" s="10">
        <f>AZ31+1</f>
        <v>2016</v>
      </c>
      <c r="BB31" s="10">
        <f t="shared" ref="BB31" si="59">BA31+1</f>
        <v>2017</v>
      </c>
      <c r="BC31" s="10">
        <f t="shared" ref="BC31:BD31" si="60">BB31+1</f>
        <v>2018</v>
      </c>
      <c r="BD31" s="10">
        <f t="shared" si="60"/>
        <v>2019</v>
      </c>
      <c r="BE31" s="10">
        <f>BD31+1</f>
        <v>2020</v>
      </c>
      <c r="BF31" s="648"/>
    </row>
    <row r="32" spans="19:58">
      <c r="X32" s="888"/>
      <c r="Y32" s="319" t="s">
        <v>163</v>
      </c>
      <c r="Z32" s="99"/>
      <c r="AA32" s="95"/>
      <c r="AB32" s="95"/>
      <c r="AC32" s="95"/>
      <c r="AD32" s="95"/>
      <c r="AE32" s="95"/>
      <c r="AF32" s="95"/>
      <c r="AG32" s="95"/>
      <c r="AH32" s="95"/>
      <c r="AI32" s="95"/>
      <c r="AJ32" s="95"/>
      <c r="AK32" s="95"/>
      <c r="AL32" s="95"/>
      <c r="AM32" s="95"/>
      <c r="AN32" s="95"/>
      <c r="AO32" s="95"/>
      <c r="AP32" s="95"/>
      <c r="AQ32" s="15">
        <f t="shared" ref="AQ32:AQ37" si="61">AQ5/$AP5-1</f>
        <v>-1.0266254513852546E-2</v>
      </c>
      <c r="AR32" s="15">
        <f t="shared" ref="AR32:AW32" si="62">AR5/$AP5-1</f>
        <v>1.5074790367940238E-2</v>
      </c>
      <c r="AS32" s="15">
        <f t="shared" si="62"/>
        <v>2.0978951448823224E-2</v>
      </c>
      <c r="AT32" s="15">
        <f t="shared" si="62"/>
        <v>3.7479969112363953E-3</v>
      </c>
      <c r="AU32" s="15">
        <f t="shared" si="62"/>
        <v>3.7402438802500715E-2</v>
      </c>
      <c r="AV32" s="15">
        <f t="shared" si="62"/>
        <v>2.0759941178086772E-2</v>
      </c>
      <c r="AW32" s="15">
        <f t="shared" si="62"/>
        <v>-3.3506945900666496E-3</v>
      </c>
      <c r="AX32" s="15">
        <f t="shared" ref="AX32:AY37" si="63">AX5/$AP5-1</f>
        <v>-4.7195968682580691E-3</v>
      </c>
      <c r="AY32" s="15">
        <f t="shared" si="63"/>
        <v>-1.9393814092982353E-2</v>
      </c>
      <c r="AZ32" s="15">
        <f t="shared" ref="AZ32:BC32" si="64">AZ5/$AP5-1</f>
        <v>-4.1264195698905493E-2</v>
      </c>
      <c r="BA32" s="15">
        <f t="shared" si="64"/>
        <v>-4.5070440538927614E-2</v>
      </c>
      <c r="BB32" s="15">
        <f t="shared" si="64"/>
        <v>-5.5762462994255468E-2</v>
      </c>
      <c r="BC32" s="15">
        <f t="shared" si="64"/>
        <v>-5.9622157737638792E-2</v>
      </c>
      <c r="BD32" s="15">
        <f t="shared" ref="BD32" si="65">BD5/$AP5-1</f>
        <v>-5.6159289628298636E-2</v>
      </c>
      <c r="BE32" s="15" t="e">
        <f t="shared" ref="BE32" si="66">BE5/$AP5-1</f>
        <v>#REF!</v>
      </c>
      <c r="BF32" s="523"/>
    </row>
    <row r="33" spans="24:58">
      <c r="X33" s="888"/>
      <c r="Y33" s="319" t="s">
        <v>164</v>
      </c>
      <c r="Z33" s="99"/>
      <c r="AA33" s="95"/>
      <c r="AB33" s="95"/>
      <c r="AC33" s="95"/>
      <c r="AD33" s="95"/>
      <c r="AE33" s="95"/>
      <c r="AF33" s="95"/>
      <c r="AG33" s="95"/>
      <c r="AH33" s="95"/>
      <c r="AI33" s="95"/>
      <c r="AJ33" s="95"/>
      <c r="AK33" s="95"/>
      <c r="AL33" s="95"/>
      <c r="AM33" s="95"/>
      <c r="AN33" s="95"/>
      <c r="AO33" s="95"/>
      <c r="AP33" s="95"/>
      <c r="AQ33" s="15">
        <f t="shared" si="61"/>
        <v>-4.3965384766977755E-2</v>
      </c>
      <c r="AR33" s="15">
        <f t="shared" ref="AR33:AW33" si="67">AR6/$AP6-1</f>
        <v>-8.5308111864746405E-2</v>
      </c>
      <c r="AS33" s="15">
        <f t="shared" si="67"/>
        <v>-0.12746934636763518</v>
      </c>
      <c r="AT33" s="15">
        <f t="shared" si="67"/>
        <v>-0.17481530691032421</v>
      </c>
      <c r="AU33" s="15">
        <f t="shared" si="67"/>
        <v>-0.21839828981576359</v>
      </c>
      <c r="AV33" s="15">
        <f t="shared" si="67"/>
        <v>-0.25116364932416424</v>
      </c>
      <c r="AW33" s="15">
        <f t="shared" si="67"/>
        <v>-0.28200724863695581</v>
      </c>
      <c r="AX33" s="15">
        <f t="shared" si="63"/>
        <v>-0.3101160150529596</v>
      </c>
      <c r="AY33" s="15">
        <f t="shared" si="63"/>
        <v>-0.33831173206797671</v>
      </c>
      <c r="AZ33" s="15">
        <f t="shared" ref="AZ33:BC33" si="68">AZ6/$AP6-1</f>
        <v>-0.3646381408593059</v>
      </c>
      <c r="BA33" s="15">
        <f t="shared" si="68"/>
        <v>-0.39193654977649461</v>
      </c>
      <c r="BB33" s="15">
        <f t="shared" si="68"/>
        <v>-0.41814395160767603</v>
      </c>
      <c r="BC33" s="15">
        <f t="shared" si="68"/>
        <v>-0.44041070942515825</v>
      </c>
      <c r="BD33" s="15">
        <f t="shared" ref="BD33" si="69">BD6/$AP6-1</f>
        <v>-0.45689304196690694</v>
      </c>
      <c r="BE33" s="15" t="e">
        <f t="shared" ref="BE33" si="70">BE6/$AP6-1</f>
        <v>#REF!</v>
      </c>
      <c r="BF33" s="523"/>
    </row>
    <row r="34" spans="24:58">
      <c r="X34" s="888"/>
      <c r="Y34" s="319" t="s">
        <v>165</v>
      </c>
      <c r="Z34" s="99"/>
      <c r="AA34" s="95"/>
      <c r="AB34" s="95"/>
      <c r="AC34" s="95"/>
      <c r="AD34" s="95"/>
      <c r="AE34" s="95"/>
      <c r="AF34" s="95"/>
      <c r="AG34" s="95"/>
      <c r="AH34" s="95"/>
      <c r="AI34" s="95"/>
      <c r="AJ34" s="95"/>
      <c r="AK34" s="95"/>
      <c r="AL34" s="95"/>
      <c r="AM34" s="95"/>
      <c r="AN34" s="95"/>
      <c r="AO34" s="95"/>
      <c r="AP34" s="95"/>
      <c r="AQ34" s="15">
        <f t="shared" si="61"/>
        <v>3.2441537465888182E-2</v>
      </c>
      <c r="AR34" s="15">
        <f t="shared" ref="AR34:AW34" si="71">AR7/$AP7-1</f>
        <v>3.9918466197530256E-2</v>
      </c>
      <c r="AS34" s="15">
        <f t="shared" si="71"/>
        <v>-1.6023097666008068E-3</v>
      </c>
      <c r="AT34" s="15">
        <f t="shared" si="71"/>
        <v>-7.5325787938765099E-2</v>
      </c>
      <c r="AU34" s="15">
        <f t="shared" si="71"/>
        <v>-2.2478154112060222E-2</v>
      </c>
      <c r="AV34" s="15">
        <f t="shared" si="71"/>
        <v>-0.24022192681687982</v>
      </c>
      <c r="AW34" s="15">
        <f t="shared" si="71"/>
        <v>-0.22806528675733262</v>
      </c>
      <c r="AX34" s="15">
        <f t="shared" si="63"/>
        <v>-0.27360942431801161</v>
      </c>
      <c r="AY34" s="15">
        <f t="shared" si="63"/>
        <v>-0.29286407150797467</v>
      </c>
      <c r="AZ34" s="15">
        <f t="shared" ref="AZ34:BC34" si="72">AZ7/$AP7-1</f>
        <v>-0.25310026552629683</v>
      </c>
      <c r="BA34" s="15">
        <f t="shared" si="72"/>
        <v>-0.18642335291871592</v>
      </c>
      <c r="BB34" s="15">
        <f t="shared" si="72"/>
        <v>-0.14341193275954212</v>
      </c>
      <c r="BC34" s="15">
        <f t="shared" si="72"/>
        <v>-0.16841238682986137</v>
      </c>
      <c r="BD34" s="15">
        <f t="shared" ref="BD34" si="73">BD7/$AP7-1</f>
        <v>-0.18764260399375654</v>
      </c>
      <c r="BE34" s="15" t="e">
        <f t="shared" ref="BE34" si="74">BE7/$AP7-1</f>
        <v>#REF!</v>
      </c>
      <c r="BF34" s="523"/>
    </row>
    <row r="35" spans="24:58">
      <c r="X35" s="888"/>
      <c r="Y35" s="319" t="s">
        <v>166</v>
      </c>
      <c r="Z35" s="99"/>
      <c r="AA35" s="95"/>
      <c r="AB35" s="95"/>
      <c r="AC35" s="95"/>
      <c r="AD35" s="95"/>
      <c r="AE35" s="95"/>
      <c r="AF35" s="95"/>
      <c r="AG35" s="95"/>
      <c r="AH35" s="95"/>
      <c r="AI35" s="95"/>
      <c r="AJ35" s="95"/>
      <c r="AK35" s="95"/>
      <c r="AL35" s="95"/>
      <c r="AM35" s="95"/>
      <c r="AN35" s="95"/>
      <c r="AO35" s="95"/>
      <c r="AP35" s="95"/>
      <c r="AQ35" s="15">
        <f t="shared" si="61"/>
        <v>6.1091213545545475E-3</v>
      </c>
      <c r="AR35" s="15">
        <f t="shared" ref="AR35:AW35" si="75">AR8/$AP8-1</f>
        <v>-1.3861691517402797E-3</v>
      </c>
      <c r="AS35" s="15">
        <f t="shared" si="75"/>
        <v>-3.0299608124176425E-2</v>
      </c>
      <c r="AT35" s="15">
        <f t="shared" si="75"/>
        <v>-6.1446009493295817E-2</v>
      </c>
      <c r="AU35" s="15">
        <f t="shared" si="75"/>
        <v>-9.3912001607059814E-2</v>
      </c>
      <c r="AV35" s="15">
        <f t="shared" si="75"/>
        <v>-0.11191747405551622</v>
      </c>
      <c r="AW35" s="15">
        <f t="shared" si="75"/>
        <v>-0.12892789396676219</v>
      </c>
      <c r="AX35" s="15">
        <f t="shared" si="63"/>
        <v>-0.16405408820717171</v>
      </c>
      <c r="AY35" s="15">
        <f t="shared" si="63"/>
        <v>-0.17447681746755528</v>
      </c>
      <c r="AZ35" s="15">
        <f t="shared" ref="AZ35:BC35" si="76">AZ8/$AP8-1</f>
        <v>-0.19345735172812795</v>
      </c>
      <c r="BA35" s="15">
        <f t="shared" si="76"/>
        <v>-0.18659182297880583</v>
      </c>
      <c r="BB35" s="15">
        <f t="shared" si="76"/>
        <v>-0.18036185101340263</v>
      </c>
      <c r="BC35" s="15">
        <f t="shared" si="76"/>
        <v>-0.2386514531593652</v>
      </c>
      <c r="BD35" s="15">
        <f t="shared" ref="BD35" si="77">BD8/$AP8-1</f>
        <v>-0.26778007395696013</v>
      </c>
      <c r="BE35" s="15" t="e">
        <f t="shared" ref="BE35" si="78">BE8/$AP8-1</f>
        <v>#REF!</v>
      </c>
      <c r="BF35" s="523"/>
    </row>
    <row r="36" spans="24:58" ht="15" thickBot="1">
      <c r="X36" s="888"/>
      <c r="Y36" s="633" t="s">
        <v>251</v>
      </c>
      <c r="Z36" s="101"/>
      <c r="AA36" s="102"/>
      <c r="AB36" s="102"/>
      <c r="AC36" s="102"/>
      <c r="AD36" s="102"/>
      <c r="AE36" s="102"/>
      <c r="AF36" s="102"/>
      <c r="AG36" s="102"/>
      <c r="AH36" s="102"/>
      <c r="AI36" s="102"/>
      <c r="AJ36" s="102"/>
      <c r="AK36" s="102"/>
      <c r="AL36" s="102"/>
      <c r="AM36" s="102"/>
      <c r="AN36" s="102"/>
      <c r="AO36" s="102"/>
      <c r="AP36" s="102"/>
      <c r="AQ36" s="16">
        <f t="shared" si="61"/>
        <v>1.4737184943223625E-2</v>
      </c>
      <c r="AR36" s="16">
        <f t="shared" ref="AR36:AW36" si="79">AR9/$AP9-1</f>
        <v>-5.3897648696376366E-2</v>
      </c>
      <c r="AS36" s="16">
        <f t="shared" si="79"/>
        <v>-7.745754399623872E-2</v>
      </c>
      <c r="AT36" s="16">
        <f t="shared" si="79"/>
        <v>-4.7103064625171776E-2</v>
      </c>
      <c r="AU36" s="16">
        <f t="shared" si="79"/>
        <v>2.484468495187464E-3</v>
      </c>
      <c r="AV36" s="16">
        <f t="shared" si="79"/>
        <v>-2.2318142335208124E-3</v>
      </c>
      <c r="AW36" s="16">
        <f t="shared" si="79"/>
        <v>-0.14226756035056842</v>
      </c>
      <c r="AX36" s="16">
        <f t="shared" si="63"/>
        <v>-0.1381992306289227</v>
      </c>
      <c r="AY36" s="16">
        <f t="shared" si="63"/>
        <v>-0.20236861121988092</v>
      </c>
      <c r="AZ36" s="16">
        <f t="shared" ref="AZ36:BC36" si="80">AZ9/$AP9-1</f>
        <v>-9.8858084747438957E-2</v>
      </c>
      <c r="BA36" s="16">
        <f t="shared" si="80"/>
        <v>-0.19581225894310528</v>
      </c>
      <c r="BB36" s="16">
        <f t="shared" si="80"/>
        <v>-0.20646137197008496</v>
      </c>
      <c r="BC36" s="16">
        <f t="shared" si="80"/>
        <v>-0.24710618638858783</v>
      </c>
      <c r="BD36" s="16">
        <f t="shared" ref="BD36" si="81">BD9/$AP9-1</f>
        <v>-0.23550252401721028</v>
      </c>
      <c r="BE36" s="16" t="e">
        <f t="shared" ref="BE36" si="82">BE9/$AP9-1</f>
        <v>#REF!</v>
      </c>
      <c r="BF36" s="523"/>
    </row>
    <row r="37" spans="24:58" ht="15" thickTop="1">
      <c r="X37" s="888"/>
      <c r="Y37" s="321" t="s">
        <v>167</v>
      </c>
      <c r="Z37" s="100"/>
      <c r="AA37" s="103"/>
      <c r="AB37" s="103"/>
      <c r="AC37" s="103"/>
      <c r="AD37" s="103"/>
      <c r="AE37" s="103"/>
      <c r="AF37" s="103"/>
      <c r="AG37" s="103"/>
      <c r="AH37" s="103"/>
      <c r="AI37" s="103"/>
      <c r="AJ37" s="103"/>
      <c r="AK37" s="103"/>
      <c r="AL37" s="103"/>
      <c r="AM37" s="103"/>
      <c r="AN37" s="103"/>
      <c r="AO37" s="103"/>
      <c r="AP37" s="103"/>
      <c r="AQ37" s="17">
        <f t="shared" si="61"/>
        <v>-1.622119358798757E-2</v>
      </c>
      <c r="AR37" s="17">
        <f t="shared" ref="AR37:AW37" si="83">AR10/$AP10-1</f>
        <v>-8.5199625139763535E-3</v>
      </c>
      <c r="AS37" s="17">
        <f t="shared" si="83"/>
        <v>-1.6880681180688084E-2</v>
      </c>
      <c r="AT37" s="17">
        <f t="shared" si="83"/>
        <v>-4.374553361669431E-2</v>
      </c>
      <c r="AU37" s="17">
        <f t="shared" si="83"/>
        <v>-2.9595256880739274E-2</v>
      </c>
      <c r="AV37" s="17">
        <f t="shared" si="83"/>
        <v>-5.7698281684070096E-2</v>
      </c>
      <c r="AW37" s="17">
        <f t="shared" si="83"/>
        <v>-8.2029152471427058E-2</v>
      </c>
      <c r="AX37" s="17">
        <f t="shared" si="63"/>
        <v>-9.2364576494393558E-2</v>
      </c>
      <c r="AY37" s="17">
        <f t="shared" si="63"/>
        <v>-0.11040027215734149</v>
      </c>
      <c r="AZ37" s="17">
        <f t="shared" ref="AZ37:BC37" si="84">AZ10/$AP10-1</f>
        <v>-0.13074214559952801</v>
      </c>
      <c r="BA37" s="17">
        <f t="shared" si="84"/>
        <v>-0.13734941631082753</v>
      </c>
      <c r="BB37" s="17">
        <f t="shared" si="84"/>
        <v>-0.1492600516043413</v>
      </c>
      <c r="BC37" s="17">
        <f t="shared" si="84"/>
        <v>-0.1598528263255331</v>
      </c>
      <c r="BD37" s="17">
        <f t="shared" ref="BD37" si="85">BD10/$AP10-1</f>
        <v>-0.16288673716274793</v>
      </c>
      <c r="BE37" s="17" t="e">
        <f t="shared" ref="BE37" si="86">BE10/$AP10-1</f>
        <v>#REF!</v>
      </c>
      <c r="BF37" s="523"/>
    </row>
    <row r="38" spans="24:58">
      <c r="X38" s="10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BB38" s="18"/>
    </row>
    <row r="39" spans="24:58">
      <c r="X39" s="108"/>
      <c r="Y39" s="84" t="s">
        <v>172</v>
      </c>
    </row>
    <row r="40" spans="24:58">
      <c r="X40" s="876"/>
      <c r="Y40" s="10"/>
      <c r="Z40" s="80"/>
      <c r="AA40" s="10">
        <v>1990</v>
      </c>
      <c r="AB40" s="10">
        <f t="shared" ref="AB40:AZ40" si="87">AA40+1</f>
        <v>1991</v>
      </c>
      <c r="AC40" s="10">
        <f t="shared" si="87"/>
        <v>1992</v>
      </c>
      <c r="AD40" s="10">
        <f t="shared" si="87"/>
        <v>1993</v>
      </c>
      <c r="AE40" s="10">
        <f t="shared" si="87"/>
        <v>1994</v>
      </c>
      <c r="AF40" s="10">
        <f t="shared" si="87"/>
        <v>1995</v>
      </c>
      <c r="AG40" s="10">
        <f t="shared" si="87"/>
        <v>1996</v>
      </c>
      <c r="AH40" s="10">
        <f t="shared" si="87"/>
        <v>1997</v>
      </c>
      <c r="AI40" s="10">
        <f t="shared" si="87"/>
        <v>1998</v>
      </c>
      <c r="AJ40" s="10">
        <f t="shared" si="87"/>
        <v>1999</v>
      </c>
      <c r="AK40" s="10">
        <f t="shared" si="87"/>
        <v>2000</v>
      </c>
      <c r="AL40" s="10">
        <f t="shared" si="87"/>
        <v>2001</v>
      </c>
      <c r="AM40" s="10">
        <f t="shared" si="87"/>
        <v>2002</v>
      </c>
      <c r="AN40" s="10">
        <f t="shared" si="87"/>
        <v>2003</v>
      </c>
      <c r="AO40" s="10">
        <f t="shared" si="87"/>
        <v>2004</v>
      </c>
      <c r="AP40" s="10">
        <f t="shared" si="87"/>
        <v>2005</v>
      </c>
      <c r="AQ40" s="10">
        <f t="shared" si="87"/>
        <v>2006</v>
      </c>
      <c r="AR40" s="10">
        <f t="shared" si="87"/>
        <v>2007</v>
      </c>
      <c r="AS40" s="10">
        <f t="shared" si="87"/>
        <v>2008</v>
      </c>
      <c r="AT40" s="10">
        <f t="shared" si="87"/>
        <v>2009</v>
      </c>
      <c r="AU40" s="10">
        <f t="shared" si="87"/>
        <v>2010</v>
      </c>
      <c r="AV40" s="10">
        <f t="shared" si="87"/>
        <v>2011</v>
      </c>
      <c r="AW40" s="10">
        <f t="shared" si="87"/>
        <v>2012</v>
      </c>
      <c r="AX40" s="10">
        <f t="shared" si="87"/>
        <v>2013</v>
      </c>
      <c r="AY40" s="10">
        <f t="shared" si="87"/>
        <v>2014</v>
      </c>
      <c r="AZ40" s="10">
        <f t="shared" si="87"/>
        <v>2015</v>
      </c>
      <c r="BA40" s="10">
        <f>AZ40+1</f>
        <v>2016</v>
      </c>
      <c r="BB40" s="10">
        <f t="shared" ref="BB40" si="88">BA40+1</f>
        <v>2017</v>
      </c>
      <c r="BC40" s="10">
        <f t="shared" ref="BC40:BD40" si="89">BB40+1</f>
        <v>2018</v>
      </c>
      <c r="BD40" s="10">
        <f t="shared" si="89"/>
        <v>2019</v>
      </c>
      <c r="BE40" s="10">
        <f>BD40+1</f>
        <v>2020</v>
      </c>
      <c r="BF40" s="648"/>
    </row>
    <row r="41" spans="24:58">
      <c r="X41" s="888"/>
      <c r="Y41" s="319" t="s">
        <v>163</v>
      </c>
      <c r="Z41" s="99"/>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15">
        <f t="shared" ref="AY41:BE46" si="90">AY5/$AX5-1</f>
        <v>-1.4743802026595199E-2</v>
      </c>
      <c r="AZ41" s="15">
        <f t="shared" si="90"/>
        <v>-3.6717892481009762E-2</v>
      </c>
      <c r="BA41" s="15">
        <f t="shared" si="90"/>
        <v>-4.0542186446856365E-2</v>
      </c>
      <c r="BB41" s="15">
        <f t="shared" si="90"/>
        <v>-5.1284910227696878E-2</v>
      </c>
      <c r="BC41" s="15">
        <f t="shared" ref="BC41:BE41" si="91">BC5/$AX5-1</f>
        <v>-5.5162907555121876E-2</v>
      </c>
      <c r="BD41" s="15">
        <f t="shared" ref="BD41" si="92">BD5/$AX5-1</f>
        <v>-5.1683618604546733E-2</v>
      </c>
      <c r="BE41" s="15" t="e">
        <f t="shared" si="91"/>
        <v>#REF!</v>
      </c>
      <c r="BF41" s="523"/>
    </row>
    <row r="42" spans="24:58">
      <c r="X42" s="888"/>
      <c r="Y42" s="319" t="s">
        <v>164</v>
      </c>
      <c r="Z42" s="99"/>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15">
        <f t="shared" ref="AY42:BA42" si="93">AY6/$AX6-1</f>
        <v>-4.0870229821585835E-2</v>
      </c>
      <c r="AZ42" s="15">
        <f t="shared" si="93"/>
        <v>-7.9030861704278754E-2</v>
      </c>
      <c r="BA42" s="15">
        <f t="shared" si="93"/>
        <v>-0.11860042631634071</v>
      </c>
      <c r="BB42" s="15">
        <f t="shared" si="90"/>
        <v>-0.15658855533950289</v>
      </c>
      <c r="BC42" s="15">
        <f t="shared" si="90"/>
        <v>-0.18886464567256311</v>
      </c>
      <c r="BD42" s="15">
        <f t="shared" ref="BD42" si="94">BD6/$AX6-1</f>
        <v>-0.21275610119463029</v>
      </c>
      <c r="BE42" s="15" t="e">
        <f t="shared" si="90"/>
        <v>#REF!</v>
      </c>
      <c r="BF42" s="523"/>
    </row>
    <row r="43" spans="24:58">
      <c r="X43" s="888"/>
      <c r="Y43" s="319" t="s">
        <v>165</v>
      </c>
      <c r="Z43" s="99"/>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15">
        <f t="shared" ref="AY43:BA43" si="95">AY7/$AX7-1</f>
        <v>-2.6507292129837046E-2</v>
      </c>
      <c r="AZ43" s="15">
        <f t="shared" si="95"/>
        <v>2.8234340420040915E-2</v>
      </c>
      <c r="BA43" s="15">
        <f t="shared" si="95"/>
        <v>0.12002643525136469</v>
      </c>
      <c r="BB43" s="15">
        <f t="shared" si="90"/>
        <v>0.17923896030208075</v>
      </c>
      <c r="BC43" s="15">
        <f t="shared" si="90"/>
        <v>0.14482158911462162</v>
      </c>
      <c r="BD43" s="15">
        <f t="shared" ref="BD43" si="96">BD7/$AX7-1</f>
        <v>0.11834792906494318</v>
      </c>
      <c r="BE43" s="15" t="e">
        <f t="shared" si="90"/>
        <v>#REF!</v>
      </c>
      <c r="BF43" s="523"/>
    </row>
    <row r="44" spans="24:58">
      <c r="X44" s="888"/>
      <c r="Y44" s="319" t="s">
        <v>166</v>
      </c>
      <c r="Z44" s="99"/>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15">
        <f t="shared" ref="AY44:BA44" si="97">AY8/$AX8-1</f>
        <v>-1.2468186174904861E-2</v>
      </c>
      <c r="AZ44" s="15">
        <f t="shared" si="97"/>
        <v>-3.5173643540998945E-2</v>
      </c>
      <c r="BA44" s="15">
        <f t="shared" si="97"/>
        <v>-2.6960757213703168E-2</v>
      </c>
      <c r="BB44" s="15">
        <f t="shared" si="90"/>
        <v>-1.9508155463379362E-2</v>
      </c>
      <c r="BC44" s="15">
        <f t="shared" si="90"/>
        <v>-8.9237071322242345E-2</v>
      </c>
      <c r="BD44" s="15">
        <f t="shared" ref="BD44" si="98">BD8/$AX8-1</f>
        <v>-0.12408217360299112</v>
      </c>
      <c r="BE44" s="15" t="e">
        <f t="shared" si="90"/>
        <v>#REF!</v>
      </c>
      <c r="BF44" s="523"/>
    </row>
    <row r="45" spans="24:58" ht="15" thickBot="1">
      <c r="X45" s="888"/>
      <c r="Y45" s="633" t="s">
        <v>251</v>
      </c>
      <c r="Z45" s="101"/>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6">
        <f t="shared" ref="AY45:BA45" si="99">AY9/$AX9-1</f>
        <v>-7.4459646442167404E-2</v>
      </c>
      <c r="AZ45" s="16">
        <f>AZ9/$AX9-1</f>
        <v>4.56499312598595E-2</v>
      </c>
      <c r="BA45" s="16">
        <f t="shared" si="99"/>
        <v>-6.6851910977321682E-2</v>
      </c>
      <c r="BB45" s="16">
        <f t="shared" si="90"/>
        <v>-7.9208726386933326E-2</v>
      </c>
      <c r="BC45" s="16">
        <f t="shared" si="90"/>
        <v>-0.12637138377022217</v>
      </c>
      <c r="BD45" s="16">
        <f t="shared" ref="BD45" si="100">BD9/$AX9-1</f>
        <v>-0.11290694653161815</v>
      </c>
      <c r="BE45" s="16" t="e">
        <f t="shared" si="90"/>
        <v>#REF!</v>
      </c>
      <c r="BF45" s="523"/>
    </row>
    <row r="46" spans="24:58" ht="15" thickTop="1">
      <c r="X46" s="888"/>
      <c r="Y46" s="321" t="s">
        <v>167</v>
      </c>
      <c r="Z46" s="100"/>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7">
        <f t="shared" ref="AY46:BA46" si="101">AY10/$AX10-1</f>
        <v>-1.987107950600675E-2</v>
      </c>
      <c r="AZ46" s="17">
        <f t="shared" si="101"/>
        <v>-4.2283022578500584E-2</v>
      </c>
      <c r="BA46" s="17">
        <f t="shared" si="101"/>
        <v>-4.956267533354608E-2</v>
      </c>
      <c r="BB46" s="17">
        <f t="shared" si="90"/>
        <v>-6.2685384061143656E-2</v>
      </c>
      <c r="BC46" s="17">
        <f t="shared" si="90"/>
        <v>-7.4356121503583728E-2</v>
      </c>
      <c r="BD46" s="17">
        <f t="shared" ref="BD46" si="102">BD10/$AX10-1</f>
        <v>-7.7698775127102326E-2</v>
      </c>
      <c r="BE46" s="17" t="e">
        <f t="shared" si="90"/>
        <v>#REF!</v>
      </c>
      <c r="BF46" s="523"/>
    </row>
    <row r="47" spans="24:58">
      <c r="Z47" s="18"/>
      <c r="AA47" s="18"/>
      <c r="AB47" s="18"/>
      <c r="AC47" s="18"/>
      <c r="AD47" s="18"/>
      <c r="AE47" s="18"/>
      <c r="AF47" s="18"/>
      <c r="AG47" s="18"/>
      <c r="AH47" s="18"/>
      <c r="AI47" s="18"/>
      <c r="AJ47" s="18"/>
      <c r="AK47" s="18"/>
      <c r="AL47" s="18"/>
      <c r="AM47" s="18"/>
      <c r="AN47" s="18"/>
      <c r="AO47" s="18"/>
      <c r="AP47" s="18"/>
    </row>
    <row r="48" spans="24:58">
      <c r="X48" s="108"/>
      <c r="Y48" s="84" t="s">
        <v>173</v>
      </c>
      <c r="Z48" s="18"/>
      <c r="AA48" s="18"/>
      <c r="AB48" s="18"/>
      <c r="AC48" s="18"/>
      <c r="AD48" s="18"/>
      <c r="AE48" s="18"/>
      <c r="AF48" s="18"/>
      <c r="AG48" s="18"/>
      <c r="AH48" s="18"/>
      <c r="AI48" s="18"/>
      <c r="AJ48" s="18"/>
      <c r="AK48" s="18"/>
      <c r="AL48" s="18"/>
      <c r="AM48" s="18"/>
      <c r="AN48" s="18"/>
      <c r="AO48" s="18"/>
      <c r="AP48" s="18"/>
    </row>
    <row r="49" spans="24:58">
      <c r="X49" s="876"/>
      <c r="Y49" s="10"/>
      <c r="Z49" s="80"/>
      <c r="AA49" s="10">
        <v>1990</v>
      </c>
      <c r="AB49" s="10">
        <f t="shared" ref="AB49:AP49" si="103">AA49+1</f>
        <v>1991</v>
      </c>
      <c r="AC49" s="10">
        <f t="shared" si="103"/>
        <v>1992</v>
      </c>
      <c r="AD49" s="10">
        <f t="shared" si="103"/>
        <v>1993</v>
      </c>
      <c r="AE49" s="10">
        <f t="shared" si="103"/>
        <v>1994</v>
      </c>
      <c r="AF49" s="10">
        <f t="shared" si="103"/>
        <v>1995</v>
      </c>
      <c r="AG49" s="10">
        <f t="shared" si="103"/>
        <v>1996</v>
      </c>
      <c r="AH49" s="10">
        <f t="shared" si="103"/>
        <v>1997</v>
      </c>
      <c r="AI49" s="10">
        <f t="shared" si="103"/>
        <v>1998</v>
      </c>
      <c r="AJ49" s="10">
        <f t="shared" si="103"/>
        <v>1999</v>
      </c>
      <c r="AK49" s="10">
        <f t="shared" si="103"/>
        <v>2000</v>
      </c>
      <c r="AL49" s="10">
        <f t="shared" si="103"/>
        <v>2001</v>
      </c>
      <c r="AM49" s="10">
        <f t="shared" si="103"/>
        <v>2002</v>
      </c>
      <c r="AN49" s="10">
        <f t="shared" si="103"/>
        <v>2003</v>
      </c>
      <c r="AO49" s="10">
        <f t="shared" si="103"/>
        <v>2004</v>
      </c>
      <c r="AP49" s="10">
        <f t="shared" si="103"/>
        <v>2005</v>
      </c>
      <c r="AQ49" s="10">
        <f t="shared" ref="AQ49:AZ49" si="104">AP49+1</f>
        <v>2006</v>
      </c>
      <c r="AR49" s="10">
        <f t="shared" si="104"/>
        <v>2007</v>
      </c>
      <c r="AS49" s="10">
        <f t="shared" si="104"/>
        <v>2008</v>
      </c>
      <c r="AT49" s="10">
        <f t="shared" si="104"/>
        <v>2009</v>
      </c>
      <c r="AU49" s="10">
        <f t="shared" si="104"/>
        <v>2010</v>
      </c>
      <c r="AV49" s="10">
        <f t="shared" si="104"/>
        <v>2011</v>
      </c>
      <c r="AW49" s="10">
        <f t="shared" si="104"/>
        <v>2012</v>
      </c>
      <c r="AX49" s="10">
        <f t="shared" si="104"/>
        <v>2013</v>
      </c>
      <c r="AY49" s="10">
        <f t="shared" si="104"/>
        <v>2014</v>
      </c>
      <c r="AZ49" s="10">
        <f t="shared" si="104"/>
        <v>2015</v>
      </c>
      <c r="BA49" s="10">
        <f>AZ49+1</f>
        <v>2016</v>
      </c>
      <c r="BB49" s="10">
        <f t="shared" ref="BB49" si="105">BA49+1</f>
        <v>2017</v>
      </c>
      <c r="BC49" s="10">
        <f t="shared" ref="BC49:BD49" si="106">BB49+1</f>
        <v>2018</v>
      </c>
      <c r="BD49" s="10">
        <f t="shared" si="106"/>
        <v>2019</v>
      </c>
      <c r="BE49" s="10">
        <f>BD49+1</f>
        <v>2020</v>
      </c>
      <c r="BF49" s="648"/>
    </row>
    <row r="50" spans="24:58">
      <c r="X50" s="888"/>
      <c r="Y50" s="319" t="s">
        <v>163</v>
      </c>
      <c r="Z50" s="8"/>
      <c r="AA50" s="95"/>
      <c r="AB50" s="15">
        <f t="shared" ref="AB50:AU50" si="107">AB5/AA5-1</f>
        <v>-2.1782882383816538E-2</v>
      </c>
      <c r="AC50" s="15">
        <f t="shared" si="107"/>
        <v>5.5151950135707839E-2</v>
      </c>
      <c r="AD50" s="15">
        <f t="shared" si="107"/>
        <v>-0.12448670480565949</v>
      </c>
      <c r="AE50" s="15">
        <f t="shared" si="107"/>
        <v>0.17348418102454266</v>
      </c>
      <c r="AF50" s="15">
        <f t="shared" si="107"/>
        <v>-3.5487868970779712E-2</v>
      </c>
      <c r="AG50" s="15">
        <f t="shared" si="107"/>
        <v>-2.3181646024880154E-2</v>
      </c>
      <c r="AH50" s="15">
        <f t="shared" si="107"/>
        <v>-9.5629244009847181E-3</v>
      </c>
      <c r="AI50" s="15">
        <f t="shared" si="107"/>
        <v>-4.9613834931539591E-2</v>
      </c>
      <c r="AJ50" s="15">
        <f t="shared" si="107"/>
        <v>1.1484780107640979E-2</v>
      </c>
      <c r="AK50" s="15">
        <f t="shared" si="107"/>
        <v>1.7105841739874617E-2</v>
      </c>
      <c r="AL50" s="15">
        <f t="shared" si="107"/>
        <v>-8.1103282043688552E-3</v>
      </c>
      <c r="AM50" s="15">
        <f t="shared" si="107"/>
        <v>7.105401042865056E-3</v>
      </c>
      <c r="AN50" s="15">
        <f t="shared" si="107"/>
        <v>-4.4017543677242976E-2</v>
      </c>
      <c r="AO50" s="15">
        <f t="shared" si="107"/>
        <v>5.5926623252591678E-2</v>
      </c>
      <c r="AP50" s="15">
        <f t="shared" si="107"/>
        <v>3.0825779868630665E-3</v>
      </c>
      <c r="AQ50" s="15">
        <f t="shared" si="107"/>
        <v>-1.0266254513852546E-2</v>
      </c>
      <c r="AR50" s="15">
        <f t="shared" si="107"/>
        <v>2.5603901046483468E-2</v>
      </c>
      <c r="AS50" s="15">
        <f t="shared" si="107"/>
        <v>5.8164788810712853E-3</v>
      </c>
      <c r="AT50" s="15">
        <f t="shared" si="107"/>
        <v>-1.687689497725231E-2</v>
      </c>
      <c r="AU50" s="15">
        <f t="shared" si="107"/>
        <v>3.3528776141847239E-2</v>
      </c>
      <c r="AV50" s="15">
        <f t="shared" ref="AV50:AV55" si="108">AV5/AU5-1</f>
        <v>-1.6042470117599406E-2</v>
      </c>
      <c r="AW50" s="15">
        <f t="shared" ref="AW50:AZ55" si="109">AW5/AV5-1</f>
        <v>-2.3620280141799843E-2</v>
      </c>
      <c r="AX50" s="15">
        <f t="shared" si="109"/>
        <v>-1.3735044721958634E-3</v>
      </c>
      <c r="AY50" s="15">
        <f t="shared" si="109"/>
        <v>-1.4743802026595199E-2</v>
      </c>
      <c r="AZ50" s="15">
        <f t="shared" si="109"/>
        <v>-2.2302920295871886E-2</v>
      </c>
      <c r="BA50" s="15">
        <f t="shared" ref="BA50:BA55" si="110">BA5/AZ5-1</f>
        <v>-3.9700664384770823E-3</v>
      </c>
      <c r="BB50" s="15">
        <f t="shared" ref="BB50:BB55" si="111">BB5/BA5-1</f>
        <v>-1.1196660894403632E-2</v>
      </c>
      <c r="BC50" s="15">
        <f t="shared" ref="BC50:BD55" si="112">BC5/BB5-1</f>
        <v>-4.0876311225909179E-3</v>
      </c>
      <c r="BD50" s="15">
        <f t="shared" si="112"/>
        <v>3.6824220581477274E-3</v>
      </c>
      <c r="BE50" s="15" t="e">
        <f t="shared" ref="BE50:BE55" si="113">BE5/BD5-1</f>
        <v>#REF!</v>
      </c>
      <c r="BF50" s="523"/>
    </row>
    <row r="51" spans="24:58">
      <c r="X51" s="888"/>
      <c r="Y51" s="319" t="s">
        <v>164</v>
      </c>
      <c r="Z51" s="8"/>
      <c r="AA51" s="95"/>
      <c r="AB51" s="15">
        <f t="shared" ref="AB51:AU51" si="114">AB6/AA6-1</f>
        <v>-7.380472452399367E-3</v>
      </c>
      <c r="AC51" s="15">
        <f t="shared" si="114"/>
        <v>-2.7218254821981258E-3</v>
      </c>
      <c r="AD51" s="15">
        <f t="shared" si="114"/>
        <v>-1.5945588551022016E-2</v>
      </c>
      <c r="AE51" s="15">
        <f t="shared" si="114"/>
        <v>-1.3922981945952428E-2</v>
      </c>
      <c r="AF51" s="15">
        <f t="shared" si="114"/>
        <v>-2.2494883807198218E-2</v>
      </c>
      <c r="AG51" s="15">
        <f t="shared" si="114"/>
        <v>-2.2894435273450919E-2</v>
      </c>
      <c r="AH51" s="15">
        <f t="shared" si="114"/>
        <v>-2.6867033259157957E-2</v>
      </c>
      <c r="AI51" s="15">
        <f t="shared" si="114"/>
        <v>-3.3117802930996088E-2</v>
      </c>
      <c r="AJ51" s="15">
        <f t="shared" si="114"/>
        <v>-3.0403470531920496E-2</v>
      </c>
      <c r="AK51" s="15">
        <f t="shared" si="114"/>
        <v>-2.9048160502253229E-2</v>
      </c>
      <c r="AL51" s="15">
        <f t="shared" si="114"/>
        <v>-3.5311840564766883E-2</v>
      </c>
      <c r="AM51" s="15">
        <f t="shared" si="114"/>
        <v>-3.4440685181885367E-2</v>
      </c>
      <c r="AN51" s="15">
        <f t="shared" si="114"/>
        <v>-3.3102000114509589E-2</v>
      </c>
      <c r="AO51" s="15">
        <f t="shared" si="114"/>
        <v>-3.863816020574129E-2</v>
      </c>
      <c r="AP51" s="15">
        <f t="shared" si="114"/>
        <v>-3.7153324753984029E-2</v>
      </c>
      <c r="AQ51" s="15">
        <f t="shared" si="114"/>
        <v>-4.3965384766977755E-2</v>
      </c>
      <c r="AR51" s="15">
        <f t="shared" si="114"/>
        <v>-4.3243964642108557E-2</v>
      </c>
      <c r="AS51" s="15">
        <f t="shared" si="114"/>
        <v>-4.6093373134467375E-2</v>
      </c>
      <c r="AT51" s="15">
        <f t="shared" si="114"/>
        <v>-5.4262804803002385E-2</v>
      </c>
      <c r="AU51" s="15">
        <f t="shared" si="114"/>
        <v>-5.2816034119894884E-2</v>
      </c>
      <c r="AV51" s="15">
        <f t="shared" si="108"/>
        <v>-4.1920787891671085E-2</v>
      </c>
      <c r="AW51" s="15">
        <f t="shared" si="109"/>
        <v>-4.1188704694897216E-2</v>
      </c>
      <c r="AX51" s="15">
        <f t="shared" si="109"/>
        <v>-3.9149094977131593E-2</v>
      </c>
      <c r="AY51" s="15">
        <f t="shared" si="109"/>
        <v>-4.0870229821585835E-2</v>
      </c>
      <c r="AZ51" s="15">
        <f t="shared" si="109"/>
        <v>-3.9786724455017519E-2</v>
      </c>
      <c r="BA51" s="15">
        <f t="shared" si="110"/>
        <v>-4.2965136361992062E-2</v>
      </c>
      <c r="BB51" s="15">
        <f t="shared" si="111"/>
        <v>-4.3099781480943178E-2</v>
      </c>
      <c r="BC51" s="15">
        <f t="shared" si="112"/>
        <v>-3.8268499363383057E-2</v>
      </c>
      <c r="BD51" s="15">
        <f t="shared" si="112"/>
        <v>-2.9454338779101863E-2</v>
      </c>
      <c r="BE51" s="15" t="e">
        <f t="shared" si="113"/>
        <v>#REF!</v>
      </c>
      <c r="BF51" s="523"/>
    </row>
    <row r="52" spans="24:58">
      <c r="X52" s="888"/>
      <c r="Y52" s="319" t="s">
        <v>165</v>
      </c>
      <c r="Z52" s="8"/>
      <c r="AA52" s="95"/>
      <c r="AB52" s="15">
        <f t="shared" ref="AB52:AU52" si="115">AB7/AA7-1</f>
        <v>-3.8467272628668336E-3</v>
      </c>
      <c r="AC52" s="15">
        <f t="shared" si="115"/>
        <v>-8.6954450333179834E-3</v>
      </c>
      <c r="AD52" s="15">
        <f t="shared" si="115"/>
        <v>1.416488676781591E-2</v>
      </c>
      <c r="AE52" s="15">
        <f t="shared" si="115"/>
        <v>-4.0433859739680278E-3</v>
      </c>
      <c r="AF52" s="15">
        <f t="shared" si="115"/>
        <v>2.6278276945756796E-2</v>
      </c>
      <c r="AG52" s="15">
        <f t="shared" si="115"/>
        <v>6.1333764035662597E-3</v>
      </c>
      <c r="AH52" s="15">
        <f t="shared" si="115"/>
        <v>-5.8165641340342078E-2</v>
      </c>
      <c r="AI52" s="15">
        <f t="shared" si="115"/>
        <v>-3.8292307511145651E-2</v>
      </c>
      <c r="AJ52" s="15">
        <f t="shared" si="115"/>
        <v>-4.1808820397608581E-3</v>
      </c>
      <c r="AK52" s="15">
        <f t="shared" si="115"/>
        <v>1.5831535145194309E-3</v>
      </c>
      <c r="AL52" s="15">
        <f t="shared" si="115"/>
        <v>-4.0713646707847606E-2</v>
      </c>
      <c r="AM52" s="15">
        <f t="shared" si="115"/>
        <v>1.1830539447078792E-2</v>
      </c>
      <c r="AN52" s="15">
        <f t="shared" si="115"/>
        <v>-1.7961007147654362E-3</v>
      </c>
      <c r="AO52" s="15">
        <f t="shared" si="115"/>
        <v>9.8216030383301955E-2</v>
      </c>
      <c r="AP52" s="15">
        <f t="shared" si="115"/>
        <v>5.84266471716679E-2</v>
      </c>
      <c r="AQ52" s="15">
        <f t="shared" si="115"/>
        <v>3.2441537465888182E-2</v>
      </c>
      <c r="AR52" s="15">
        <f t="shared" si="115"/>
        <v>7.2419875221156893E-3</v>
      </c>
      <c r="AS52" s="15">
        <f t="shared" si="115"/>
        <v>-3.9926953231200879E-2</v>
      </c>
      <c r="AT52" s="15">
        <f t="shared" si="115"/>
        <v>-7.3841795602441418E-2</v>
      </c>
      <c r="AU52" s="15">
        <f t="shared" si="115"/>
        <v>5.7152706474748127E-2</v>
      </c>
      <c r="AV52" s="790">
        <f t="shared" si="108"/>
        <v>-0.22275079950467014</v>
      </c>
      <c r="AW52" s="15">
        <f t="shared" si="109"/>
        <v>1.6000251242598296E-2</v>
      </c>
      <c r="AX52" s="15">
        <f t="shared" si="109"/>
        <v>-5.8999986371077506E-2</v>
      </c>
      <c r="AY52" s="15">
        <f t="shared" si="109"/>
        <v>-2.6507292129837046E-2</v>
      </c>
      <c r="AZ52" s="15">
        <f t="shared" si="109"/>
        <v>5.6232195790807182E-2</v>
      </c>
      <c r="BA52" s="15">
        <f t="shared" si="110"/>
        <v>8.9271570908462383E-2</v>
      </c>
      <c r="BB52" s="15">
        <f t="shared" si="111"/>
        <v>5.286707812162228E-2</v>
      </c>
      <c r="BC52" s="15">
        <f t="shared" si="112"/>
        <v>-2.9186087252954018E-2</v>
      </c>
      <c r="BD52" s="15">
        <f t="shared" si="112"/>
        <v>-2.312470371051667E-2</v>
      </c>
      <c r="BE52" s="15" t="e">
        <f t="shared" si="113"/>
        <v>#REF!</v>
      </c>
      <c r="BF52" s="523"/>
    </row>
    <row r="53" spans="24:58">
      <c r="X53" s="888"/>
      <c r="Y53" s="319" t="s">
        <v>166</v>
      </c>
      <c r="Z53" s="8"/>
      <c r="AA53" s="95"/>
      <c r="AB53" s="15">
        <f t="shared" ref="AB53:AU53" si="116">AB8/AA8-1</f>
        <v>-0.10134754000492241</v>
      </c>
      <c r="AC53" s="15">
        <f t="shared" si="116"/>
        <v>-0.10392753263663679</v>
      </c>
      <c r="AD53" s="15">
        <f t="shared" si="116"/>
        <v>-0.1596269463218567</v>
      </c>
      <c r="AE53" s="15">
        <f t="shared" si="116"/>
        <v>-0.12731281735877487</v>
      </c>
      <c r="AF53" s="15">
        <f t="shared" si="116"/>
        <v>-9.8709127961520204E-2</v>
      </c>
      <c r="AG53" s="15">
        <f t="shared" si="116"/>
        <v>-0.12603496933550895</v>
      </c>
      <c r="AH53" s="15">
        <f t="shared" si="116"/>
        <v>-5.068382555214046E-2</v>
      </c>
      <c r="AI53" s="15">
        <f t="shared" si="116"/>
        <v>-8.5739467200393271E-2</v>
      </c>
      <c r="AJ53" s="15">
        <f t="shared" si="116"/>
        <v>-2.7030088512929762E-2</v>
      </c>
      <c r="AK53" s="15">
        <f t="shared" si="116"/>
        <v>-6.0312048487767278E-2</v>
      </c>
      <c r="AL53" s="15">
        <f t="shared" si="116"/>
        <v>-0.12828691862487451</v>
      </c>
      <c r="AM53" s="15">
        <f t="shared" si="116"/>
        <v>-0.33889431749600685</v>
      </c>
      <c r="AN53" s="15">
        <f t="shared" si="116"/>
        <v>-3.8113195004885969E-2</v>
      </c>
      <c r="AO53" s="15">
        <f t="shared" si="116"/>
        <v>-4.0319829832290099E-2</v>
      </c>
      <c r="AP53" s="15">
        <f t="shared" si="116"/>
        <v>-1.6599604526190692E-4</v>
      </c>
      <c r="AQ53" s="15">
        <f t="shared" si="116"/>
        <v>6.1091213545545475E-3</v>
      </c>
      <c r="AR53" s="15">
        <f t="shared" si="116"/>
        <v>-7.4497789029123185E-3</v>
      </c>
      <c r="AS53" s="15">
        <f t="shared" si="116"/>
        <v>-2.8953573522886189E-2</v>
      </c>
      <c r="AT53" s="15">
        <f t="shared" si="116"/>
        <v>-3.2119613057873142E-2</v>
      </c>
      <c r="AU53" s="15">
        <f t="shared" si="116"/>
        <v>-3.4591501865797181E-2</v>
      </c>
      <c r="AV53" s="15">
        <f t="shared" si="108"/>
        <v>-1.9871659795065444E-2</v>
      </c>
      <c r="AW53" s="15">
        <f t="shared" si="109"/>
        <v>-1.9154098199551162E-2</v>
      </c>
      <c r="AX53" s="15">
        <f t="shared" si="109"/>
        <v>-4.0325242878422651E-2</v>
      </c>
      <c r="AY53" s="15">
        <f t="shared" si="109"/>
        <v>-1.2468186174904861E-2</v>
      </c>
      <c r="AZ53" s="15">
        <f t="shared" si="109"/>
        <v>-2.2992127492224346E-2</v>
      </c>
      <c r="BA53" s="15">
        <f t="shared" si="110"/>
        <v>8.5122947484952416E-3</v>
      </c>
      <c r="BB53" s="15">
        <f t="shared" si="111"/>
        <v>7.6590967996144066E-3</v>
      </c>
      <c r="BC53" s="15">
        <f t="shared" si="112"/>
        <v>-7.111626297291318E-2</v>
      </c>
      <c r="BD53" s="15">
        <f t="shared" si="112"/>
        <v>-3.8259245280587661E-2</v>
      </c>
      <c r="BE53" s="15" t="e">
        <f t="shared" si="113"/>
        <v>#REF!</v>
      </c>
      <c r="BF53" s="523"/>
    </row>
    <row r="54" spans="24:58" ht="15" thickBot="1">
      <c r="X54" s="888"/>
      <c r="Y54" s="633" t="s">
        <v>251</v>
      </c>
      <c r="Z54" s="19"/>
      <c r="AA54" s="102"/>
      <c r="AB54" s="16">
        <f t="shared" ref="AB54:AU54" si="117">AB9/AA9-1</f>
        <v>-3.7604330087778193E-2</v>
      </c>
      <c r="AC54" s="16">
        <f t="shared" si="117"/>
        <v>-5.7774936723812842E-2</v>
      </c>
      <c r="AD54" s="16">
        <f t="shared" si="117"/>
        <v>-4.9945441082617115E-2</v>
      </c>
      <c r="AE54" s="16">
        <f t="shared" si="117"/>
        <v>6.9271906371466407E-2</v>
      </c>
      <c r="AF54" s="16">
        <f t="shared" si="117"/>
        <v>4.7877043927034402E-2</v>
      </c>
      <c r="AG54" s="16">
        <f t="shared" si="117"/>
        <v>-4.9615031809656873E-2</v>
      </c>
      <c r="AH54" s="16">
        <f t="shared" si="117"/>
        <v>-9.289151286575037E-3</v>
      </c>
      <c r="AI54" s="16">
        <f t="shared" si="117"/>
        <v>-4.3689655950773676E-2</v>
      </c>
      <c r="AJ54" s="16">
        <f t="shared" si="117"/>
        <v>-1.203188940683908E-2</v>
      </c>
      <c r="AK54" s="16">
        <f t="shared" si="117"/>
        <v>4.2489157308030157E-2</v>
      </c>
      <c r="AL54" s="16">
        <f t="shared" si="117"/>
        <v>-4.4272690088061339E-2</v>
      </c>
      <c r="AM54" s="16">
        <f t="shared" si="117"/>
        <v>2.0915387343400704E-2</v>
      </c>
      <c r="AN54" s="16">
        <f t="shared" si="117"/>
        <v>-5.0864781128818093E-2</v>
      </c>
      <c r="AO54" s="16">
        <f t="shared" si="117"/>
        <v>6.9560765972903615E-2</v>
      </c>
      <c r="AP54" s="16">
        <f t="shared" si="117"/>
        <v>2.1865695651686057E-3</v>
      </c>
      <c r="AQ54" s="16">
        <f t="shared" si="117"/>
        <v>1.4737184943223625E-2</v>
      </c>
      <c r="AR54" s="16">
        <f t="shared" si="117"/>
        <v>-6.7638039344581791E-2</v>
      </c>
      <c r="AS54" s="16">
        <f t="shared" si="117"/>
        <v>-2.4902057655178056E-2</v>
      </c>
      <c r="AT54" s="16">
        <f t="shared" si="117"/>
        <v>3.2903070393698108E-2</v>
      </c>
      <c r="AU54" s="16">
        <f t="shared" si="117"/>
        <v>5.2038716129204188E-2</v>
      </c>
      <c r="AV54" s="16">
        <f t="shared" si="108"/>
        <v>-4.7045943123567024E-3</v>
      </c>
      <c r="AW54" s="16">
        <f t="shared" si="109"/>
        <v>-0.14034897896596399</v>
      </c>
      <c r="AX54" s="16">
        <f t="shared" si="109"/>
        <v>4.7431221364420129E-3</v>
      </c>
      <c r="AY54" s="16">
        <f t="shared" si="109"/>
        <v>-7.4459646442167404E-2</v>
      </c>
      <c r="AZ54" s="16">
        <f t="shared" si="109"/>
        <v>0.12977238349502374</v>
      </c>
      <c r="BA54" s="16">
        <f t="shared" si="110"/>
        <v>-0.10759035014867013</v>
      </c>
      <c r="BB54" s="16">
        <f t="shared" si="111"/>
        <v>-1.3242073316094394E-2</v>
      </c>
      <c r="BC54" s="16">
        <f t="shared" si="112"/>
        <v>-5.1219704980726699E-2</v>
      </c>
      <c r="BD54" s="16">
        <f t="shared" si="112"/>
        <v>1.5412083565566892E-2</v>
      </c>
      <c r="BE54" s="16" t="e">
        <f t="shared" si="113"/>
        <v>#REF!</v>
      </c>
      <c r="BF54" s="523"/>
    </row>
    <row r="55" spans="24:58" ht="15" thickTop="1">
      <c r="X55" s="888"/>
      <c r="Y55" s="321" t="s">
        <v>167</v>
      </c>
      <c r="Z55" s="20"/>
      <c r="AA55" s="103"/>
      <c r="AB55" s="17">
        <f t="shared" ref="AB55:AU55" si="118">AB10/AA10-1</f>
        <v>-2.6094713680107406E-2</v>
      </c>
      <c r="AC55" s="17">
        <f t="shared" si="118"/>
        <v>1.9872903433865385E-2</v>
      </c>
      <c r="AD55" s="17">
        <f t="shared" si="118"/>
        <v>-9.2787849561187241E-2</v>
      </c>
      <c r="AE55" s="17">
        <f t="shared" si="118"/>
        <v>8.4649245853838373E-2</v>
      </c>
      <c r="AF55" s="17">
        <f t="shared" si="118"/>
        <v>-3.4192012104181768E-2</v>
      </c>
      <c r="AG55" s="17">
        <f t="shared" si="118"/>
        <v>-2.870829952169629E-2</v>
      </c>
      <c r="AH55" s="17">
        <f t="shared" si="118"/>
        <v>-1.8414820560631706E-2</v>
      </c>
      <c r="AI55" s="17">
        <f t="shared" si="118"/>
        <v>-4.6578427208251449E-2</v>
      </c>
      <c r="AJ55" s="17">
        <f t="shared" si="118"/>
        <v>-3.0669709859981742E-3</v>
      </c>
      <c r="AK55" s="17">
        <f t="shared" si="118"/>
        <v>-1.8476748434925749E-4</v>
      </c>
      <c r="AL55" s="17">
        <f t="shared" si="118"/>
        <v>-2.235897580488877E-2</v>
      </c>
      <c r="AM55" s="17">
        <f t="shared" si="118"/>
        <v>-1.8728984572402352E-2</v>
      </c>
      <c r="AN55" s="17">
        <f t="shared" si="118"/>
        <v>-3.9638529913087139E-2</v>
      </c>
      <c r="AO55" s="17">
        <f t="shared" si="118"/>
        <v>2.9552125382102723E-2</v>
      </c>
      <c r="AP55" s="17">
        <f t="shared" si="118"/>
        <v>-4.9763823947195363E-3</v>
      </c>
      <c r="AQ55" s="17">
        <f t="shared" si="118"/>
        <v>-1.622119358798757E-2</v>
      </c>
      <c r="AR55" s="17">
        <f t="shared" si="118"/>
        <v>7.8282140495573582E-3</v>
      </c>
      <c r="AS55" s="17">
        <f t="shared" si="118"/>
        <v>-8.4325637941343734E-3</v>
      </c>
      <c r="AT55" s="17">
        <f t="shared" si="118"/>
        <v>-2.732613622959823E-2</v>
      </c>
      <c r="AU55" s="17">
        <f t="shared" si="118"/>
        <v>1.4797605902405309E-2</v>
      </c>
      <c r="AV55" s="17">
        <f t="shared" si="108"/>
        <v>-2.8960106597373581E-2</v>
      </c>
      <c r="AW55" s="17">
        <f t="shared" si="109"/>
        <v>-2.5820679634163013E-2</v>
      </c>
      <c r="AX55" s="17">
        <f t="shared" si="109"/>
        <v>-1.125898937944747E-2</v>
      </c>
      <c r="AY55" s="17">
        <f t="shared" si="109"/>
        <v>-1.987107950600675E-2</v>
      </c>
      <c r="AZ55" s="17">
        <f t="shared" si="109"/>
        <v>-2.2866321566348713E-2</v>
      </c>
      <c r="BA55" s="17">
        <f t="shared" si="110"/>
        <v>-7.6010480409827164E-3</v>
      </c>
      <c r="BB55" s="17">
        <f t="shared" si="111"/>
        <v>-1.3807021659426932E-2</v>
      </c>
      <c r="BC55" s="17">
        <f t="shared" si="112"/>
        <v>-1.245124875253345E-2</v>
      </c>
      <c r="BD55" s="17">
        <f t="shared" si="112"/>
        <v>-3.6111659150690478E-3</v>
      </c>
      <c r="BE55" s="17" t="e">
        <f t="shared" si="113"/>
        <v>#REF!</v>
      </c>
      <c r="BF55" s="523"/>
    </row>
  </sheetData>
  <phoneticPr fontId="9"/>
  <pageMargins left="0.43307086614173229" right="0.51181102362204722" top="0.55118110236220474" bottom="0.59055118110236227" header="0.51181102362204722" footer="0.51181102362204722"/>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BF49"/>
  <sheetViews>
    <sheetView zoomScale="85" zoomScaleNormal="85" workbookViewId="0">
      <pane xSplit="26" ySplit="4" topLeftCell="AU5" activePane="bottomRight" state="frozen"/>
      <selection pane="topRight" activeCell="AA1" sqref="AA1"/>
      <selection pane="bottomLeft" activeCell="A5" sqref="A5"/>
      <selection pane="bottomRight"/>
    </sheetView>
  </sheetViews>
  <sheetFormatPr defaultColWidth="9.625" defaultRowHeight="14.25"/>
  <cols>
    <col min="1" max="1" width="1.625" style="84" customWidth="1"/>
    <col min="2" max="22" width="1.625" style="9" hidden="1" customWidth="1"/>
    <col min="23" max="23" width="1" style="84" hidden="1" customWidth="1"/>
    <col min="24" max="24" width="1.625" style="893" customWidth="1"/>
    <col min="25" max="25" width="34.125" style="9" customWidth="1"/>
    <col min="26" max="26" width="10.625" style="9" hidden="1" customWidth="1"/>
    <col min="27" max="27" width="8.625" style="9" customWidth="1"/>
    <col min="28" max="42" width="8.625" style="9" bestFit="1" customWidth="1"/>
    <col min="43" max="43" width="9" style="9" bestFit="1" customWidth="1"/>
    <col min="44" max="50" width="8.625" style="9" bestFit="1" customWidth="1"/>
    <col min="51" max="53" width="8.625" style="9" customWidth="1"/>
    <col min="54" max="54" width="8.5" style="9" customWidth="1"/>
    <col min="55" max="56" width="8.625" style="9" customWidth="1"/>
    <col min="57" max="57" width="8.625" style="9" hidden="1" customWidth="1"/>
    <col min="58" max="58" width="8.625" style="84" customWidth="1"/>
    <col min="59" max="59" width="4.375" style="9" customWidth="1"/>
    <col min="60" max="61" width="9" style="9" customWidth="1"/>
    <col min="62" max="16384" width="9.625" style="9"/>
  </cols>
  <sheetData>
    <row r="1" spans="23:58" ht="53.25" customHeight="1">
      <c r="X1" s="861"/>
      <c r="Y1" s="629" t="s">
        <v>209</v>
      </c>
      <c r="AC1" s="41"/>
      <c r="AD1" s="40"/>
    </row>
    <row r="2" spans="23:58" ht="18">
      <c r="W2" s="894"/>
      <c r="Y2" s="900" t="str">
        <f>'0.Contents'!$C2</f>
        <v>＜速報値＞</v>
      </c>
    </row>
    <row r="3" spans="23:58" ht="18.75">
      <c r="Y3" s="84" t="s">
        <v>398</v>
      </c>
    </row>
    <row r="4" spans="23:58" ht="30">
      <c r="X4" s="876"/>
      <c r="Y4" s="843"/>
      <c r="Z4" s="845"/>
      <c r="AA4" s="843">
        <v>1990</v>
      </c>
      <c r="AB4" s="843">
        <f t="shared" ref="AB4:BE4" si="0">AA4+1</f>
        <v>1991</v>
      </c>
      <c r="AC4" s="843">
        <f t="shared" si="0"/>
        <v>1992</v>
      </c>
      <c r="AD4" s="843">
        <f t="shared" si="0"/>
        <v>1993</v>
      </c>
      <c r="AE4" s="843">
        <f t="shared" si="0"/>
        <v>1994</v>
      </c>
      <c r="AF4" s="843">
        <f t="shared" si="0"/>
        <v>1995</v>
      </c>
      <c r="AG4" s="843">
        <f t="shared" si="0"/>
        <v>1996</v>
      </c>
      <c r="AH4" s="843">
        <f t="shared" si="0"/>
        <v>1997</v>
      </c>
      <c r="AI4" s="843">
        <f t="shared" si="0"/>
        <v>1998</v>
      </c>
      <c r="AJ4" s="843">
        <f t="shared" si="0"/>
        <v>1999</v>
      </c>
      <c r="AK4" s="843">
        <f t="shared" si="0"/>
        <v>2000</v>
      </c>
      <c r="AL4" s="843">
        <f t="shared" si="0"/>
        <v>2001</v>
      </c>
      <c r="AM4" s="843">
        <f t="shared" si="0"/>
        <v>2002</v>
      </c>
      <c r="AN4" s="843">
        <f t="shared" si="0"/>
        <v>2003</v>
      </c>
      <c r="AO4" s="843">
        <f t="shared" si="0"/>
        <v>2004</v>
      </c>
      <c r="AP4" s="843">
        <f t="shared" si="0"/>
        <v>2005</v>
      </c>
      <c r="AQ4" s="843">
        <f t="shared" si="0"/>
        <v>2006</v>
      </c>
      <c r="AR4" s="843">
        <f t="shared" si="0"/>
        <v>2007</v>
      </c>
      <c r="AS4" s="843">
        <f t="shared" si="0"/>
        <v>2008</v>
      </c>
      <c r="AT4" s="843">
        <f t="shared" si="0"/>
        <v>2009</v>
      </c>
      <c r="AU4" s="843">
        <f t="shared" si="0"/>
        <v>2010</v>
      </c>
      <c r="AV4" s="843">
        <f t="shared" si="0"/>
        <v>2011</v>
      </c>
      <c r="AW4" s="843">
        <f t="shared" si="0"/>
        <v>2012</v>
      </c>
      <c r="AX4" s="843">
        <f t="shared" si="0"/>
        <v>2013</v>
      </c>
      <c r="AY4" s="843">
        <f t="shared" si="0"/>
        <v>2014</v>
      </c>
      <c r="AZ4" s="843">
        <f t="shared" si="0"/>
        <v>2015</v>
      </c>
      <c r="BA4" s="843">
        <f t="shared" si="0"/>
        <v>2016</v>
      </c>
      <c r="BB4" s="843">
        <f t="shared" si="0"/>
        <v>2017</v>
      </c>
      <c r="BC4" s="843">
        <f t="shared" si="0"/>
        <v>2018</v>
      </c>
      <c r="BD4" s="844" t="s">
        <v>377</v>
      </c>
      <c r="BE4" s="36" t="e">
        <f t="shared" si="0"/>
        <v>#VALUE!</v>
      </c>
      <c r="BF4" s="648"/>
    </row>
    <row r="5" spans="23:58">
      <c r="X5" s="888"/>
      <c r="Y5" s="319" t="s">
        <v>116</v>
      </c>
      <c r="Z5" s="11"/>
      <c r="AA5" s="11">
        <v>11362.347091586027</v>
      </c>
      <c r="AB5" s="11">
        <v>11223.732537319809</v>
      </c>
      <c r="AC5" s="11">
        <v>11167.986756006101</v>
      </c>
      <c r="AD5" s="11">
        <v>11176.967651326468</v>
      </c>
      <c r="AE5" s="11">
        <v>10970.218041459788</v>
      </c>
      <c r="AF5" s="11">
        <v>10597.847207784418</v>
      </c>
      <c r="AG5" s="11">
        <v>10434.251969961591</v>
      </c>
      <c r="AH5" s="11">
        <v>10339.424752927054</v>
      </c>
      <c r="AI5" s="11">
        <v>10214.949291649402</v>
      </c>
      <c r="AJ5" s="11">
        <v>10154.691079707291</v>
      </c>
      <c r="AK5" s="11">
        <v>10207.120952179599</v>
      </c>
      <c r="AL5" s="11">
        <v>10019.527337461655</v>
      </c>
      <c r="AM5" s="11">
        <v>10030.149181146073</v>
      </c>
      <c r="AN5" s="11">
        <v>10023.159686914465</v>
      </c>
      <c r="AO5" s="11">
        <v>9918.39935648547</v>
      </c>
      <c r="AP5" s="11">
        <v>9915.1310816137084</v>
      </c>
      <c r="AQ5" s="11">
        <v>9952.6498582745189</v>
      </c>
      <c r="AR5" s="11">
        <v>10339.377721903998</v>
      </c>
      <c r="AS5" s="11">
        <v>9649.0997783222247</v>
      </c>
      <c r="AT5" s="11">
        <v>9416.3918259959755</v>
      </c>
      <c r="AU5" s="11">
        <v>9665.5677544794016</v>
      </c>
      <c r="AV5" s="11">
        <v>9506.995988323757</v>
      </c>
      <c r="AW5" s="11">
        <v>9442.3638309709804</v>
      </c>
      <c r="AX5" s="11">
        <v>9397.8408823124464</v>
      </c>
      <c r="AY5" s="11">
        <v>9274.0028026490545</v>
      </c>
      <c r="AZ5" s="11">
        <v>9308.7513655464445</v>
      </c>
      <c r="BA5" s="11">
        <v>9257.7904150488612</v>
      </c>
      <c r="BB5" s="11">
        <v>9385.3635777652362</v>
      </c>
      <c r="BC5" s="11">
        <v>9348.799427922675</v>
      </c>
      <c r="BD5" s="13">
        <v>9413.7180720725573</v>
      </c>
      <c r="BE5" s="11" t="e">
        <f>#REF!</f>
        <v>#REF!</v>
      </c>
      <c r="BF5" s="189"/>
    </row>
    <row r="6" spans="23:58">
      <c r="X6" s="888"/>
      <c r="Y6" s="319" t="s">
        <v>117</v>
      </c>
      <c r="Z6" s="11"/>
      <c r="AA6" s="11">
        <v>6215.5233743739518</v>
      </c>
      <c r="AB6" s="11">
        <v>6462.9687459132056</v>
      </c>
      <c r="AC6" s="11">
        <v>6581.771391826127</v>
      </c>
      <c r="AD6" s="11">
        <v>6703.1699432746454</v>
      </c>
      <c r="AE6" s="11">
        <v>6948.0820137857236</v>
      </c>
      <c r="AF6" s="11">
        <v>7521.0500843735317</v>
      </c>
      <c r="AG6" s="11">
        <v>7699.2442575175619</v>
      </c>
      <c r="AH6" s="11">
        <v>7889.5022799084918</v>
      </c>
      <c r="AI6" s="11">
        <v>7722.2024412713636</v>
      </c>
      <c r="AJ6" s="11">
        <v>7844.4472977003643</v>
      </c>
      <c r="AK6" s="11">
        <v>7846.8465538467462</v>
      </c>
      <c r="AL6" s="11">
        <v>7847.4984408586251</v>
      </c>
      <c r="AM6" s="11">
        <v>7662.3084559388717</v>
      </c>
      <c r="AN6" s="11">
        <v>7411.251331694516</v>
      </c>
      <c r="AO6" s="11">
        <v>7185.4732106808287</v>
      </c>
      <c r="AP6" s="11">
        <v>7176.120813041488</v>
      </c>
      <c r="AQ6" s="11">
        <v>6946.5292443550989</v>
      </c>
      <c r="AR6" s="11">
        <v>6925.7760920513983</v>
      </c>
      <c r="AS6" s="11">
        <v>6640.0609747304279</v>
      </c>
      <c r="AT6" s="11">
        <v>6349.7604138246879</v>
      </c>
      <c r="AU6" s="11">
        <v>6166.5397641743102</v>
      </c>
      <c r="AV6" s="11">
        <v>6186.4617098190674</v>
      </c>
      <c r="AW6" s="11">
        <v>6148.1695896433848</v>
      </c>
      <c r="AX6" s="11">
        <v>6191.4047308980453</v>
      </c>
      <c r="AY6" s="11">
        <v>6082.3732475403203</v>
      </c>
      <c r="AZ6" s="11">
        <v>6130.6890504926978</v>
      </c>
      <c r="BA6" s="11">
        <v>5929.7165599885202</v>
      </c>
      <c r="BB6" s="11">
        <v>6137.3978488382791</v>
      </c>
      <c r="BC6" s="11">
        <v>5909.1592604646912</v>
      </c>
      <c r="BD6" s="11">
        <v>5807.7138831082393</v>
      </c>
      <c r="BE6" s="11" t="e">
        <f>#REF!+#REF!</f>
        <v>#REF!</v>
      </c>
      <c r="BF6" s="189"/>
    </row>
    <row r="7" spans="23:58">
      <c r="X7" s="888"/>
      <c r="Y7" s="319" t="s">
        <v>118</v>
      </c>
      <c r="Z7" s="11"/>
      <c r="AA7" s="11">
        <v>4387.350089581033</v>
      </c>
      <c r="AB7" s="11">
        <v>4460.7065180828231</v>
      </c>
      <c r="AC7" s="11">
        <v>4604.1513803673452</v>
      </c>
      <c r="AD7" s="11">
        <v>4604.0987895704893</v>
      </c>
      <c r="AE7" s="11">
        <v>4744.0872089677368</v>
      </c>
      <c r="AF7" s="11">
        <v>4945.8527808408207</v>
      </c>
      <c r="AG7" s="11">
        <v>5058.4069899842498</v>
      </c>
      <c r="AH7" s="11">
        <v>5166.5006800353403</v>
      </c>
      <c r="AI7" s="11">
        <v>5167.6920367170369</v>
      </c>
      <c r="AJ7" s="11">
        <v>5168.8712460307315</v>
      </c>
      <c r="AK7" s="11">
        <v>5131.8270226337436</v>
      </c>
      <c r="AL7" s="11">
        <v>5063.1179747262322</v>
      </c>
      <c r="AM7" s="11">
        <v>4820.9150009936611</v>
      </c>
      <c r="AN7" s="11">
        <v>4875.3917172767187</v>
      </c>
      <c r="AO7" s="11">
        <v>4880.5187799006417</v>
      </c>
      <c r="AP7" s="11">
        <v>4945.3219268625235</v>
      </c>
      <c r="AQ7" s="11">
        <v>4795.3371333445202</v>
      </c>
      <c r="AR7" s="11">
        <v>4594.8824500586315</v>
      </c>
      <c r="AS7" s="11">
        <v>4556.1521943512525</v>
      </c>
      <c r="AT7" s="11">
        <v>4358.4850340244911</v>
      </c>
      <c r="AU7" s="11">
        <v>4275.650130529858</v>
      </c>
      <c r="AV7" s="11">
        <v>4319.6483912032609</v>
      </c>
      <c r="AW7" s="11">
        <v>4280.349329509042</v>
      </c>
      <c r="AX7" s="11">
        <v>4289.6530259373676</v>
      </c>
      <c r="AY7" s="11">
        <v>4139.4682366172538</v>
      </c>
      <c r="AZ7" s="11">
        <v>4187.5827889713992</v>
      </c>
      <c r="BA7" s="11">
        <v>4043.3977931056861</v>
      </c>
      <c r="BB7" s="11">
        <v>4079.5240964423124</v>
      </c>
      <c r="BC7" s="11">
        <v>4071.3759438281409</v>
      </c>
      <c r="BD7" s="11">
        <v>4071.0242233475733</v>
      </c>
      <c r="BE7" s="11" t="e">
        <f>#REF!</f>
        <v>#REF!</v>
      </c>
      <c r="BF7" s="189"/>
    </row>
    <row r="8" spans="23:58" ht="13.5" customHeight="1" thickBot="1">
      <c r="X8" s="888"/>
      <c r="Y8" s="631" t="s">
        <v>251</v>
      </c>
      <c r="Z8" s="12"/>
      <c r="AA8" s="12">
        <v>9910.6586158148075</v>
      </c>
      <c r="AB8" s="12">
        <v>9433.1295624956929</v>
      </c>
      <c r="AC8" s="12">
        <v>9398.8544222426717</v>
      </c>
      <c r="AD8" s="12">
        <v>9131.1318698893083</v>
      </c>
      <c r="AE8" s="12">
        <v>10208.630427212322</v>
      </c>
      <c r="AF8" s="12">
        <v>10114.044334040294</v>
      </c>
      <c r="AG8" s="12">
        <v>11117.329105593026</v>
      </c>
      <c r="AH8" s="12">
        <v>11721.06177592275</v>
      </c>
      <c r="AI8" s="12">
        <v>10428.204222230408</v>
      </c>
      <c r="AJ8" s="12">
        <v>4218.5895017867424</v>
      </c>
      <c r="AK8" s="12">
        <v>6719.7584773469416</v>
      </c>
      <c r="AL8" s="12">
        <v>3358.1568536531995</v>
      </c>
      <c r="AM8" s="12">
        <v>3222.2053164553804</v>
      </c>
      <c r="AN8" s="12">
        <v>3267.600592395062</v>
      </c>
      <c r="AO8" s="12">
        <v>3423.3922951847712</v>
      </c>
      <c r="AP8" s="12">
        <v>2926.0395015680419</v>
      </c>
      <c r="AQ8" s="12">
        <v>3142.8002818294981</v>
      </c>
      <c r="AR8" s="12">
        <v>2342.3071168743591</v>
      </c>
      <c r="AS8" s="12">
        <v>2541.343930866442</v>
      </c>
      <c r="AT8" s="12">
        <v>2618.690873776256</v>
      </c>
      <c r="AU8" s="12">
        <v>2088.0104847180719</v>
      </c>
      <c r="AV8" s="12">
        <v>1777.151565658281</v>
      </c>
      <c r="AW8" s="12">
        <v>1600.334984627242</v>
      </c>
      <c r="AX8" s="12">
        <v>1617.7588718757988</v>
      </c>
      <c r="AY8" s="12">
        <v>1605.6848886001922</v>
      </c>
      <c r="AZ8" s="12">
        <v>1199.3696117404465</v>
      </c>
      <c r="BA8" s="12">
        <v>1104.6021747670275</v>
      </c>
      <c r="BB8" s="12">
        <v>1019.6588200937098</v>
      </c>
      <c r="BC8" s="12">
        <v>875.75574343863479</v>
      </c>
      <c r="BD8" s="12">
        <v>924.56791718084514</v>
      </c>
      <c r="BE8" s="12" t="e">
        <f>#REF!</f>
        <v>#REF!</v>
      </c>
      <c r="BF8" s="189"/>
    </row>
    <row r="9" spans="23:58" ht="15" thickTop="1">
      <c r="X9" s="888"/>
      <c r="Y9" s="321" t="s">
        <v>39</v>
      </c>
      <c r="Z9" s="13"/>
      <c r="AA9" s="13">
        <f t="shared" ref="AA9:AX9" si="1">SUM(AA5:AA8)</f>
        <v>31875.879171355817</v>
      </c>
      <c r="AB9" s="13">
        <f t="shared" si="1"/>
        <v>31580.537363811527</v>
      </c>
      <c r="AC9" s="13">
        <f t="shared" si="1"/>
        <v>31752.763950442244</v>
      </c>
      <c r="AD9" s="13">
        <f t="shared" si="1"/>
        <v>31615.368254060912</v>
      </c>
      <c r="AE9" s="13">
        <f t="shared" si="1"/>
        <v>32871.017691425572</v>
      </c>
      <c r="AF9" s="13">
        <f t="shared" si="1"/>
        <v>33178.794407039066</v>
      </c>
      <c r="AG9" s="13">
        <f t="shared" si="1"/>
        <v>34309.232323056429</v>
      </c>
      <c r="AH9" s="13">
        <f t="shared" si="1"/>
        <v>35116.489488793639</v>
      </c>
      <c r="AI9" s="13">
        <f t="shared" si="1"/>
        <v>33533.04799186821</v>
      </c>
      <c r="AJ9" s="13">
        <f t="shared" si="1"/>
        <v>27386.599125225126</v>
      </c>
      <c r="AK9" s="13">
        <f t="shared" si="1"/>
        <v>29905.553006007034</v>
      </c>
      <c r="AL9" s="13">
        <f t="shared" si="1"/>
        <v>26288.300606699711</v>
      </c>
      <c r="AM9" s="13">
        <f t="shared" si="1"/>
        <v>25735.577954533986</v>
      </c>
      <c r="AN9" s="13">
        <f t="shared" si="1"/>
        <v>25577.403328280761</v>
      </c>
      <c r="AO9" s="13">
        <f t="shared" si="1"/>
        <v>25407.78364225171</v>
      </c>
      <c r="AP9" s="13">
        <f t="shared" si="1"/>
        <v>24962.613323085759</v>
      </c>
      <c r="AQ9" s="13">
        <f t="shared" si="1"/>
        <v>24837.31651780364</v>
      </c>
      <c r="AR9" s="13">
        <f t="shared" si="1"/>
        <v>24202.343380888386</v>
      </c>
      <c r="AS9" s="13">
        <f t="shared" si="1"/>
        <v>23386.656878270347</v>
      </c>
      <c r="AT9" s="13">
        <f t="shared" si="1"/>
        <v>22743.328147621411</v>
      </c>
      <c r="AU9" s="13">
        <f t="shared" si="1"/>
        <v>22195.768133901642</v>
      </c>
      <c r="AV9" s="13">
        <f t="shared" si="1"/>
        <v>21790.257655004367</v>
      </c>
      <c r="AW9" s="13">
        <f t="shared" si="1"/>
        <v>21471.217734750651</v>
      </c>
      <c r="AX9" s="13">
        <f t="shared" si="1"/>
        <v>21496.657511023659</v>
      </c>
      <c r="AY9" s="13">
        <f>SUM(AY5:AY8)</f>
        <v>21101.52917540682</v>
      </c>
      <c r="AZ9" s="13">
        <f>SUM(AZ5:AZ8)</f>
        <v>20826.392816750988</v>
      </c>
      <c r="BA9" s="13">
        <f>SUM(BA5:BA8)</f>
        <v>20335.506942910095</v>
      </c>
      <c r="BB9" s="13">
        <f t="shared" ref="BB9" si="2">SUM(BB5:BB8)</f>
        <v>20621.944343139541</v>
      </c>
      <c r="BC9" s="13">
        <f t="shared" ref="BC9:BD9" si="3">SUM(BC5:BC8)</f>
        <v>20205.090375654145</v>
      </c>
      <c r="BD9" s="13">
        <f t="shared" si="3"/>
        <v>20217.024095709214</v>
      </c>
      <c r="BE9" s="13" t="e">
        <f>SUM(BE5:BE8)</f>
        <v>#REF!</v>
      </c>
      <c r="BF9" s="189"/>
    </row>
    <row r="10" spans="23:58">
      <c r="Z10" s="41"/>
      <c r="AA10" s="41"/>
      <c r="AB10" s="41"/>
      <c r="AC10" s="41"/>
      <c r="AD10" s="41"/>
      <c r="AE10" s="41"/>
      <c r="AF10" s="41"/>
      <c r="AG10" s="41"/>
      <c r="AH10" s="41"/>
      <c r="AI10" s="41"/>
      <c r="AJ10" s="41"/>
      <c r="AK10" s="41"/>
      <c r="AL10" s="41"/>
    </row>
    <row r="11" spans="23:58">
      <c r="Y11" s="9" t="s">
        <v>204</v>
      </c>
      <c r="Z11" s="40"/>
      <c r="AA11" s="40"/>
    </row>
    <row r="12" spans="23:58">
      <c r="X12" s="876"/>
      <c r="Y12" s="10"/>
      <c r="Z12" s="83"/>
      <c r="AA12" s="10">
        <v>1990</v>
      </c>
      <c r="AB12" s="10">
        <f t="shared" ref="AB12:AP12" si="4">AA12+1</f>
        <v>1991</v>
      </c>
      <c r="AC12" s="10">
        <f t="shared" si="4"/>
        <v>1992</v>
      </c>
      <c r="AD12" s="10">
        <f t="shared" si="4"/>
        <v>1993</v>
      </c>
      <c r="AE12" s="10">
        <f t="shared" si="4"/>
        <v>1994</v>
      </c>
      <c r="AF12" s="10">
        <f t="shared" si="4"/>
        <v>1995</v>
      </c>
      <c r="AG12" s="10">
        <f t="shared" si="4"/>
        <v>1996</v>
      </c>
      <c r="AH12" s="10">
        <f t="shared" si="4"/>
        <v>1997</v>
      </c>
      <c r="AI12" s="10">
        <f t="shared" si="4"/>
        <v>1998</v>
      </c>
      <c r="AJ12" s="10">
        <f t="shared" si="4"/>
        <v>1999</v>
      </c>
      <c r="AK12" s="10">
        <f t="shared" si="4"/>
        <v>2000</v>
      </c>
      <c r="AL12" s="10">
        <f t="shared" si="4"/>
        <v>2001</v>
      </c>
      <c r="AM12" s="10">
        <f t="shared" si="4"/>
        <v>2002</v>
      </c>
      <c r="AN12" s="10">
        <f t="shared" si="4"/>
        <v>2003</v>
      </c>
      <c r="AO12" s="10">
        <f t="shared" si="4"/>
        <v>2004</v>
      </c>
      <c r="AP12" s="10">
        <f t="shared" si="4"/>
        <v>2005</v>
      </c>
      <c r="AQ12" s="10">
        <f t="shared" ref="AQ12:AZ12" si="5">AP12+1</f>
        <v>2006</v>
      </c>
      <c r="AR12" s="10">
        <f t="shared" si="5"/>
        <v>2007</v>
      </c>
      <c r="AS12" s="10">
        <f t="shared" si="5"/>
        <v>2008</v>
      </c>
      <c r="AT12" s="10">
        <f t="shared" si="5"/>
        <v>2009</v>
      </c>
      <c r="AU12" s="10">
        <f t="shared" si="5"/>
        <v>2010</v>
      </c>
      <c r="AV12" s="10">
        <f t="shared" si="5"/>
        <v>2011</v>
      </c>
      <c r="AW12" s="10">
        <f t="shared" si="5"/>
        <v>2012</v>
      </c>
      <c r="AX12" s="10">
        <f t="shared" si="5"/>
        <v>2013</v>
      </c>
      <c r="AY12" s="10">
        <f t="shared" si="5"/>
        <v>2014</v>
      </c>
      <c r="AZ12" s="10">
        <f t="shared" si="5"/>
        <v>2015</v>
      </c>
      <c r="BA12" s="10">
        <f>AZ12+1</f>
        <v>2016</v>
      </c>
      <c r="BB12" s="10">
        <f>BA12+1</f>
        <v>2017</v>
      </c>
      <c r="BC12" s="10">
        <f>BB12+1</f>
        <v>2018</v>
      </c>
      <c r="BD12" s="10">
        <f>BC12+1</f>
        <v>2019</v>
      </c>
      <c r="BE12" s="10">
        <f>BD12+1</f>
        <v>2020</v>
      </c>
      <c r="BF12" s="648"/>
    </row>
    <row r="13" spans="23:58">
      <c r="X13" s="888"/>
      <c r="Y13" s="319" t="s">
        <v>116</v>
      </c>
      <c r="Z13" s="31"/>
      <c r="AA13" s="6">
        <f t="shared" ref="AA13:AX13" si="6">AA5/AA$9</f>
        <v>0.35645595939504054</v>
      </c>
      <c r="AB13" s="6">
        <f t="shared" si="6"/>
        <v>0.35540030266176548</v>
      </c>
      <c r="AC13" s="6">
        <f t="shared" si="6"/>
        <v>0.35171699614674196</v>
      </c>
      <c r="AD13" s="6">
        <f t="shared" si="6"/>
        <v>0.35352957338685481</v>
      </c>
      <c r="AE13" s="6">
        <f t="shared" si="6"/>
        <v>0.33373527234361766</v>
      </c>
      <c r="AF13" s="6">
        <f t="shared" si="6"/>
        <v>0.31941628371933928</v>
      </c>
      <c r="AG13" s="6">
        <f t="shared" si="6"/>
        <v>0.30412373764916867</v>
      </c>
      <c r="AH13" s="6">
        <f t="shared" si="6"/>
        <v>0.29443218566100032</v>
      </c>
      <c r="AI13" s="6">
        <f t="shared" si="6"/>
        <v>0.30462334632171029</v>
      </c>
      <c r="AJ13" s="6">
        <f t="shared" si="6"/>
        <v>0.37079051083615755</v>
      </c>
      <c r="AK13" s="6">
        <f t="shared" si="6"/>
        <v>0.34131189448759991</v>
      </c>
      <c r="AL13" s="6">
        <f t="shared" si="6"/>
        <v>0.38114016905711001</v>
      </c>
      <c r="AM13" s="6">
        <f t="shared" si="6"/>
        <v>0.38973864114751705</v>
      </c>
      <c r="AN13" s="6">
        <f t="shared" si="6"/>
        <v>0.39187557697977593</v>
      </c>
      <c r="AO13" s="6">
        <f t="shared" si="6"/>
        <v>0.39036853808813654</v>
      </c>
      <c r="AP13" s="6">
        <f t="shared" si="6"/>
        <v>0.39719924165327924</v>
      </c>
      <c r="AQ13" s="6">
        <f t="shared" si="6"/>
        <v>0.40071357351106585</v>
      </c>
      <c r="AR13" s="6">
        <f t="shared" si="6"/>
        <v>0.42720564530410671</v>
      </c>
      <c r="AS13" s="6">
        <f t="shared" si="6"/>
        <v>0.41258995796392178</v>
      </c>
      <c r="AT13" s="6">
        <f t="shared" si="6"/>
        <v>0.41402875449347021</v>
      </c>
      <c r="AU13" s="6">
        <f t="shared" si="6"/>
        <v>0.43546894597967484</v>
      </c>
      <c r="AV13" s="6">
        <f t="shared" si="6"/>
        <v>0.43629571246214122</v>
      </c>
      <c r="AW13" s="6">
        <f t="shared" si="6"/>
        <v>0.43976843547577371</v>
      </c>
      <c r="AX13" s="6">
        <f t="shared" si="6"/>
        <v>0.43717684377178906</v>
      </c>
      <c r="AY13" s="6">
        <f t="shared" ref="AY13:BC16" si="7">AY5/AY$9</f>
        <v>0.43949434780573238</v>
      </c>
      <c r="AZ13" s="6">
        <f t="shared" si="7"/>
        <v>0.44696897093284788</v>
      </c>
      <c r="BA13" s="6">
        <f t="shared" si="7"/>
        <v>0.45525250199265666</v>
      </c>
      <c r="BB13" s="6">
        <f t="shared" si="7"/>
        <v>0.45511535777602546</v>
      </c>
      <c r="BC13" s="6">
        <f t="shared" si="7"/>
        <v>0.46269525422105445</v>
      </c>
      <c r="BD13" s="6">
        <f t="shared" ref="BD13" si="8">BD5/BD$9</f>
        <v>0.46563322215510888</v>
      </c>
      <c r="BE13" s="73" t="e">
        <f t="shared" ref="BE13" si="9">BE5/BE$9</f>
        <v>#REF!</v>
      </c>
      <c r="BF13" s="658"/>
    </row>
    <row r="14" spans="23:58">
      <c r="X14" s="888"/>
      <c r="Y14" s="319" t="s">
        <v>117</v>
      </c>
      <c r="Z14" s="31"/>
      <c r="AA14" s="6">
        <f t="shared" ref="AA14:AX14" si="10">AA6/AA$9</f>
        <v>0.19499143352128534</v>
      </c>
      <c r="AB14" s="6">
        <f t="shared" si="10"/>
        <v>0.20465037283751827</v>
      </c>
      <c r="AC14" s="6">
        <f t="shared" si="10"/>
        <v>0.20728184173505493</v>
      </c>
      <c r="AD14" s="6">
        <f t="shared" si="10"/>
        <v>0.21202251668897265</v>
      </c>
      <c r="AE14" s="6">
        <f t="shared" si="10"/>
        <v>0.21137410709368259</v>
      </c>
      <c r="AF14" s="6">
        <f t="shared" si="10"/>
        <v>0.22668244035949356</v>
      </c>
      <c r="AG14" s="6">
        <f t="shared" si="10"/>
        <v>0.22440736024115379</v>
      </c>
      <c r="AH14" s="6">
        <f t="shared" si="10"/>
        <v>0.22466659950238441</v>
      </c>
      <c r="AI14" s="6">
        <f t="shared" si="10"/>
        <v>0.23028632658576112</v>
      </c>
      <c r="AJ14" s="6">
        <f t="shared" si="10"/>
        <v>0.28643378689817078</v>
      </c>
      <c r="AK14" s="6">
        <f t="shared" si="10"/>
        <v>0.26238760915976289</v>
      </c>
      <c r="AL14" s="6">
        <f t="shared" si="10"/>
        <v>0.29851676448262499</v>
      </c>
      <c r="AM14" s="6">
        <f t="shared" si="10"/>
        <v>0.29773213057330844</v>
      </c>
      <c r="AN14" s="6">
        <f t="shared" si="10"/>
        <v>0.2897577692532981</v>
      </c>
      <c r="AO14" s="6">
        <f t="shared" si="10"/>
        <v>0.28280598228693166</v>
      </c>
      <c r="AP14" s="6">
        <f t="shared" si="10"/>
        <v>0.28747474153296743</v>
      </c>
      <c r="AQ14" s="6">
        <f t="shared" si="10"/>
        <v>0.27968114990907961</v>
      </c>
      <c r="AR14" s="6">
        <f t="shared" si="10"/>
        <v>0.28616138458395746</v>
      </c>
      <c r="AS14" s="6">
        <f t="shared" si="10"/>
        <v>0.28392518902092517</v>
      </c>
      <c r="AT14" s="6">
        <f t="shared" si="10"/>
        <v>0.27919222607218863</v>
      </c>
      <c r="AU14" s="6">
        <f t="shared" si="10"/>
        <v>0.27782502173266022</v>
      </c>
      <c r="AV14" s="6">
        <f t="shared" si="10"/>
        <v>0.28390952542951137</v>
      </c>
      <c r="AW14" s="6">
        <f t="shared" si="10"/>
        <v>0.2863447087909094</v>
      </c>
      <c r="AX14" s="6">
        <f t="shared" si="10"/>
        <v>0.28801708952766464</v>
      </c>
      <c r="AY14" s="6">
        <f t="shared" si="7"/>
        <v>0.28824324516865529</v>
      </c>
      <c r="AZ14" s="6">
        <f t="shared" si="7"/>
        <v>0.29437114263789793</v>
      </c>
      <c r="BA14" s="6">
        <f t="shared" si="7"/>
        <v>0.29159423350672337</v>
      </c>
      <c r="BB14" s="6">
        <f t="shared" si="7"/>
        <v>0.29761489734987351</v>
      </c>
      <c r="BC14" s="6">
        <f t="shared" si="7"/>
        <v>0.29245893735693723</v>
      </c>
      <c r="BD14" s="6">
        <f t="shared" ref="BD14" si="11">BD6/BD$9</f>
        <v>0.28726848499630797</v>
      </c>
      <c r="BE14" s="73" t="e">
        <f t="shared" ref="BE14" si="12">BE6/BE$9</f>
        <v>#REF!</v>
      </c>
      <c r="BF14" s="658"/>
    </row>
    <row r="15" spans="23:58">
      <c r="X15" s="888"/>
      <c r="Y15" s="319" t="s">
        <v>118</v>
      </c>
      <c r="Z15" s="31"/>
      <c r="AA15" s="6">
        <f t="shared" ref="AA15:AX15" si="13">AA7/AA$9</f>
        <v>0.13763855942594916</v>
      </c>
      <c r="AB15" s="6">
        <f t="shared" si="13"/>
        <v>0.14124859455983779</v>
      </c>
      <c r="AC15" s="6">
        <f t="shared" si="13"/>
        <v>0.14500001913386881</v>
      </c>
      <c r="AD15" s="6">
        <f t="shared" si="13"/>
        <v>0.14562850423161225</v>
      </c>
      <c r="AE15" s="6">
        <f t="shared" si="13"/>
        <v>0.14432431796005013</v>
      </c>
      <c r="AF15" s="6">
        <f t="shared" si="13"/>
        <v>0.14906668157271954</v>
      </c>
      <c r="AG15" s="6">
        <f t="shared" si="13"/>
        <v>0.14743573806473392</v>
      </c>
      <c r="AH15" s="6">
        <f t="shared" si="13"/>
        <v>0.14712463447361593</v>
      </c>
      <c r="AI15" s="6">
        <f t="shared" si="13"/>
        <v>0.15410743568464777</v>
      </c>
      <c r="AJ15" s="6">
        <f t="shared" si="13"/>
        <v>0.18873724416807236</v>
      </c>
      <c r="AK15" s="6">
        <f t="shared" si="13"/>
        <v>0.17160114115271266</v>
      </c>
      <c r="AL15" s="6">
        <f t="shared" si="13"/>
        <v>0.1925996682127056</v>
      </c>
      <c r="AM15" s="6">
        <f t="shared" si="13"/>
        <v>0.18732491687229944</v>
      </c>
      <c r="AN15" s="6">
        <f t="shared" si="13"/>
        <v>0.19061323992518159</v>
      </c>
      <c r="AO15" s="6">
        <f t="shared" si="13"/>
        <v>0.19208754484923329</v>
      </c>
      <c r="AP15" s="6">
        <f t="shared" si="13"/>
        <v>0.19810914277508851</v>
      </c>
      <c r="AQ15" s="6">
        <f t="shared" si="13"/>
        <v>0.19306985639560434</v>
      </c>
      <c r="AR15" s="6">
        <f t="shared" si="13"/>
        <v>0.18985279143204889</v>
      </c>
      <c r="AS15" s="6">
        <f t="shared" si="13"/>
        <v>0.19481844788959937</v>
      </c>
      <c r="AT15" s="6">
        <f t="shared" si="13"/>
        <v>0.19163796106421299</v>
      </c>
      <c r="AU15" s="6">
        <f t="shared" si="13"/>
        <v>0.19263357342426296</v>
      </c>
      <c r="AV15" s="6">
        <f t="shared" si="13"/>
        <v>0.19823760047239308</v>
      </c>
      <c r="AW15" s="6">
        <f t="shared" si="13"/>
        <v>0.19935289103707421</v>
      </c>
      <c r="AX15" s="6">
        <f t="shared" si="13"/>
        <v>0.1995497683180559</v>
      </c>
      <c r="AY15" s="6">
        <f t="shared" si="7"/>
        <v>0.1961691118310836</v>
      </c>
      <c r="AZ15" s="6">
        <f t="shared" si="7"/>
        <v>0.20107095961443991</v>
      </c>
      <c r="BA15" s="6">
        <f t="shared" si="7"/>
        <v>0.1988343740068601</v>
      </c>
      <c r="BB15" s="6">
        <f t="shared" si="7"/>
        <v>0.19782441599884729</v>
      </c>
      <c r="BC15" s="6">
        <f t="shared" si="7"/>
        <v>0.2015024861622936</v>
      </c>
      <c r="BD15" s="6">
        <f t="shared" ref="BD15" si="14">BD7/BD$9</f>
        <v>0.20136614588155891</v>
      </c>
      <c r="BE15" s="73" t="e">
        <f t="shared" ref="BE15" si="15">BE7/BE$9</f>
        <v>#REF!</v>
      </c>
      <c r="BF15" s="658"/>
    </row>
    <row r="16" spans="23:58" ht="15" thickBot="1">
      <c r="X16" s="888"/>
      <c r="Y16" s="631" t="s">
        <v>251</v>
      </c>
      <c r="Z16" s="98"/>
      <c r="AA16" s="7">
        <f t="shared" ref="AA16:AX16" si="16">AA8/AA$9</f>
        <v>0.31091404765772507</v>
      </c>
      <c r="AB16" s="7">
        <f t="shared" si="16"/>
        <v>0.2987007299408786</v>
      </c>
      <c r="AC16" s="7">
        <f t="shared" si="16"/>
        <v>0.29600114298433433</v>
      </c>
      <c r="AD16" s="7">
        <f t="shared" si="16"/>
        <v>0.28881940569256026</v>
      </c>
      <c r="AE16" s="7">
        <f t="shared" si="16"/>
        <v>0.31056630260264956</v>
      </c>
      <c r="AF16" s="7">
        <f t="shared" si="16"/>
        <v>0.30483459434844756</v>
      </c>
      <c r="AG16" s="7">
        <f t="shared" si="16"/>
        <v>0.32403316404494364</v>
      </c>
      <c r="AH16" s="7">
        <f t="shared" si="16"/>
        <v>0.33377658036299929</v>
      </c>
      <c r="AI16" s="7">
        <f t="shared" si="16"/>
        <v>0.31098289140788082</v>
      </c>
      <c r="AJ16" s="7">
        <f t="shared" si="16"/>
        <v>0.15403845809759939</v>
      </c>
      <c r="AK16" s="7">
        <f t="shared" si="16"/>
        <v>0.2246993551999244</v>
      </c>
      <c r="AL16" s="7">
        <f t="shared" si="16"/>
        <v>0.12774339824755943</v>
      </c>
      <c r="AM16" s="7">
        <f t="shared" si="16"/>
        <v>0.12520431140687499</v>
      </c>
      <c r="AN16" s="7">
        <f t="shared" si="16"/>
        <v>0.12775341384174438</v>
      </c>
      <c r="AO16" s="7">
        <f t="shared" si="16"/>
        <v>0.13473793477569854</v>
      </c>
      <c r="AP16" s="7">
        <f t="shared" si="16"/>
        <v>0.1172168740386649</v>
      </c>
      <c r="AQ16" s="7">
        <f t="shared" si="16"/>
        <v>0.12653542018425007</v>
      </c>
      <c r="AR16" s="7">
        <f t="shared" si="16"/>
        <v>9.678017867988703E-2</v>
      </c>
      <c r="AS16" s="7">
        <f t="shared" si="16"/>
        <v>0.10866640512555367</v>
      </c>
      <c r="AT16" s="7">
        <f t="shared" si="16"/>
        <v>0.11514105837012818</v>
      </c>
      <c r="AU16" s="7">
        <f t="shared" si="16"/>
        <v>9.4072458863402028E-2</v>
      </c>
      <c r="AV16" s="7">
        <f t="shared" si="16"/>
        <v>8.1557161635954264E-2</v>
      </c>
      <c r="AW16" s="7">
        <f t="shared" si="16"/>
        <v>7.4533964696242544E-2</v>
      </c>
      <c r="AX16" s="7">
        <f t="shared" si="16"/>
        <v>7.5256298382490344E-2</v>
      </c>
      <c r="AY16" s="7">
        <f t="shared" si="7"/>
        <v>7.6093295194528759E-2</v>
      </c>
      <c r="AZ16" s="7">
        <f t="shared" si="7"/>
        <v>5.7588926814814284E-2</v>
      </c>
      <c r="BA16" s="7">
        <f t="shared" si="7"/>
        <v>5.4318890493759896E-2</v>
      </c>
      <c r="BB16" s="7">
        <f t="shared" si="7"/>
        <v>4.9445328875253582E-2</v>
      </c>
      <c r="BC16" s="7">
        <f t="shared" si="7"/>
        <v>4.3343322259714566E-2</v>
      </c>
      <c r="BD16" s="7">
        <f t="shared" ref="BD16" si="17">BD8/BD$9</f>
        <v>4.5732146967024288E-2</v>
      </c>
      <c r="BE16" s="74" t="e">
        <f t="shared" ref="BE16" si="18">BE8/BE$9</f>
        <v>#REF!</v>
      </c>
      <c r="BF16" s="658"/>
    </row>
    <row r="17" spans="24:58" ht="15" thickTop="1">
      <c r="X17" s="888"/>
      <c r="Y17" s="321" t="s">
        <v>39</v>
      </c>
      <c r="Z17" s="588"/>
      <c r="AA17" s="589">
        <f>SUM(AA13:AA16)</f>
        <v>1.0000000000000002</v>
      </c>
      <c r="AB17" s="589">
        <f t="shared" ref="AB17:BA17" si="19">SUM(AB13:AB16)</f>
        <v>1.0000000000000002</v>
      </c>
      <c r="AC17" s="589">
        <f t="shared" si="19"/>
        <v>1</v>
      </c>
      <c r="AD17" s="589">
        <f t="shared" si="19"/>
        <v>1</v>
      </c>
      <c r="AE17" s="589">
        <f t="shared" si="19"/>
        <v>1</v>
      </c>
      <c r="AF17" s="589">
        <f t="shared" si="19"/>
        <v>1</v>
      </c>
      <c r="AG17" s="589">
        <f t="shared" si="19"/>
        <v>1</v>
      </c>
      <c r="AH17" s="589">
        <f t="shared" si="19"/>
        <v>0.99999999999999989</v>
      </c>
      <c r="AI17" s="589">
        <f t="shared" si="19"/>
        <v>1</v>
      </c>
      <c r="AJ17" s="589">
        <f t="shared" si="19"/>
        <v>1</v>
      </c>
      <c r="AK17" s="589">
        <f t="shared" si="19"/>
        <v>0.99999999999999978</v>
      </c>
      <c r="AL17" s="589">
        <f t="shared" si="19"/>
        <v>1</v>
      </c>
      <c r="AM17" s="589">
        <f t="shared" si="19"/>
        <v>1</v>
      </c>
      <c r="AN17" s="589">
        <f t="shared" si="19"/>
        <v>1</v>
      </c>
      <c r="AO17" s="589">
        <f t="shared" si="19"/>
        <v>1</v>
      </c>
      <c r="AP17" s="589">
        <f t="shared" si="19"/>
        <v>1.0000000000000002</v>
      </c>
      <c r="AQ17" s="589">
        <f t="shared" si="19"/>
        <v>1</v>
      </c>
      <c r="AR17" s="589">
        <f t="shared" si="19"/>
        <v>1</v>
      </c>
      <c r="AS17" s="589">
        <f t="shared" si="19"/>
        <v>1</v>
      </c>
      <c r="AT17" s="589">
        <f t="shared" si="19"/>
        <v>1</v>
      </c>
      <c r="AU17" s="589">
        <f t="shared" si="19"/>
        <v>1.0000000000000002</v>
      </c>
      <c r="AV17" s="589">
        <f t="shared" si="19"/>
        <v>1</v>
      </c>
      <c r="AW17" s="589">
        <f t="shared" si="19"/>
        <v>0.99999999999999978</v>
      </c>
      <c r="AX17" s="589">
        <f t="shared" si="19"/>
        <v>1</v>
      </c>
      <c r="AY17" s="589">
        <f t="shared" si="19"/>
        <v>1</v>
      </c>
      <c r="AZ17" s="589">
        <f t="shared" si="19"/>
        <v>1</v>
      </c>
      <c r="BA17" s="589">
        <f t="shared" si="19"/>
        <v>1</v>
      </c>
      <c r="BB17" s="589">
        <f t="shared" ref="BB17:BE17" si="20">SUM(BB13:BB16)</f>
        <v>0.99999999999999978</v>
      </c>
      <c r="BC17" s="589">
        <f t="shared" si="20"/>
        <v>0.99999999999999989</v>
      </c>
      <c r="BD17" s="589">
        <f t="shared" ref="BD17" si="21">SUM(BD13:BD16)</f>
        <v>1</v>
      </c>
      <c r="BE17" s="589" t="e">
        <f t="shared" si="20"/>
        <v>#REF!</v>
      </c>
      <c r="BF17" s="658"/>
    </row>
    <row r="19" spans="24:58">
      <c r="X19" s="108"/>
      <c r="Y19" s="84" t="s">
        <v>113</v>
      </c>
    </row>
    <row r="20" spans="24:58">
      <c r="X20" s="876"/>
      <c r="Y20" s="10"/>
      <c r="Z20" s="83"/>
      <c r="AA20" s="10">
        <v>1990</v>
      </c>
      <c r="AB20" s="10">
        <f t="shared" ref="AB20:AP20" si="22">AA20+1</f>
        <v>1991</v>
      </c>
      <c r="AC20" s="10">
        <f t="shared" si="22"/>
        <v>1992</v>
      </c>
      <c r="AD20" s="10">
        <f t="shared" si="22"/>
        <v>1993</v>
      </c>
      <c r="AE20" s="10">
        <f t="shared" si="22"/>
        <v>1994</v>
      </c>
      <c r="AF20" s="10">
        <f t="shared" si="22"/>
        <v>1995</v>
      </c>
      <c r="AG20" s="10">
        <f t="shared" si="22"/>
        <v>1996</v>
      </c>
      <c r="AH20" s="10">
        <f t="shared" si="22"/>
        <v>1997</v>
      </c>
      <c r="AI20" s="10">
        <f t="shared" si="22"/>
        <v>1998</v>
      </c>
      <c r="AJ20" s="10">
        <f t="shared" si="22"/>
        <v>1999</v>
      </c>
      <c r="AK20" s="10">
        <f t="shared" si="22"/>
        <v>2000</v>
      </c>
      <c r="AL20" s="10">
        <f t="shared" si="22"/>
        <v>2001</v>
      </c>
      <c r="AM20" s="10">
        <f t="shared" si="22"/>
        <v>2002</v>
      </c>
      <c r="AN20" s="10">
        <f t="shared" si="22"/>
        <v>2003</v>
      </c>
      <c r="AO20" s="10">
        <f t="shared" si="22"/>
        <v>2004</v>
      </c>
      <c r="AP20" s="10">
        <f t="shared" si="22"/>
        <v>2005</v>
      </c>
      <c r="AQ20" s="10">
        <f t="shared" ref="AQ20:AZ20" si="23">AP20+1</f>
        <v>2006</v>
      </c>
      <c r="AR20" s="10">
        <f t="shared" si="23"/>
        <v>2007</v>
      </c>
      <c r="AS20" s="10">
        <f t="shared" si="23"/>
        <v>2008</v>
      </c>
      <c r="AT20" s="10">
        <f t="shared" si="23"/>
        <v>2009</v>
      </c>
      <c r="AU20" s="10">
        <f t="shared" si="23"/>
        <v>2010</v>
      </c>
      <c r="AV20" s="10">
        <f t="shared" si="23"/>
        <v>2011</v>
      </c>
      <c r="AW20" s="10">
        <f t="shared" si="23"/>
        <v>2012</v>
      </c>
      <c r="AX20" s="10">
        <f t="shared" si="23"/>
        <v>2013</v>
      </c>
      <c r="AY20" s="10">
        <f t="shared" si="23"/>
        <v>2014</v>
      </c>
      <c r="AZ20" s="10">
        <f t="shared" si="23"/>
        <v>2015</v>
      </c>
      <c r="BA20" s="10">
        <f>AZ20+1</f>
        <v>2016</v>
      </c>
      <c r="BB20" s="10">
        <f>BA20+1</f>
        <v>2017</v>
      </c>
      <c r="BC20" s="10">
        <f>BB20+1</f>
        <v>2018</v>
      </c>
      <c r="BD20" s="10">
        <f>BC20+1</f>
        <v>2019</v>
      </c>
      <c r="BE20" s="10">
        <f>BD20+1</f>
        <v>2020</v>
      </c>
      <c r="BF20" s="648"/>
    </row>
    <row r="21" spans="24:58">
      <c r="X21" s="888"/>
      <c r="Y21" s="319" t="s">
        <v>116</v>
      </c>
      <c r="Z21" s="8"/>
      <c r="AA21" s="95"/>
      <c r="AB21" s="15">
        <f>AB5/$AA5-1</f>
        <v>-1.2199464877187594E-2</v>
      </c>
      <c r="AC21" s="15">
        <f>AC5/$AA5-1</f>
        <v>-1.7105650268671391E-2</v>
      </c>
      <c r="AD21" s="15">
        <f t="shared" ref="AD21:AH21" si="24">AD5/$AA5-1</f>
        <v>-1.6315241803943392E-2</v>
      </c>
      <c r="AE21" s="15">
        <f t="shared" si="24"/>
        <v>-3.4511271919920095E-2</v>
      </c>
      <c r="AF21" s="15">
        <f t="shared" si="24"/>
        <v>-6.7283623501321443E-2</v>
      </c>
      <c r="AG21" s="15">
        <f t="shared" si="24"/>
        <v>-8.1681637970002052E-2</v>
      </c>
      <c r="AH21" s="15">
        <f t="shared" si="24"/>
        <v>-9.0027379943045438E-2</v>
      </c>
      <c r="AI21" s="15">
        <f>AI5/$AA5-1</f>
        <v>-0.10098246345478123</v>
      </c>
      <c r="AJ21" s="15">
        <f>AJ5/$AA5-1</f>
        <v>-0.10628578779933784</v>
      </c>
      <c r="AK21" s="15">
        <f>AK5/$AA5-1</f>
        <v>-0.1016714354960947</v>
      </c>
      <c r="AL21" s="15">
        <f t="shared" ref="AL21:AP21" si="25">AL5/$AA5-1</f>
        <v>-0.11818154676147397</v>
      </c>
      <c r="AM21" s="15">
        <f t="shared" si="25"/>
        <v>-0.11724671845542067</v>
      </c>
      <c r="AN21" s="15">
        <f t="shared" si="25"/>
        <v>-0.11786186373968888</v>
      </c>
      <c r="AO21" s="15">
        <f t="shared" si="25"/>
        <v>-0.12708181887612113</v>
      </c>
      <c r="AP21" s="15">
        <f t="shared" si="25"/>
        <v>-0.12736945969939628</v>
      </c>
      <c r="AQ21" s="15">
        <f>AQ5/$AA5-1</f>
        <v>-0.12406743271866849</v>
      </c>
      <c r="AR21" s="15">
        <f>AR5/$AA5-1</f>
        <v>-9.0031519142691141E-2</v>
      </c>
      <c r="AS21" s="15">
        <f>AS5/$AA5-1</f>
        <v>-0.1507828707796196</v>
      </c>
      <c r="AT21" s="15">
        <f t="shared" ref="AT21:AX21" si="26">AT5/$AA5-1</f>
        <v>-0.17126349423272402</v>
      </c>
      <c r="AU21" s="15">
        <f t="shared" si="26"/>
        <v>-0.14933352444083614</v>
      </c>
      <c r="AV21" s="15">
        <f t="shared" si="26"/>
        <v>-0.1632894232421559</v>
      </c>
      <c r="AW21" s="15">
        <f t="shared" si="26"/>
        <v>-0.1689776984578143</v>
      </c>
      <c r="AX21" s="15">
        <f t="shared" si="26"/>
        <v>-0.17289616251278961</v>
      </c>
      <c r="AY21" s="15">
        <f>AY5/$AA5-1</f>
        <v>-0.18379515007805214</v>
      </c>
      <c r="AZ21" s="15">
        <f>AZ5/$AA5-1</f>
        <v>-0.18073692956979792</v>
      </c>
      <c r="BA21" s="15">
        <f>BA5/$AA5-1</f>
        <v>-0.18522200207170392</v>
      </c>
      <c r="BB21" s="15">
        <f t="shared" ref="BB21:BC21" si="27">BB5/$AA5-1</f>
        <v>-0.17399428990201982</v>
      </c>
      <c r="BC21" s="15">
        <f t="shared" si="27"/>
        <v>-0.17721230019054879</v>
      </c>
      <c r="BD21" s="15">
        <f t="shared" ref="BD21" si="28">BD5/$AA5-1</f>
        <v>-0.17149881127610123</v>
      </c>
      <c r="BE21" s="15" t="e">
        <f>BE5/$AA5-1</f>
        <v>#REF!</v>
      </c>
      <c r="BF21" s="523"/>
    </row>
    <row r="22" spans="24:58">
      <c r="X22" s="888"/>
      <c r="Y22" s="319" t="s">
        <v>117</v>
      </c>
      <c r="Z22" s="8"/>
      <c r="AA22" s="95"/>
      <c r="AB22" s="15">
        <f t="shared" ref="AB22:AB23" si="29">AB6/$AA6-1</f>
        <v>3.9810866540933354E-2</v>
      </c>
      <c r="AC22" s="15">
        <f t="shared" ref="AC22:AE22" si="30">AC6/$AA6-1</f>
        <v>5.8924726912327863E-2</v>
      </c>
      <c r="AD22" s="15">
        <f t="shared" si="30"/>
        <v>7.8456236028524362E-2</v>
      </c>
      <c r="AE22" s="15">
        <f t="shared" si="30"/>
        <v>0.1178595261071731</v>
      </c>
      <c r="AF22" s="15">
        <f t="shared" ref="AF22:AM22" si="31">AF6/$AA6-1</f>
        <v>0.21004292500646859</v>
      </c>
      <c r="AG22" s="15">
        <f t="shared" si="31"/>
        <v>0.23871213955382409</v>
      </c>
      <c r="AH22" s="15">
        <f t="shared" si="31"/>
        <v>0.26932227661409902</v>
      </c>
      <c r="AI22" s="15">
        <f t="shared" si="31"/>
        <v>0.24240582428011059</v>
      </c>
      <c r="AJ22" s="15">
        <f t="shared" si="31"/>
        <v>0.26207349328655427</v>
      </c>
      <c r="AK22" s="15">
        <f t="shared" si="31"/>
        <v>0.26245950360328374</v>
      </c>
      <c r="AL22" s="15">
        <f t="shared" si="31"/>
        <v>0.26256438407313554</v>
      </c>
      <c r="AM22" s="15">
        <f t="shared" si="31"/>
        <v>0.23276963087772873</v>
      </c>
      <c r="AN22" s="15">
        <f t="shared" ref="AN22:BA22" si="32">AN6/$AA6-1</f>
        <v>0.19237767848327048</v>
      </c>
      <c r="AO22" s="15">
        <f t="shared" si="32"/>
        <v>0.15605280165237478</v>
      </c>
      <c r="AP22" s="15">
        <f t="shared" si="32"/>
        <v>0.15454811780259625</v>
      </c>
      <c r="AQ22" s="15">
        <f t="shared" si="32"/>
        <v>0.11760970491962408</v>
      </c>
      <c r="AR22" s="15">
        <f t="shared" si="32"/>
        <v>0.11427078218477216</v>
      </c>
      <c r="AS22" s="15">
        <f t="shared" si="32"/>
        <v>6.8302792023404946E-2</v>
      </c>
      <c r="AT22" s="15">
        <f t="shared" si="32"/>
        <v>2.1597061319756916E-2</v>
      </c>
      <c r="AU22" s="15">
        <f t="shared" si="32"/>
        <v>-7.8808504528511403E-3</v>
      </c>
      <c r="AV22" s="15">
        <f t="shared" si="32"/>
        <v>-4.6756584770806242E-3</v>
      </c>
      <c r="AW22" s="15">
        <f t="shared" si="32"/>
        <v>-1.0836381857762922E-2</v>
      </c>
      <c r="AX22" s="15">
        <f t="shared" si="32"/>
        <v>-3.8803881866723566E-3</v>
      </c>
      <c r="AY22" s="15">
        <f t="shared" si="32"/>
        <v>-2.1422190669026731E-2</v>
      </c>
      <c r="AZ22" s="15">
        <f t="shared" si="32"/>
        <v>-1.3648782052854691E-2</v>
      </c>
      <c r="BA22" s="15">
        <f t="shared" si="32"/>
        <v>-4.5982743072576548E-2</v>
      </c>
      <c r="BB22" s="15">
        <f t="shared" ref="BB22:BE22" si="33">BB6/$AA6-1</f>
        <v>-1.2569420277265375E-2</v>
      </c>
      <c r="BC22" s="15">
        <f t="shared" si="33"/>
        <v>-4.9290155543839198E-2</v>
      </c>
      <c r="BD22" s="15">
        <f t="shared" ref="BD22" si="34">BD6/$AA6-1</f>
        <v>-6.5611448417533857E-2</v>
      </c>
      <c r="BE22" s="15" t="e">
        <f t="shared" si="33"/>
        <v>#REF!</v>
      </c>
      <c r="BF22" s="523"/>
    </row>
    <row r="23" spans="24:58">
      <c r="X23" s="888"/>
      <c r="Y23" s="319" t="s">
        <v>118</v>
      </c>
      <c r="Z23" s="8"/>
      <c r="AA23" s="95"/>
      <c r="AB23" s="15">
        <f t="shared" si="29"/>
        <v>1.6719985185589703E-2</v>
      </c>
      <c r="AC23" s="15">
        <f t="shared" ref="AC23:AE23" si="35">AC7/$AA7-1</f>
        <v>4.9415088005209773E-2</v>
      </c>
      <c r="AD23" s="15">
        <f t="shared" si="35"/>
        <v>4.9403101089239732E-2</v>
      </c>
      <c r="AE23" s="15">
        <f t="shared" si="35"/>
        <v>8.1310383740261338E-2</v>
      </c>
      <c r="AF23" s="15">
        <f t="shared" ref="AF23:AM23" si="36">AF7/$AA7-1</f>
        <v>0.12729841016929688</v>
      </c>
      <c r="AG23" s="15">
        <f t="shared" si="36"/>
        <v>0.15295266771549088</v>
      </c>
      <c r="AH23" s="15">
        <f t="shared" si="36"/>
        <v>0.17759024799607714</v>
      </c>
      <c r="AI23" s="15">
        <f t="shared" si="36"/>
        <v>0.1778617915605003</v>
      </c>
      <c r="AJ23" s="15">
        <f t="shared" si="36"/>
        <v>0.17813056639943903</v>
      </c>
      <c r="AK23" s="15">
        <f t="shared" si="36"/>
        <v>0.16968715006825552</v>
      </c>
      <c r="AL23" s="15">
        <f t="shared" si="36"/>
        <v>0.15402643311961706</v>
      </c>
      <c r="AM23" s="15">
        <f t="shared" si="36"/>
        <v>9.8821589925601527E-2</v>
      </c>
      <c r="AN23" s="15">
        <f t="shared" ref="AN23:BA23" si="37">AN7/$AA7-1</f>
        <v>0.11123835976861618</v>
      </c>
      <c r="AO23" s="15">
        <f t="shared" si="37"/>
        <v>0.11240696097874037</v>
      </c>
      <c r="AP23" s="15">
        <f t="shared" si="37"/>
        <v>0.12717741367540913</v>
      </c>
      <c r="AQ23" s="15">
        <f t="shared" si="37"/>
        <v>9.299167730707536E-2</v>
      </c>
      <c r="AR23" s="15">
        <f t="shared" si="37"/>
        <v>4.7302439112493211E-2</v>
      </c>
      <c r="AS23" s="15">
        <f t="shared" si="37"/>
        <v>3.847472878243452E-2</v>
      </c>
      <c r="AT23" s="15">
        <f t="shared" si="37"/>
        <v>-6.5791548354187102E-3</v>
      </c>
      <c r="AU23" s="15">
        <f t="shared" si="37"/>
        <v>-2.5459550017774335E-2</v>
      </c>
      <c r="AV23" s="15">
        <f t="shared" si="37"/>
        <v>-1.5431113769231342E-2</v>
      </c>
      <c r="AW23" s="15">
        <f t="shared" si="37"/>
        <v>-2.4388470919175953E-2</v>
      </c>
      <c r="AX23" s="15">
        <f t="shared" si="37"/>
        <v>-2.2267897853803342E-2</v>
      </c>
      <c r="AY23" s="15">
        <f t="shared" si="37"/>
        <v>-5.6499218868456103E-2</v>
      </c>
      <c r="AZ23" s="15">
        <f t="shared" si="37"/>
        <v>-4.5532564425172284E-2</v>
      </c>
      <c r="BA23" s="15">
        <f t="shared" si="37"/>
        <v>-7.8396364423289566E-2</v>
      </c>
      <c r="BB23" s="15">
        <f t="shared" ref="BB23:BE23" si="38">BB7/$AA7-1</f>
        <v>-7.0162167790014718E-2</v>
      </c>
      <c r="BC23" s="15">
        <f t="shared" si="38"/>
        <v>-7.2019360046798986E-2</v>
      </c>
      <c r="BD23" s="15">
        <f t="shared" ref="BD23" si="39">BD7/$AA7-1</f>
        <v>-7.2099526998007812E-2</v>
      </c>
      <c r="BE23" s="15" t="e">
        <f t="shared" si="38"/>
        <v>#REF!</v>
      </c>
      <c r="BF23" s="523"/>
    </row>
    <row r="24" spans="24:58" ht="15" thickBot="1">
      <c r="X24" s="888"/>
      <c r="Y24" s="632" t="s">
        <v>251</v>
      </c>
      <c r="Z24" s="19"/>
      <c r="AA24" s="102"/>
      <c r="AB24" s="16">
        <f t="shared" ref="AB24:AC25" si="40">AB8/$AA8-1</f>
        <v>-4.8183382339202385E-2</v>
      </c>
      <c r="AC24" s="16">
        <f t="shared" si="40"/>
        <v>-5.1641794295631427E-2</v>
      </c>
      <c r="AD24" s="16">
        <f t="shared" ref="AD24:AH24" si="41">AD8/$AA8-1</f>
        <v>-7.8655392758820164E-2</v>
      </c>
      <c r="AE24" s="16">
        <f t="shared" si="41"/>
        <v>3.0065793096942128E-2</v>
      </c>
      <c r="AF24" s="16">
        <f t="shared" si="41"/>
        <v>2.0521917473873774E-2</v>
      </c>
      <c r="AG24" s="16">
        <f t="shared" si="41"/>
        <v>0.12175482342340893</v>
      </c>
      <c r="AH24" s="16">
        <f t="shared" si="41"/>
        <v>0.18267233594536436</v>
      </c>
      <c r="AI24" s="16">
        <f t="shared" ref="AI24:AK25" si="42">AI8/$AA8-1</f>
        <v>5.2221111278087484E-2</v>
      </c>
      <c r="AJ24" s="16">
        <f t="shared" si="42"/>
        <v>-0.57433812773502435</v>
      </c>
      <c r="AK24" s="16">
        <f t="shared" si="42"/>
        <v>-0.32196650718813258</v>
      </c>
      <c r="AL24" s="16">
        <f t="shared" ref="AL24:AP24" si="43">AL8/$AA8-1</f>
        <v>-0.66115704477051973</v>
      </c>
      <c r="AM24" s="16">
        <f t="shared" si="43"/>
        <v>-0.67487475440697886</v>
      </c>
      <c r="AN24" s="16">
        <f t="shared" si="43"/>
        <v>-0.67029430443897753</v>
      </c>
      <c r="AO24" s="16">
        <f t="shared" si="43"/>
        <v>-0.65457469297530468</v>
      </c>
      <c r="AP24" s="16">
        <f t="shared" si="43"/>
        <v>-0.70475831980542125</v>
      </c>
      <c r="AQ24" s="16">
        <f t="shared" ref="AQ24:AS25" si="44">AQ8/$AA8-1</f>
        <v>-0.68288683894182223</v>
      </c>
      <c r="AR24" s="16">
        <f t="shared" si="44"/>
        <v>-0.76365777415270342</v>
      </c>
      <c r="AS24" s="16">
        <f t="shared" si="44"/>
        <v>-0.7435746674987751</v>
      </c>
      <c r="AT24" s="16">
        <f t="shared" ref="AT24:AX24" si="45">AT8/$AA8-1</f>
        <v>-0.73577024743870068</v>
      </c>
      <c r="AU24" s="16">
        <f t="shared" si="45"/>
        <v>-0.78931667756306778</v>
      </c>
      <c r="AV24" s="16">
        <f t="shared" si="45"/>
        <v>-0.82068279873726913</v>
      </c>
      <c r="AW24" s="16">
        <f t="shared" si="45"/>
        <v>-0.83852385127326179</v>
      </c>
      <c r="AX24" s="16">
        <f t="shared" si="45"/>
        <v>-0.8367657554772111</v>
      </c>
      <c r="AY24" s="16">
        <f t="shared" ref="AY24:BC25" si="46">AY8/$AA8-1</f>
        <v>-0.83798403811044997</v>
      </c>
      <c r="AZ24" s="16">
        <f t="shared" si="46"/>
        <v>-0.87898184588594674</v>
      </c>
      <c r="BA24" s="16">
        <f t="shared" si="46"/>
        <v>-0.88854401936472993</v>
      </c>
      <c r="BB24" s="16">
        <f t="shared" si="46"/>
        <v>-0.89711492852083485</v>
      </c>
      <c r="BC24" s="16">
        <f t="shared" si="46"/>
        <v>-0.9116349601588376</v>
      </c>
      <c r="BD24" s="16">
        <f t="shared" ref="BD24" si="47">BD8/$AA8-1</f>
        <v>-0.90670974018765238</v>
      </c>
      <c r="BE24" s="16" t="e">
        <f t="shared" ref="BE24" si="48">BE8/$AA8-1</f>
        <v>#REF!</v>
      </c>
      <c r="BF24" s="523"/>
    </row>
    <row r="25" spans="24:58" ht="15" thickTop="1">
      <c r="X25" s="888"/>
      <c r="Y25" s="321" t="s">
        <v>39</v>
      </c>
      <c r="Z25" s="587"/>
      <c r="AA25" s="103"/>
      <c r="AB25" s="17">
        <f t="shared" si="40"/>
        <v>-9.2653697787161704E-3</v>
      </c>
      <c r="AC25" s="17">
        <f t="shared" si="40"/>
        <v>-3.8623317729289397E-3</v>
      </c>
      <c r="AD25" s="17">
        <f t="shared" ref="AD25:AH25" si="49">AD9/$AA9-1</f>
        <v>-8.1726661057557326E-3</v>
      </c>
      <c r="AE25" s="17">
        <f t="shared" si="49"/>
        <v>3.1219170919809525E-2</v>
      </c>
      <c r="AF25" s="17">
        <f t="shared" si="49"/>
        <v>4.0874644701692553E-2</v>
      </c>
      <c r="AG25" s="17">
        <f t="shared" si="49"/>
        <v>7.6338385480117621E-2</v>
      </c>
      <c r="AH25" s="17">
        <f t="shared" si="49"/>
        <v>0.10166340197292145</v>
      </c>
      <c r="AI25" s="17">
        <f t="shared" si="42"/>
        <v>5.1988176125399299E-2</v>
      </c>
      <c r="AJ25" s="17">
        <f t="shared" si="42"/>
        <v>-0.14083627378550334</v>
      </c>
      <c r="AK25" s="17">
        <f t="shared" si="42"/>
        <v>-6.1812449305534756E-2</v>
      </c>
      <c r="AL25" s="17">
        <f t="shared" ref="AL25:AP25" si="50">AL9/$AA9-1</f>
        <v>-0.17529174755051757</v>
      </c>
      <c r="AM25" s="17">
        <f t="shared" si="50"/>
        <v>-0.19263158778502354</v>
      </c>
      <c r="AN25" s="17">
        <f t="shared" si="50"/>
        <v>-0.19759379213405248</v>
      </c>
      <c r="AO25" s="17">
        <f t="shared" si="50"/>
        <v>-0.20291504727864706</v>
      </c>
      <c r="AP25" s="17">
        <f t="shared" si="50"/>
        <v>-0.21688078973779112</v>
      </c>
      <c r="AQ25" s="17">
        <f t="shared" si="44"/>
        <v>-0.22081156148556191</v>
      </c>
      <c r="AR25" s="17">
        <f t="shared" si="44"/>
        <v>-0.24073173791432223</v>
      </c>
      <c r="AS25" s="17">
        <f t="shared" si="44"/>
        <v>-0.26632119689781053</v>
      </c>
      <c r="AT25" s="17">
        <f t="shared" ref="AT25:AX25" si="51">AT9/$AA9-1</f>
        <v>-0.28650350237056565</v>
      </c>
      <c r="AU25" s="17">
        <f t="shared" si="51"/>
        <v>-0.30368138194452943</v>
      </c>
      <c r="AV25" s="17">
        <f t="shared" si="51"/>
        <v>-0.3164029284379567</v>
      </c>
      <c r="AW25" s="17">
        <f t="shared" si="51"/>
        <v>-0.32641174791360617</v>
      </c>
      <c r="AX25" s="17">
        <f t="shared" si="51"/>
        <v>-0.32561365929819108</v>
      </c>
      <c r="AY25" s="17">
        <f t="shared" si="46"/>
        <v>-0.33800950047617828</v>
      </c>
      <c r="AZ25" s="17">
        <f t="shared" si="46"/>
        <v>-0.34664099130273018</v>
      </c>
      <c r="BA25" s="17">
        <f t="shared" si="46"/>
        <v>-0.36204090768470754</v>
      </c>
      <c r="BB25" s="17">
        <f t="shared" si="46"/>
        <v>-0.35305488415608144</v>
      </c>
      <c r="BC25" s="17">
        <f t="shared" si="46"/>
        <v>-0.36613229498589739</v>
      </c>
      <c r="BD25" s="17">
        <f t="shared" ref="BD25" si="52">BD9/$AA9-1</f>
        <v>-0.36575791409459979</v>
      </c>
      <c r="BE25" s="17" t="e">
        <f t="shared" ref="BE25" si="53">BE9/$AA9-1</f>
        <v>#REF!</v>
      </c>
      <c r="BF25" s="523"/>
    </row>
    <row r="27" spans="24:58">
      <c r="X27" s="108"/>
      <c r="Y27" s="84" t="s">
        <v>114</v>
      </c>
    </row>
    <row r="28" spans="24:58">
      <c r="X28" s="876"/>
      <c r="Y28" s="10"/>
      <c r="Z28" s="83"/>
      <c r="AA28" s="10">
        <v>1990</v>
      </c>
      <c r="AB28" s="10">
        <f t="shared" ref="AB28:AZ28" si="54">AA28+1</f>
        <v>1991</v>
      </c>
      <c r="AC28" s="10">
        <f t="shared" si="54"/>
        <v>1992</v>
      </c>
      <c r="AD28" s="10">
        <f t="shared" si="54"/>
        <v>1993</v>
      </c>
      <c r="AE28" s="10">
        <f t="shared" si="54"/>
        <v>1994</v>
      </c>
      <c r="AF28" s="10">
        <f t="shared" si="54"/>
        <v>1995</v>
      </c>
      <c r="AG28" s="10">
        <f t="shared" si="54"/>
        <v>1996</v>
      </c>
      <c r="AH28" s="10">
        <f t="shared" si="54"/>
        <v>1997</v>
      </c>
      <c r="AI28" s="10">
        <f t="shared" si="54"/>
        <v>1998</v>
      </c>
      <c r="AJ28" s="10">
        <f t="shared" si="54"/>
        <v>1999</v>
      </c>
      <c r="AK28" s="10">
        <f t="shared" si="54"/>
        <v>2000</v>
      </c>
      <c r="AL28" s="10">
        <f t="shared" si="54"/>
        <v>2001</v>
      </c>
      <c r="AM28" s="10">
        <f t="shared" si="54"/>
        <v>2002</v>
      </c>
      <c r="AN28" s="10">
        <f t="shared" si="54"/>
        <v>2003</v>
      </c>
      <c r="AO28" s="10">
        <f t="shared" si="54"/>
        <v>2004</v>
      </c>
      <c r="AP28" s="10">
        <f t="shared" si="54"/>
        <v>2005</v>
      </c>
      <c r="AQ28" s="10">
        <f t="shared" si="54"/>
        <v>2006</v>
      </c>
      <c r="AR28" s="10">
        <f t="shared" si="54"/>
        <v>2007</v>
      </c>
      <c r="AS28" s="10">
        <f t="shared" si="54"/>
        <v>2008</v>
      </c>
      <c r="AT28" s="10">
        <f t="shared" si="54"/>
        <v>2009</v>
      </c>
      <c r="AU28" s="10">
        <f t="shared" si="54"/>
        <v>2010</v>
      </c>
      <c r="AV28" s="10">
        <f t="shared" si="54"/>
        <v>2011</v>
      </c>
      <c r="AW28" s="10">
        <f t="shared" si="54"/>
        <v>2012</v>
      </c>
      <c r="AX28" s="10">
        <f t="shared" si="54"/>
        <v>2013</v>
      </c>
      <c r="AY28" s="10">
        <f t="shared" si="54"/>
        <v>2014</v>
      </c>
      <c r="AZ28" s="10">
        <f t="shared" si="54"/>
        <v>2015</v>
      </c>
      <c r="BA28" s="10">
        <f>AZ28+1</f>
        <v>2016</v>
      </c>
      <c r="BB28" s="10">
        <f>BA28+1</f>
        <v>2017</v>
      </c>
      <c r="BC28" s="10">
        <f>BB28+1</f>
        <v>2018</v>
      </c>
      <c r="BD28" s="10">
        <f>BC28+1</f>
        <v>2019</v>
      </c>
      <c r="BE28" s="10">
        <f>BD28+1</f>
        <v>2020</v>
      </c>
      <c r="BF28" s="648"/>
    </row>
    <row r="29" spans="24:58">
      <c r="X29" s="888"/>
      <c r="Y29" s="319" t="s">
        <v>116</v>
      </c>
      <c r="Z29" s="8"/>
      <c r="AA29" s="95"/>
      <c r="AB29" s="95"/>
      <c r="AC29" s="95"/>
      <c r="AD29" s="95"/>
      <c r="AE29" s="95"/>
      <c r="AF29" s="95"/>
      <c r="AG29" s="95"/>
      <c r="AH29" s="95"/>
      <c r="AI29" s="95"/>
      <c r="AJ29" s="95"/>
      <c r="AK29" s="95"/>
      <c r="AL29" s="95"/>
      <c r="AM29" s="95"/>
      <c r="AN29" s="95"/>
      <c r="AO29" s="95"/>
      <c r="AP29" s="95"/>
      <c r="AQ29" s="15">
        <f t="shared" ref="AQ29:AS29" si="55">AQ5/$AP5-1</f>
        <v>3.7839919968767344E-3</v>
      </c>
      <c r="AR29" s="15">
        <f t="shared" si="55"/>
        <v>4.2787799455016762E-2</v>
      </c>
      <c r="AS29" s="15">
        <f t="shared" si="55"/>
        <v>-2.6830840772726017E-2</v>
      </c>
      <c r="AT29" s="15">
        <f t="shared" ref="AT29:BA29" si="56">AT5/$AP5-1</f>
        <v>-5.0300823207731327E-2</v>
      </c>
      <c r="AU29" s="15">
        <f t="shared" si="56"/>
        <v>-2.5169947334038656E-2</v>
      </c>
      <c r="AV29" s="15">
        <f t="shared" si="56"/>
        <v>-4.1162854018822137E-2</v>
      </c>
      <c r="AW29" s="15">
        <f t="shared" si="56"/>
        <v>-4.7681391879872526E-2</v>
      </c>
      <c r="AX29" s="15">
        <f t="shared" si="56"/>
        <v>-5.2171796322542652E-2</v>
      </c>
      <c r="AY29" s="15">
        <f t="shared" si="56"/>
        <v>-6.4661603935175505E-2</v>
      </c>
      <c r="AZ29" s="15">
        <f t="shared" si="56"/>
        <v>-6.1157004488999078E-2</v>
      </c>
      <c r="BA29" s="15">
        <f t="shared" si="56"/>
        <v>-6.6296719746226862E-2</v>
      </c>
      <c r="BB29" s="15">
        <f t="shared" ref="BB29:BE29" si="57">BB5/$AP5-1</f>
        <v>-5.3430206770625155E-2</v>
      </c>
      <c r="BC29" s="15">
        <f t="shared" si="57"/>
        <v>-5.7117918969444625E-2</v>
      </c>
      <c r="BD29" s="15">
        <f t="shared" ref="BD29" si="58">BD5/$AP5-1</f>
        <v>-5.057048720928714E-2</v>
      </c>
      <c r="BE29" s="15" t="e">
        <f t="shared" si="57"/>
        <v>#REF!</v>
      </c>
      <c r="BF29" s="523"/>
    </row>
    <row r="30" spans="24:58">
      <c r="X30" s="888"/>
      <c r="Y30" s="319" t="s">
        <v>117</v>
      </c>
      <c r="Z30" s="8"/>
      <c r="AA30" s="95"/>
      <c r="AB30" s="95"/>
      <c r="AC30" s="95"/>
      <c r="AD30" s="95"/>
      <c r="AE30" s="95"/>
      <c r="AF30" s="95"/>
      <c r="AG30" s="95"/>
      <c r="AH30" s="95"/>
      <c r="AI30" s="95"/>
      <c r="AJ30" s="95"/>
      <c r="AK30" s="95"/>
      <c r="AL30" s="95"/>
      <c r="AM30" s="95"/>
      <c r="AN30" s="95"/>
      <c r="AO30" s="95"/>
      <c r="AP30" s="95"/>
      <c r="AQ30" s="15">
        <f t="shared" ref="AQ30:AR31" si="59">AQ6/$AP6-1</f>
        <v>-3.1993827120237683E-2</v>
      </c>
      <c r="AR30" s="15">
        <f t="shared" si="59"/>
        <v>-3.4885800770679154E-2</v>
      </c>
      <c r="AS30" s="15">
        <f t="shared" ref="AS30:BA30" si="60">AS6/$AP6-1</f>
        <v>-7.4700503555744868E-2</v>
      </c>
      <c r="AT30" s="15">
        <f t="shared" si="60"/>
        <v>-0.11515419273809024</v>
      </c>
      <c r="AU30" s="15">
        <f t="shared" si="60"/>
        <v>-0.14068618340878825</v>
      </c>
      <c r="AV30" s="15">
        <f t="shared" si="60"/>
        <v>-0.13791003928248646</v>
      </c>
      <c r="AW30" s="15">
        <f t="shared" si="60"/>
        <v>-0.14324608659457916</v>
      </c>
      <c r="AX30" s="15">
        <f t="shared" si="60"/>
        <v>-0.13722122408444881</v>
      </c>
      <c r="AY30" s="15">
        <f t="shared" si="60"/>
        <v>-0.15241487622580863</v>
      </c>
      <c r="AZ30" s="15">
        <f t="shared" si="60"/>
        <v>-0.1456820181523254</v>
      </c>
      <c r="BA30" s="15">
        <f t="shared" si="60"/>
        <v>-0.17368774655909092</v>
      </c>
      <c r="BB30" s="15">
        <f t="shared" ref="BB30:BE30" si="61">BB6/$AP6-1</f>
        <v>-0.14474714003079359</v>
      </c>
      <c r="BC30" s="15">
        <f t="shared" si="61"/>
        <v>-0.17655242791819925</v>
      </c>
      <c r="BD30" s="15">
        <f t="shared" ref="BD30" si="62">BD6/$AP6-1</f>
        <v>-0.19068894819139348</v>
      </c>
      <c r="BE30" s="15" t="e">
        <f t="shared" si="61"/>
        <v>#REF!</v>
      </c>
      <c r="BF30" s="523"/>
    </row>
    <row r="31" spans="24:58">
      <c r="X31" s="888"/>
      <c r="Y31" s="319" t="s">
        <v>118</v>
      </c>
      <c r="Z31" s="8"/>
      <c r="AA31" s="95"/>
      <c r="AB31" s="95"/>
      <c r="AC31" s="95"/>
      <c r="AD31" s="95"/>
      <c r="AE31" s="95"/>
      <c r="AF31" s="95"/>
      <c r="AG31" s="95"/>
      <c r="AH31" s="95"/>
      <c r="AI31" s="95"/>
      <c r="AJ31" s="95"/>
      <c r="AK31" s="95"/>
      <c r="AL31" s="95"/>
      <c r="AM31" s="95"/>
      <c r="AN31" s="95"/>
      <c r="AO31" s="95"/>
      <c r="AP31" s="95"/>
      <c r="AQ31" s="15">
        <f t="shared" si="59"/>
        <v>-3.0328620812995033E-2</v>
      </c>
      <c r="AR31" s="15">
        <f t="shared" si="59"/>
        <v>-7.086282389430254E-2</v>
      </c>
      <c r="AS31" s="15">
        <f t="shared" ref="AS31:BA31" si="63">AS7/$AP7-1</f>
        <v>-7.8694519440147603E-2</v>
      </c>
      <c r="AT31" s="15">
        <f t="shared" si="63"/>
        <v>-0.11866505386644088</v>
      </c>
      <c r="AU31" s="15">
        <f t="shared" si="63"/>
        <v>-0.13541520779366689</v>
      </c>
      <c r="AV31" s="15">
        <f t="shared" si="63"/>
        <v>-0.12651826208940264</v>
      </c>
      <c r="AW31" s="15">
        <f t="shared" si="63"/>
        <v>-0.1344649766360837</v>
      </c>
      <c r="AX31" s="15">
        <f t="shared" si="63"/>
        <v>-0.13258366404088362</v>
      </c>
      <c r="AY31" s="15">
        <f t="shared" si="63"/>
        <v>-0.16295272626599866</v>
      </c>
      <c r="AZ31" s="15">
        <f t="shared" si="63"/>
        <v>-0.15322341984960708</v>
      </c>
      <c r="BA31" s="15">
        <f t="shared" si="63"/>
        <v>-0.18237925601115479</v>
      </c>
      <c r="BB31" s="15">
        <f t="shared" ref="BB31:BE31" si="64">BB7/$AP7-1</f>
        <v>-0.17507410907210685</v>
      </c>
      <c r="BC31" s="15">
        <f t="shared" si="64"/>
        <v>-0.17672175764477338</v>
      </c>
      <c r="BD31" s="15">
        <f t="shared" ref="BD31" si="65">BD7/$AP7-1</f>
        <v>-0.17679287950211031</v>
      </c>
      <c r="BE31" s="15" t="e">
        <f t="shared" si="64"/>
        <v>#REF!</v>
      </c>
      <c r="BF31" s="523"/>
    </row>
    <row r="32" spans="24:58" ht="15" thickBot="1">
      <c r="X32" s="888"/>
      <c r="Y32" s="632" t="s">
        <v>251</v>
      </c>
      <c r="Z32" s="8"/>
      <c r="AA32" s="102"/>
      <c r="AB32" s="102"/>
      <c r="AC32" s="102"/>
      <c r="AD32" s="102"/>
      <c r="AE32" s="102"/>
      <c r="AF32" s="102"/>
      <c r="AG32" s="102"/>
      <c r="AH32" s="102"/>
      <c r="AI32" s="102"/>
      <c r="AJ32" s="102"/>
      <c r="AK32" s="102"/>
      <c r="AL32" s="102"/>
      <c r="AM32" s="102"/>
      <c r="AN32" s="102"/>
      <c r="AO32" s="102"/>
      <c r="AP32" s="102"/>
      <c r="AQ32" s="16">
        <f t="shared" ref="AQ32:AS32" si="66">AQ8/$AP8-1</f>
        <v>7.4079922757466443E-2</v>
      </c>
      <c r="AR32" s="16">
        <f t="shared" si="66"/>
        <v>-0.1994957294256845</v>
      </c>
      <c r="AS32" s="16">
        <f t="shared" si="66"/>
        <v>-0.13147312963322766</v>
      </c>
      <c r="AT32" s="16">
        <f t="shared" ref="AT32:BA32" si="67">AT8/$AP8-1</f>
        <v>-0.10503912460070353</v>
      </c>
      <c r="AU32" s="16">
        <f t="shared" si="67"/>
        <v>-0.28640386310604382</v>
      </c>
      <c r="AV32" s="16">
        <f t="shared" si="67"/>
        <v>-0.39264266093949884</v>
      </c>
      <c r="AW32" s="16">
        <f t="shared" si="67"/>
        <v>-0.45307129867193019</v>
      </c>
      <c r="AX32" s="16">
        <f t="shared" si="67"/>
        <v>-0.44711653037874088</v>
      </c>
      <c r="AY32" s="16">
        <f t="shared" si="67"/>
        <v>-0.45124292145074663</v>
      </c>
      <c r="AZ32" s="16">
        <f t="shared" si="67"/>
        <v>-0.59010477777292014</v>
      </c>
      <c r="BA32" s="16">
        <f t="shared" si="67"/>
        <v>-0.622492391447525</v>
      </c>
      <c r="BB32" s="16">
        <f t="shared" ref="BB32:BE32" si="68">BB8/$AP8-1</f>
        <v>-0.65152253770077873</v>
      </c>
      <c r="BC32" s="16">
        <f t="shared" si="68"/>
        <v>-0.7007026928483624</v>
      </c>
      <c r="BD32" s="16">
        <f t="shared" ref="BD32" si="69">BD8/$AP8-1</f>
        <v>-0.68402069873445792</v>
      </c>
      <c r="BE32" s="16" t="e">
        <f t="shared" si="68"/>
        <v>#REF!</v>
      </c>
      <c r="BF32" s="523"/>
    </row>
    <row r="33" spans="24:58" ht="15" thickTop="1">
      <c r="X33" s="888"/>
      <c r="Y33" s="321" t="s">
        <v>39</v>
      </c>
      <c r="Z33" s="20"/>
      <c r="AA33" s="103"/>
      <c r="AB33" s="103"/>
      <c r="AC33" s="103"/>
      <c r="AD33" s="103"/>
      <c r="AE33" s="103"/>
      <c r="AF33" s="103"/>
      <c r="AG33" s="103"/>
      <c r="AH33" s="103"/>
      <c r="AI33" s="103"/>
      <c r="AJ33" s="103"/>
      <c r="AK33" s="103"/>
      <c r="AL33" s="103"/>
      <c r="AM33" s="103"/>
      <c r="AN33" s="103"/>
      <c r="AO33" s="103"/>
      <c r="AP33" s="103"/>
      <c r="AQ33" s="17">
        <f t="shared" ref="AQ33:AS33" si="70">AQ9/$AP9-1</f>
        <v>-5.0193785266161584E-3</v>
      </c>
      <c r="AR33" s="17">
        <f t="shared" si="70"/>
        <v>-3.0456344147840708E-2</v>
      </c>
      <c r="AS33" s="17">
        <f t="shared" si="70"/>
        <v>-6.3132670622989107E-2</v>
      </c>
      <c r="AT33" s="17">
        <f t="shared" ref="AT33:BA33" si="71">AT9/$AP9-1</f>
        <v>-8.8904360562759077E-2</v>
      </c>
      <c r="AU33" s="17">
        <f t="shared" si="71"/>
        <v>-0.11083956448683607</v>
      </c>
      <c r="AV33" s="17">
        <f t="shared" si="71"/>
        <v>-0.12708427707557191</v>
      </c>
      <c r="AW33" s="17">
        <f t="shared" si="71"/>
        <v>-0.13986498701665262</v>
      </c>
      <c r="AX33" s="17">
        <f t="shared" si="71"/>
        <v>-0.13884587191264697</v>
      </c>
      <c r="AY33" s="17">
        <f t="shared" si="71"/>
        <v>-0.15467467679388192</v>
      </c>
      <c r="AZ33" s="17">
        <f t="shared" si="71"/>
        <v>-0.16569661408445324</v>
      </c>
      <c r="BA33" s="17">
        <f t="shared" si="71"/>
        <v>-0.18536145716347951</v>
      </c>
      <c r="BB33" s="17">
        <f t="shared" ref="BB33:BE33" si="72">BB9/$AP9-1</f>
        <v>-0.17388680118406952</v>
      </c>
      <c r="BC33" s="17">
        <f t="shared" si="72"/>
        <v>-0.19058593288515169</v>
      </c>
      <c r="BD33" s="17">
        <f t="shared" ref="BD33" si="73">BD9/$AP9-1</f>
        <v>-0.19010786915437905</v>
      </c>
      <c r="BE33" s="17" t="e">
        <f t="shared" si="72"/>
        <v>#REF!</v>
      </c>
      <c r="BF33" s="523"/>
    </row>
    <row r="34" spans="24:58">
      <c r="X34" s="108"/>
    </row>
    <row r="35" spans="24:58">
      <c r="X35" s="108"/>
      <c r="Y35" s="84" t="s">
        <v>115</v>
      </c>
    </row>
    <row r="36" spans="24:58">
      <c r="X36" s="876"/>
      <c r="Y36" s="10"/>
      <c r="Z36" s="83"/>
      <c r="AA36" s="10">
        <v>1990</v>
      </c>
      <c r="AB36" s="10">
        <f t="shared" ref="AB36:AZ36" si="74">AA36+1</f>
        <v>1991</v>
      </c>
      <c r="AC36" s="10">
        <f t="shared" si="74"/>
        <v>1992</v>
      </c>
      <c r="AD36" s="10">
        <f t="shared" si="74"/>
        <v>1993</v>
      </c>
      <c r="AE36" s="10">
        <f t="shared" si="74"/>
        <v>1994</v>
      </c>
      <c r="AF36" s="10">
        <f t="shared" si="74"/>
        <v>1995</v>
      </c>
      <c r="AG36" s="10">
        <f t="shared" si="74"/>
        <v>1996</v>
      </c>
      <c r="AH36" s="10">
        <f t="shared" si="74"/>
        <v>1997</v>
      </c>
      <c r="AI36" s="10">
        <f t="shared" si="74"/>
        <v>1998</v>
      </c>
      <c r="AJ36" s="10">
        <f t="shared" si="74"/>
        <v>1999</v>
      </c>
      <c r="AK36" s="10">
        <f t="shared" si="74"/>
        <v>2000</v>
      </c>
      <c r="AL36" s="10">
        <f t="shared" si="74"/>
        <v>2001</v>
      </c>
      <c r="AM36" s="10">
        <f t="shared" si="74"/>
        <v>2002</v>
      </c>
      <c r="AN36" s="10">
        <f t="shared" si="74"/>
        <v>2003</v>
      </c>
      <c r="AO36" s="10">
        <f t="shared" si="74"/>
        <v>2004</v>
      </c>
      <c r="AP36" s="10">
        <f t="shared" si="74"/>
        <v>2005</v>
      </c>
      <c r="AQ36" s="10">
        <f t="shared" si="74"/>
        <v>2006</v>
      </c>
      <c r="AR36" s="10">
        <f t="shared" si="74"/>
        <v>2007</v>
      </c>
      <c r="AS36" s="10">
        <f t="shared" si="74"/>
        <v>2008</v>
      </c>
      <c r="AT36" s="10">
        <f t="shared" si="74"/>
        <v>2009</v>
      </c>
      <c r="AU36" s="10">
        <f t="shared" si="74"/>
        <v>2010</v>
      </c>
      <c r="AV36" s="10">
        <f t="shared" si="74"/>
        <v>2011</v>
      </c>
      <c r="AW36" s="10">
        <f t="shared" si="74"/>
        <v>2012</v>
      </c>
      <c r="AX36" s="10">
        <f t="shared" si="74"/>
        <v>2013</v>
      </c>
      <c r="AY36" s="10">
        <f t="shared" si="74"/>
        <v>2014</v>
      </c>
      <c r="AZ36" s="10">
        <f t="shared" si="74"/>
        <v>2015</v>
      </c>
      <c r="BA36" s="10">
        <f>AZ36+1</f>
        <v>2016</v>
      </c>
      <c r="BB36" s="10">
        <f>BA36+1</f>
        <v>2017</v>
      </c>
      <c r="BC36" s="10">
        <f>BB36+1</f>
        <v>2018</v>
      </c>
      <c r="BD36" s="10">
        <f>BC36+1</f>
        <v>2019</v>
      </c>
      <c r="BE36" s="10">
        <f>BD36+1</f>
        <v>2020</v>
      </c>
      <c r="BF36" s="648"/>
    </row>
    <row r="37" spans="24:58">
      <c r="X37" s="888"/>
      <c r="Y37" s="319" t="s">
        <v>116</v>
      </c>
      <c r="Z37" s="8"/>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15">
        <f t="shared" ref="AY37:BA41" si="75">AY5/$AX5-1</f>
        <v>-1.3177290530260621E-2</v>
      </c>
      <c r="AZ37" s="15">
        <f t="shared" si="75"/>
        <v>-9.4797856105093281E-3</v>
      </c>
      <c r="BA37" s="15">
        <f t="shared" si="75"/>
        <v>-1.4902408863632921E-2</v>
      </c>
      <c r="BB37" s="15">
        <f t="shared" ref="BB37:BE37" si="76">BB5/$AX5-1</f>
        <v>-1.3276777829568376E-3</v>
      </c>
      <c r="BC37" s="15">
        <f t="shared" si="76"/>
        <v>-5.2183746249706564E-3</v>
      </c>
      <c r="BD37" s="15">
        <f t="shared" ref="BD37" si="77">BD5/$AX5-1</f>
        <v>1.6894507960858451E-3</v>
      </c>
      <c r="BE37" s="15" t="e">
        <f t="shared" si="76"/>
        <v>#REF!</v>
      </c>
      <c r="BF37" s="523"/>
    </row>
    <row r="38" spans="24:58">
      <c r="X38" s="888"/>
      <c r="Y38" s="319" t="s">
        <v>117</v>
      </c>
      <c r="Z38" s="8"/>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15">
        <f t="shared" si="75"/>
        <v>-1.7610136648571251E-2</v>
      </c>
      <c r="AZ38" s="15">
        <f t="shared" si="75"/>
        <v>-9.806446686056125E-3</v>
      </c>
      <c r="BA38" s="15">
        <f t="shared" si="75"/>
        <v>-4.2266364788523192E-2</v>
      </c>
      <c r="BB38" s="15">
        <f t="shared" ref="BB38:BE38" si="78">BB6/$AX6-1</f>
        <v>-8.7228802520769033E-3</v>
      </c>
      <c r="BC38" s="15">
        <f t="shared" si="78"/>
        <v>-4.5586661299141906E-2</v>
      </c>
      <c r="BD38" s="15">
        <f t="shared" ref="BD38" si="79">BD6/$AX6-1</f>
        <v>-6.1971533838679038E-2</v>
      </c>
      <c r="BE38" s="15" t="e">
        <f t="shared" si="78"/>
        <v>#REF!</v>
      </c>
      <c r="BF38" s="523"/>
    </row>
    <row r="39" spans="24:58">
      <c r="X39" s="888"/>
      <c r="Y39" s="319" t="s">
        <v>118</v>
      </c>
      <c r="Z39" s="8"/>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15">
        <f t="shared" si="75"/>
        <v>-3.5010941074259949E-2</v>
      </c>
      <c r="AZ39" s="15">
        <f t="shared" si="75"/>
        <v>-2.3794520523874874E-2</v>
      </c>
      <c r="BA39" s="15">
        <f t="shared" si="75"/>
        <v>-5.7406795221594975E-2</v>
      </c>
      <c r="BB39" s="15">
        <f t="shared" ref="BB39:BE39" si="80">BB7/$AX7-1</f>
        <v>-4.8985064345417162E-2</v>
      </c>
      <c r="BC39" s="15">
        <f t="shared" si="80"/>
        <v>-5.0884554249356562E-2</v>
      </c>
      <c r="BD39" s="15">
        <f t="shared" ref="BD39" si="81">BD7/$AX7-1</f>
        <v>-5.0966547006915497E-2</v>
      </c>
      <c r="BE39" s="15" t="e">
        <f t="shared" si="80"/>
        <v>#REF!</v>
      </c>
      <c r="BF39" s="523"/>
    </row>
    <row r="40" spans="24:58" ht="15" thickBot="1">
      <c r="X40" s="888"/>
      <c r="Y40" s="632" t="s">
        <v>251</v>
      </c>
      <c r="Z40" s="8"/>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6">
        <f t="shared" si="75"/>
        <v>-7.4634010577897536E-3</v>
      </c>
      <c r="AZ40" s="16">
        <f t="shared" si="75"/>
        <v>-0.25862275732738094</v>
      </c>
      <c r="BA40" s="16">
        <f t="shared" si="75"/>
        <v>-0.31720221476131594</v>
      </c>
      <c r="BB40" s="16">
        <f t="shared" ref="BB40:BE40" si="82">BB8/$AX8-1</f>
        <v>-0.36970902288336038</v>
      </c>
      <c r="BC40" s="16">
        <f t="shared" si="82"/>
        <v>-0.45866114001081504</v>
      </c>
      <c r="BD40" s="16">
        <f t="shared" ref="BD40" si="83">BD8/$AX8-1</f>
        <v>-0.42848842725936997</v>
      </c>
      <c r="BE40" s="16" t="e">
        <f t="shared" si="82"/>
        <v>#REF!</v>
      </c>
      <c r="BF40" s="523"/>
    </row>
    <row r="41" spans="24:58" ht="15" thickTop="1">
      <c r="X41" s="888"/>
      <c r="Y41" s="321" t="s">
        <v>39</v>
      </c>
      <c r="Z41" s="20"/>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7">
        <f t="shared" si="75"/>
        <v>-1.8380919704108156E-2</v>
      </c>
      <c r="AZ41" s="17">
        <f t="shared" si="75"/>
        <v>-3.1179949437672105E-2</v>
      </c>
      <c r="BA41" s="17">
        <f t="shared" si="75"/>
        <v>-5.4015400650920586E-2</v>
      </c>
      <c r="BB41" s="17">
        <f t="shared" ref="BB41:BE41" si="84">BB9/$AX9-1</f>
        <v>-4.0690659347182634E-2</v>
      </c>
      <c r="BC41" s="17">
        <f t="shared" si="84"/>
        <v>-6.0082230677359405E-2</v>
      </c>
      <c r="BD41" s="17">
        <f t="shared" ref="BD41" si="85">BD9/$AX9-1</f>
        <v>-5.9527087625517505E-2</v>
      </c>
      <c r="BE41" s="17" t="e">
        <f t="shared" si="84"/>
        <v>#REF!</v>
      </c>
      <c r="BF41" s="523"/>
    </row>
    <row r="43" spans="24:58">
      <c r="Y43" s="84" t="s">
        <v>72</v>
      </c>
    </row>
    <row r="44" spans="24:58">
      <c r="X44" s="876"/>
      <c r="Y44" s="10"/>
      <c r="Z44" s="83"/>
      <c r="AA44" s="10">
        <v>1990</v>
      </c>
      <c r="AB44" s="10">
        <f t="shared" ref="AB44:AP44" si="86">AA44+1</f>
        <v>1991</v>
      </c>
      <c r="AC44" s="10">
        <f t="shared" si="86"/>
        <v>1992</v>
      </c>
      <c r="AD44" s="10">
        <f t="shared" si="86"/>
        <v>1993</v>
      </c>
      <c r="AE44" s="10">
        <f t="shared" si="86"/>
        <v>1994</v>
      </c>
      <c r="AF44" s="10">
        <f t="shared" si="86"/>
        <v>1995</v>
      </c>
      <c r="AG44" s="10">
        <f t="shared" si="86"/>
        <v>1996</v>
      </c>
      <c r="AH44" s="10">
        <f t="shared" si="86"/>
        <v>1997</v>
      </c>
      <c r="AI44" s="10">
        <f t="shared" si="86"/>
        <v>1998</v>
      </c>
      <c r="AJ44" s="10">
        <f t="shared" si="86"/>
        <v>1999</v>
      </c>
      <c r="AK44" s="10">
        <f t="shared" si="86"/>
        <v>2000</v>
      </c>
      <c r="AL44" s="10">
        <f t="shared" si="86"/>
        <v>2001</v>
      </c>
      <c r="AM44" s="10">
        <f t="shared" si="86"/>
        <v>2002</v>
      </c>
      <c r="AN44" s="10">
        <f t="shared" si="86"/>
        <v>2003</v>
      </c>
      <c r="AO44" s="10">
        <f t="shared" si="86"/>
        <v>2004</v>
      </c>
      <c r="AP44" s="10">
        <f t="shared" si="86"/>
        <v>2005</v>
      </c>
      <c r="AQ44" s="10">
        <f t="shared" ref="AQ44:AZ44" si="87">AP44+1</f>
        <v>2006</v>
      </c>
      <c r="AR44" s="10">
        <f t="shared" si="87"/>
        <v>2007</v>
      </c>
      <c r="AS44" s="10">
        <f t="shared" si="87"/>
        <v>2008</v>
      </c>
      <c r="AT44" s="10">
        <f t="shared" si="87"/>
        <v>2009</v>
      </c>
      <c r="AU44" s="10">
        <f t="shared" si="87"/>
        <v>2010</v>
      </c>
      <c r="AV44" s="10">
        <f t="shared" si="87"/>
        <v>2011</v>
      </c>
      <c r="AW44" s="10">
        <f t="shared" si="87"/>
        <v>2012</v>
      </c>
      <c r="AX44" s="10">
        <f t="shared" si="87"/>
        <v>2013</v>
      </c>
      <c r="AY44" s="10">
        <f t="shared" si="87"/>
        <v>2014</v>
      </c>
      <c r="AZ44" s="10">
        <f t="shared" si="87"/>
        <v>2015</v>
      </c>
      <c r="BA44" s="10">
        <f>AZ44+1</f>
        <v>2016</v>
      </c>
      <c r="BB44" s="10">
        <f>BA44+1</f>
        <v>2017</v>
      </c>
      <c r="BC44" s="10">
        <f>BB44+1</f>
        <v>2018</v>
      </c>
      <c r="BD44" s="10">
        <f>BC44+1</f>
        <v>2019</v>
      </c>
      <c r="BE44" s="10">
        <f>BD44+1</f>
        <v>2020</v>
      </c>
      <c r="BF44" s="648"/>
    </row>
    <row r="45" spans="24:58">
      <c r="X45" s="888"/>
      <c r="Y45" s="319" t="s">
        <v>116</v>
      </c>
      <c r="Z45" s="8"/>
      <c r="AA45" s="95"/>
      <c r="AB45" s="15">
        <f t="shared" ref="AB45:AY45" si="88">AB5/AA5-1</f>
        <v>-1.2199464877187594E-2</v>
      </c>
      <c r="AC45" s="15">
        <f t="shared" si="88"/>
        <v>-4.9667774181493263E-3</v>
      </c>
      <c r="AD45" s="15">
        <f t="shared" si="88"/>
        <v>8.0416421657525383E-4</v>
      </c>
      <c r="AE45" s="15">
        <f t="shared" si="88"/>
        <v>-1.849782663029742E-2</v>
      </c>
      <c r="AF45" s="15">
        <f t="shared" si="88"/>
        <v>-3.3943795124952603E-2</v>
      </c>
      <c r="AG45" s="15">
        <f t="shared" si="88"/>
        <v>-1.5436648086666227E-2</v>
      </c>
      <c r="AH45" s="15">
        <f t="shared" si="88"/>
        <v>-9.0880704536874246E-3</v>
      </c>
      <c r="AI45" s="15">
        <f t="shared" si="88"/>
        <v>-1.2038915534678396E-2</v>
      </c>
      <c r="AJ45" s="15">
        <f t="shared" si="88"/>
        <v>-5.8990221313551805E-3</v>
      </c>
      <c r="AK45" s="15">
        <f t="shared" si="88"/>
        <v>5.1631184110645378E-3</v>
      </c>
      <c r="AL45" s="15">
        <f t="shared" si="88"/>
        <v>-1.8378700085638244E-2</v>
      </c>
      <c r="AM45" s="15">
        <f t="shared" si="88"/>
        <v>1.0601142475756831E-3</v>
      </c>
      <c r="AN45" s="15">
        <f t="shared" si="88"/>
        <v>-6.96848482049095E-4</v>
      </c>
      <c r="AO45" s="15">
        <f t="shared" si="88"/>
        <v>-1.0451826938940534E-2</v>
      </c>
      <c r="AP45" s="15">
        <f t="shared" si="88"/>
        <v>-3.2951636189404443E-4</v>
      </c>
      <c r="AQ45" s="15">
        <f t="shared" si="88"/>
        <v>3.7839919968767344E-3</v>
      </c>
      <c r="AR45" s="15">
        <f t="shared" si="88"/>
        <v>3.8856773737293571E-2</v>
      </c>
      <c r="AS45" s="15">
        <f t="shared" si="88"/>
        <v>-6.6762039471622958E-2</v>
      </c>
      <c r="AT45" s="15">
        <f t="shared" si="88"/>
        <v>-2.4117063526387539E-2</v>
      </c>
      <c r="AU45" s="15">
        <f t="shared" si="88"/>
        <v>2.6461932881289174E-2</v>
      </c>
      <c r="AV45" s="15">
        <f t="shared" si="88"/>
        <v>-1.6405840834559982E-2</v>
      </c>
      <c r="AW45" s="15">
        <f t="shared" si="88"/>
        <v>-6.7983785237898386E-3</v>
      </c>
      <c r="AX45" s="15">
        <f t="shared" si="88"/>
        <v>-4.7152333309270489E-3</v>
      </c>
      <c r="AY45" s="15">
        <f t="shared" si="88"/>
        <v>-1.3177290530260621E-2</v>
      </c>
      <c r="AZ45" s="15">
        <f>AZ5/AY5-1</f>
        <v>3.7468786280141497E-3</v>
      </c>
      <c r="BA45" s="15">
        <f>BA5/AZ5-1</f>
        <v>-5.4745205341072412E-3</v>
      </c>
      <c r="BB45" s="15">
        <f t="shared" ref="BB45:BD49" si="89">BB5/BA5-1</f>
        <v>1.3780087579969402E-2</v>
      </c>
      <c r="BC45" s="15">
        <f t="shared" si="89"/>
        <v>-3.8958693011301726E-3</v>
      </c>
      <c r="BD45" s="15">
        <f t="shared" si="89"/>
        <v>6.9440621387153456E-3</v>
      </c>
      <c r="BE45" s="15" t="e">
        <f t="shared" ref="BE45:BE49" si="90">BE5/BD5-1</f>
        <v>#REF!</v>
      </c>
      <c r="BF45" s="523"/>
    </row>
    <row r="46" spans="24:58">
      <c r="X46" s="888"/>
      <c r="Y46" s="319" t="s">
        <v>117</v>
      </c>
      <c r="Z46" s="8"/>
      <c r="AA46" s="95"/>
      <c r="AB46" s="15">
        <f t="shared" ref="AB46:AZ46" si="91">AB6/AA6-1</f>
        <v>3.9810866540933354E-2</v>
      </c>
      <c r="AC46" s="15">
        <f t="shared" si="91"/>
        <v>1.8382054839433559E-2</v>
      </c>
      <c r="AD46" s="15">
        <f t="shared" si="91"/>
        <v>1.8444662420102009E-2</v>
      </c>
      <c r="AE46" s="15">
        <f t="shared" si="91"/>
        <v>3.653675389161215E-2</v>
      </c>
      <c r="AF46" s="15">
        <f t="shared" si="91"/>
        <v>8.246420658981557E-2</v>
      </c>
      <c r="AG46" s="15">
        <f t="shared" si="91"/>
        <v>2.369272523716659E-2</v>
      </c>
      <c r="AH46" s="15">
        <f t="shared" si="91"/>
        <v>2.4711259446686729E-2</v>
      </c>
      <c r="AI46" s="15">
        <f t="shared" si="91"/>
        <v>-2.1205373000927619E-2</v>
      </c>
      <c r="AJ46" s="15">
        <f t="shared" si="91"/>
        <v>1.5830309728175784E-2</v>
      </c>
      <c r="AK46" s="15">
        <f t="shared" si="91"/>
        <v>3.058540717184588E-4</v>
      </c>
      <c r="AL46" s="15">
        <f t="shared" si="91"/>
        <v>8.3076304271401114E-5</v>
      </c>
      <c r="AM46" s="15">
        <f t="shared" si="91"/>
        <v>-2.3598601046614709E-2</v>
      </c>
      <c r="AN46" s="15">
        <f t="shared" si="91"/>
        <v>-3.2765207207204994E-2</v>
      </c>
      <c r="AO46" s="15">
        <f t="shared" si="91"/>
        <v>-3.0464237536802719E-2</v>
      </c>
      <c r="AP46" s="15">
        <f t="shared" si="91"/>
        <v>-1.3015701770955346E-3</v>
      </c>
      <c r="AQ46" s="15">
        <f t="shared" si="91"/>
        <v>-3.1993827120237683E-2</v>
      </c>
      <c r="AR46" s="15">
        <f t="shared" si="91"/>
        <v>-2.9875570336891366E-3</v>
      </c>
      <c r="AS46" s="15">
        <f t="shared" si="91"/>
        <v>-4.1253877330640343E-2</v>
      </c>
      <c r="AT46" s="15">
        <f t="shared" si="91"/>
        <v>-4.3719562517650745E-2</v>
      </c>
      <c r="AU46" s="15">
        <f t="shared" si="91"/>
        <v>-2.885473430642671E-2</v>
      </c>
      <c r="AV46" s="15">
        <f t="shared" si="91"/>
        <v>3.2306522631213586E-3</v>
      </c>
      <c r="AW46" s="15">
        <f t="shared" si="91"/>
        <v>-6.1896641362713112E-3</v>
      </c>
      <c r="AX46" s="15">
        <f t="shared" si="91"/>
        <v>7.0321972457445536E-3</v>
      </c>
      <c r="AY46" s="15">
        <f t="shared" si="91"/>
        <v>-1.7610136648571251E-2</v>
      </c>
      <c r="AZ46" s="15">
        <f t="shared" si="91"/>
        <v>7.9435774468323839E-3</v>
      </c>
      <c r="BA46" s="15">
        <f>BA6/AZ6-1</f>
        <v>-3.2781387026638797E-2</v>
      </c>
      <c r="BB46" s="15">
        <f t="shared" si="89"/>
        <v>3.5023813827985251E-2</v>
      </c>
      <c r="BC46" s="15">
        <f t="shared" si="89"/>
        <v>-3.7188168991975967E-2</v>
      </c>
      <c r="BD46" s="15">
        <f t="shared" si="89"/>
        <v>-1.7167480666018475E-2</v>
      </c>
      <c r="BE46" s="15" t="e">
        <f t="shared" si="90"/>
        <v>#REF!</v>
      </c>
      <c r="BF46" s="523"/>
    </row>
    <row r="47" spans="24:58">
      <c r="X47" s="888"/>
      <c r="Y47" s="319" t="s">
        <v>118</v>
      </c>
      <c r="Z47" s="8"/>
      <c r="AA47" s="95"/>
      <c r="AB47" s="15">
        <f t="shared" ref="AB47:AZ47" si="92">AB7/AA7-1</f>
        <v>1.6719985185589703E-2</v>
      </c>
      <c r="AC47" s="15">
        <f t="shared" si="92"/>
        <v>3.2157431048876362E-2</v>
      </c>
      <c r="AD47" s="15">
        <f t="shared" si="92"/>
        <v>-1.1422473439992586E-5</v>
      </c>
      <c r="AE47" s="15">
        <f t="shared" si="92"/>
        <v>3.040517282434485E-2</v>
      </c>
      <c r="AF47" s="15">
        <f t="shared" si="92"/>
        <v>4.2529903643357736E-2</v>
      </c>
      <c r="AG47" s="15">
        <f t="shared" si="92"/>
        <v>2.2757290629320748E-2</v>
      </c>
      <c r="AH47" s="15">
        <f t="shared" si="92"/>
        <v>2.1369116851435388E-2</v>
      </c>
      <c r="AI47" s="15">
        <f t="shared" si="92"/>
        <v>2.3059257231894392E-4</v>
      </c>
      <c r="AJ47" s="15">
        <f t="shared" si="92"/>
        <v>2.2818877466312948E-4</v>
      </c>
      <c r="AK47" s="15">
        <f t="shared" si="92"/>
        <v>-7.1667916714766022E-3</v>
      </c>
      <c r="AL47" s="15">
        <f t="shared" si="92"/>
        <v>-1.3388808236223237E-2</v>
      </c>
      <c r="AM47" s="15">
        <f t="shared" si="92"/>
        <v>-4.7836723327717268E-2</v>
      </c>
      <c r="AN47" s="15">
        <f t="shared" si="92"/>
        <v>1.1300078153593018E-2</v>
      </c>
      <c r="AO47" s="15">
        <f t="shared" si="92"/>
        <v>1.0516206535271522E-3</v>
      </c>
      <c r="AP47" s="15">
        <f t="shared" si="92"/>
        <v>1.3277921853053654E-2</v>
      </c>
      <c r="AQ47" s="15">
        <f t="shared" si="92"/>
        <v>-3.0328620812995033E-2</v>
      </c>
      <c r="AR47" s="15">
        <f t="shared" si="92"/>
        <v>-4.1802000091301417E-2</v>
      </c>
      <c r="AS47" s="15">
        <f t="shared" si="92"/>
        <v>-8.4289981579147577E-3</v>
      </c>
      <c r="AT47" s="15">
        <f t="shared" si="92"/>
        <v>-4.3384670198644892E-2</v>
      </c>
      <c r="AU47" s="15">
        <f t="shared" si="92"/>
        <v>-1.9005434881153138E-2</v>
      </c>
      <c r="AV47" s="15">
        <f t="shared" si="92"/>
        <v>1.0290425860441044E-2</v>
      </c>
      <c r="AW47" s="15">
        <f t="shared" si="92"/>
        <v>-9.0977454957328341E-3</v>
      </c>
      <c r="AX47" s="15">
        <f t="shared" si="92"/>
        <v>2.1735834419367439E-3</v>
      </c>
      <c r="AY47" s="15">
        <f t="shared" si="92"/>
        <v>-3.5010941074259949E-2</v>
      </c>
      <c r="AZ47" s="15">
        <f t="shared" si="92"/>
        <v>1.1623365515534001E-2</v>
      </c>
      <c r="BA47" s="15">
        <f>BA7/AZ7-1</f>
        <v>-3.4431557089556475E-2</v>
      </c>
      <c r="BB47" s="15">
        <f t="shared" si="89"/>
        <v>8.9346399204710547E-3</v>
      </c>
      <c r="BC47" s="15">
        <f t="shared" si="89"/>
        <v>-1.9973292034914936E-3</v>
      </c>
      <c r="BD47" s="15">
        <f t="shared" si="89"/>
        <v>-8.6388603120934881E-5</v>
      </c>
      <c r="BE47" s="15" t="e">
        <f t="shared" si="90"/>
        <v>#REF!</v>
      </c>
      <c r="BF47" s="523"/>
    </row>
    <row r="48" spans="24:58" ht="15" thickBot="1">
      <c r="X48" s="888"/>
      <c r="Y48" s="632" t="s">
        <v>251</v>
      </c>
      <c r="Z48" s="19"/>
      <c r="AA48" s="102"/>
      <c r="AB48" s="16">
        <f t="shared" ref="AB48:AZ48" si="93">AB8/AA8-1</f>
        <v>-4.8183382339202385E-2</v>
      </c>
      <c r="AC48" s="16">
        <f t="shared" si="93"/>
        <v>-3.6334855814227351E-3</v>
      </c>
      <c r="AD48" s="16">
        <f t="shared" si="93"/>
        <v>-2.8484594007519681E-2</v>
      </c>
      <c r="AE48" s="16">
        <f t="shared" si="93"/>
        <v>0.11800273752218571</v>
      </c>
      <c r="AF48" s="16">
        <f t="shared" si="93"/>
        <v>-9.2653068250856396E-3</v>
      </c>
      <c r="AG48" s="16">
        <f t="shared" si="93"/>
        <v>9.9197189414726106E-2</v>
      </c>
      <c r="AH48" s="16">
        <f t="shared" si="93"/>
        <v>5.4305549884818172E-2</v>
      </c>
      <c r="AI48" s="16">
        <f t="shared" si="93"/>
        <v>-0.11030208511895334</v>
      </c>
      <c r="AJ48" s="16">
        <f t="shared" si="93"/>
        <v>-0.59546347464180549</v>
      </c>
      <c r="AK48" s="16">
        <f t="shared" si="93"/>
        <v>0.59289223910049871</v>
      </c>
      <c r="AL48" s="16">
        <f t="shared" si="93"/>
        <v>-0.50025631650692182</v>
      </c>
      <c r="AM48" s="16">
        <f t="shared" si="93"/>
        <v>-4.0483974728554806E-2</v>
      </c>
      <c r="AN48" s="16">
        <f t="shared" si="93"/>
        <v>1.4088263000453072E-2</v>
      </c>
      <c r="AO48" s="16">
        <f t="shared" si="93"/>
        <v>4.7677706740626435E-2</v>
      </c>
      <c r="AP48" s="16">
        <f t="shared" si="93"/>
        <v>-0.14528068965870167</v>
      </c>
      <c r="AQ48" s="16">
        <f t="shared" si="93"/>
        <v>7.4079922757466443E-2</v>
      </c>
      <c r="AR48" s="16">
        <f t="shared" si="93"/>
        <v>-0.25470697886317906</v>
      </c>
      <c r="AS48" s="16">
        <f t="shared" si="93"/>
        <v>8.4974686947834277E-2</v>
      </c>
      <c r="AT48" s="16">
        <f t="shared" si="93"/>
        <v>3.0435448728674652E-2</v>
      </c>
      <c r="AU48" s="16">
        <f t="shared" si="93"/>
        <v>-0.20265102474387209</v>
      </c>
      <c r="AV48" s="16">
        <f t="shared" si="93"/>
        <v>-0.14887804507445457</v>
      </c>
      <c r="AW48" s="16">
        <f t="shared" si="93"/>
        <v>-9.9494373157499205E-2</v>
      </c>
      <c r="AX48" s="16">
        <f t="shared" si="93"/>
        <v>1.0887650033230667E-2</v>
      </c>
      <c r="AY48" s="16">
        <f t="shared" si="93"/>
        <v>-7.4634010577897536E-3</v>
      </c>
      <c r="AZ48" s="16">
        <f t="shared" si="93"/>
        <v>-0.2530479546419373</v>
      </c>
      <c r="BA48" s="16">
        <f>BA8/AZ8-1</f>
        <v>-7.9014372255020504E-2</v>
      </c>
      <c r="BB48" s="16">
        <f t="shared" si="89"/>
        <v>-7.6899499759932266E-2</v>
      </c>
      <c r="BC48" s="16">
        <f t="shared" si="89"/>
        <v>-0.14112865383918305</v>
      </c>
      <c r="BD48" s="16">
        <f t="shared" si="89"/>
        <v>5.5737200821030841E-2</v>
      </c>
      <c r="BE48" s="16" t="e">
        <f t="shared" si="90"/>
        <v>#REF!</v>
      </c>
      <c r="BF48" s="523"/>
    </row>
    <row r="49" spans="24:58" ht="15" thickTop="1">
      <c r="X49" s="888"/>
      <c r="Y49" s="321" t="s">
        <v>39</v>
      </c>
      <c r="Z49" s="587"/>
      <c r="AA49" s="742"/>
      <c r="AB49" s="305">
        <f t="shared" ref="AB49:AZ49" si="94">AB9/AA9-1</f>
        <v>-9.2653697787161704E-3</v>
      </c>
      <c r="AC49" s="305">
        <f t="shared" si="94"/>
        <v>5.453567323653985E-3</v>
      </c>
      <c r="AD49" s="305">
        <f t="shared" si="94"/>
        <v>-4.3270468232551318E-3</v>
      </c>
      <c r="AE49" s="305">
        <f t="shared" si="94"/>
        <v>3.9716426115118164E-2</v>
      </c>
      <c r="AF49" s="305">
        <f t="shared" si="94"/>
        <v>9.3631635777975397E-3</v>
      </c>
      <c r="AG49" s="305">
        <f t="shared" si="94"/>
        <v>3.4071096802044565E-2</v>
      </c>
      <c r="AH49" s="305">
        <f t="shared" si="94"/>
        <v>2.3528861215432073E-2</v>
      </c>
      <c r="AI49" s="305">
        <f t="shared" si="94"/>
        <v>-4.5091110187159722E-2</v>
      </c>
      <c r="AJ49" s="305">
        <f t="shared" si="94"/>
        <v>-0.18329526347063951</v>
      </c>
      <c r="AK49" s="305">
        <f t="shared" si="94"/>
        <v>9.1977608072619788E-2</v>
      </c>
      <c r="AL49" s="305">
        <f t="shared" si="94"/>
        <v>-0.12095587727739854</v>
      </c>
      <c r="AM49" s="305">
        <f t="shared" si="94"/>
        <v>-2.1025423454905989E-2</v>
      </c>
      <c r="AN49" s="305">
        <f t="shared" si="94"/>
        <v>-6.1461462622935947E-3</v>
      </c>
      <c r="AO49" s="305">
        <f t="shared" si="94"/>
        <v>-6.6316226026550407E-3</v>
      </c>
      <c r="AP49" s="305">
        <f t="shared" si="94"/>
        <v>-1.7521021330867192E-2</v>
      </c>
      <c r="AQ49" s="305">
        <f t="shared" si="94"/>
        <v>-5.0193785266161584E-3</v>
      </c>
      <c r="AR49" s="305">
        <f t="shared" si="94"/>
        <v>-2.5565287476209342E-2</v>
      </c>
      <c r="AS49" s="305">
        <f t="shared" si="94"/>
        <v>-3.3702790253862469E-2</v>
      </c>
      <c r="AT49" s="305">
        <f t="shared" si="94"/>
        <v>-2.750836658687561E-2</v>
      </c>
      <c r="AU49" s="305">
        <f t="shared" si="94"/>
        <v>-2.407563264996615E-2</v>
      </c>
      <c r="AV49" s="305">
        <f t="shared" si="94"/>
        <v>-1.8269720446299931E-2</v>
      </c>
      <c r="AW49" s="305">
        <f t="shared" si="94"/>
        <v>-1.4641401919377683E-2</v>
      </c>
      <c r="AX49" s="305">
        <f t="shared" si="94"/>
        <v>1.1848315539102483E-3</v>
      </c>
      <c r="AY49" s="305">
        <f t="shared" si="94"/>
        <v>-1.8380919704108156E-2</v>
      </c>
      <c r="AZ49" s="305">
        <f t="shared" si="94"/>
        <v>-1.3038692900820492E-2</v>
      </c>
      <c r="BA49" s="305">
        <f>BA9/AZ9-1</f>
        <v>-2.3570374291896901E-2</v>
      </c>
      <c r="BB49" s="305">
        <f t="shared" si="89"/>
        <v>1.4085579525191516E-2</v>
      </c>
      <c r="BC49" s="305">
        <f t="shared" si="89"/>
        <v>-2.0214096234047574E-2</v>
      </c>
      <c r="BD49" s="305">
        <f t="shared" si="89"/>
        <v>5.9062938265541653E-4</v>
      </c>
      <c r="BE49" s="305" t="e">
        <f t="shared" si="90"/>
        <v>#REF!</v>
      </c>
      <c r="BF49" s="523"/>
    </row>
  </sheetData>
  <phoneticPr fontId="9"/>
  <pageMargins left="0.78740157480314965" right="0.78740157480314965" top="0.98425196850393704" bottom="0.98425196850393704" header="0.51181102362204722" footer="0.51181102362204722"/>
  <pageSetup paperSize="9" scale="2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BL201"/>
  <sheetViews>
    <sheetView zoomScale="85" zoomScaleNormal="85" workbookViewId="0">
      <pane xSplit="26" ySplit="4" topLeftCell="AU5" activePane="bottomRight" state="frozen"/>
      <selection pane="topRight" activeCell="AA1" sqref="AA1"/>
      <selection pane="bottomLeft" activeCell="A5" sqref="A5"/>
      <selection pane="bottomRight"/>
    </sheetView>
  </sheetViews>
  <sheetFormatPr defaultColWidth="9.625" defaultRowHeight="14.25"/>
  <cols>
    <col min="1" max="1" width="1.625" style="81" customWidth="1"/>
    <col min="2" max="20" width="1.625" style="1" hidden="1" customWidth="1"/>
    <col min="21" max="21" width="1.625" style="81" hidden="1" customWidth="1"/>
    <col min="22" max="22" width="1.625" style="108" hidden="1" customWidth="1"/>
    <col min="23" max="23" width="2" style="108" customWidth="1"/>
    <col min="24" max="24" width="1.625" style="1" customWidth="1"/>
    <col min="25" max="25" width="40.875" style="1" customWidth="1"/>
    <col min="26" max="26" width="10.625" style="1" hidden="1" customWidth="1"/>
    <col min="27" max="28" width="9.625" style="1" customWidth="1"/>
    <col min="29" max="56" width="10" style="1" customWidth="1"/>
    <col min="57" max="57" width="9" style="1" hidden="1" customWidth="1"/>
    <col min="58" max="58" width="3.5" style="81" customWidth="1"/>
    <col min="59" max="59" width="8.375" style="1" customWidth="1"/>
    <col min="60" max="16384" width="9.625" style="1"/>
  </cols>
  <sheetData>
    <row r="1" spans="1:64" ht="52.5" customHeight="1">
      <c r="V1" s="964"/>
      <c r="W1" s="964"/>
      <c r="X1" s="963" t="s">
        <v>394</v>
      </c>
      <c r="Y1" s="963"/>
    </row>
    <row r="2" spans="1:64" ht="18" customHeight="1">
      <c r="X2" s="898" t="str">
        <f>'0.Contents'!$C2</f>
        <v>＜速報値＞</v>
      </c>
      <c r="Z2" s="400"/>
      <c r="AH2" s="42"/>
    </row>
    <row r="3" spans="1:64" ht="18.75">
      <c r="V3" s="893"/>
      <c r="X3" s="84" t="s">
        <v>415</v>
      </c>
    </row>
    <row r="4" spans="1:64" ht="30">
      <c r="W4" s="876"/>
      <c r="X4" s="846"/>
      <c r="Y4" s="847"/>
      <c r="Z4" s="844"/>
      <c r="AA4" s="843">
        <v>1990</v>
      </c>
      <c r="AB4" s="843">
        <f>AA4+1</f>
        <v>1991</v>
      </c>
      <c r="AC4" s="843">
        <f>AB4+1</f>
        <v>1992</v>
      </c>
      <c r="AD4" s="843">
        <f>AC4+1</f>
        <v>1993</v>
      </c>
      <c r="AE4" s="843">
        <f>AD4+1</f>
        <v>1994</v>
      </c>
      <c r="AF4" s="843">
        <f>AE4+1</f>
        <v>1995</v>
      </c>
      <c r="AG4" s="843">
        <f t="shared" ref="AG4:BE4" si="0">AF4+1</f>
        <v>1996</v>
      </c>
      <c r="AH4" s="843">
        <f t="shared" si="0"/>
        <v>1997</v>
      </c>
      <c r="AI4" s="843">
        <f t="shared" si="0"/>
        <v>1998</v>
      </c>
      <c r="AJ4" s="843">
        <f t="shared" si="0"/>
        <v>1999</v>
      </c>
      <c r="AK4" s="843">
        <f t="shared" si="0"/>
        <v>2000</v>
      </c>
      <c r="AL4" s="843">
        <f t="shared" si="0"/>
        <v>2001</v>
      </c>
      <c r="AM4" s="843">
        <f t="shared" si="0"/>
        <v>2002</v>
      </c>
      <c r="AN4" s="843">
        <f t="shared" si="0"/>
        <v>2003</v>
      </c>
      <c r="AO4" s="843">
        <f t="shared" si="0"/>
        <v>2004</v>
      </c>
      <c r="AP4" s="843">
        <f t="shared" si="0"/>
        <v>2005</v>
      </c>
      <c r="AQ4" s="843">
        <f>AP4+1</f>
        <v>2006</v>
      </c>
      <c r="AR4" s="843">
        <f>AQ4+1</f>
        <v>2007</v>
      </c>
      <c r="AS4" s="843">
        <f>AR4+1</f>
        <v>2008</v>
      </c>
      <c r="AT4" s="843">
        <f t="shared" si="0"/>
        <v>2009</v>
      </c>
      <c r="AU4" s="843">
        <f t="shared" si="0"/>
        <v>2010</v>
      </c>
      <c r="AV4" s="843">
        <f t="shared" si="0"/>
        <v>2011</v>
      </c>
      <c r="AW4" s="843">
        <f t="shared" si="0"/>
        <v>2012</v>
      </c>
      <c r="AX4" s="843">
        <f t="shared" si="0"/>
        <v>2013</v>
      </c>
      <c r="AY4" s="843">
        <f t="shared" si="0"/>
        <v>2014</v>
      </c>
      <c r="AZ4" s="843">
        <f t="shared" si="0"/>
        <v>2015</v>
      </c>
      <c r="BA4" s="843">
        <f t="shared" si="0"/>
        <v>2016</v>
      </c>
      <c r="BB4" s="843">
        <f t="shared" si="0"/>
        <v>2017</v>
      </c>
      <c r="BC4" s="843">
        <f t="shared" si="0"/>
        <v>2018</v>
      </c>
      <c r="BD4" s="844" t="s">
        <v>377</v>
      </c>
      <c r="BE4" s="36" t="e">
        <f t="shared" si="0"/>
        <v>#VALUE!</v>
      </c>
      <c r="BF4" s="648"/>
    </row>
    <row r="5" spans="1:64" ht="17.100000000000001" customHeight="1">
      <c r="W5" s="888"/>
      <c r="X5" s="375" t="s">
        <v>15</v>
      </c>
      <c r="Y5" s="352"/>
      <c r="Z5" s="57"/>
      <c r="AA5" s="57">
        <f t="shared" ref="AA5:BE5" si="1">SUM(AA6:AA15)</f>
        <v>15932.309861006501</v>
      </c>
      <c r="AB5" s="57">
        <f t="shared" si="1"/>
        <v>17349.612944863187</v>
      </c>
      <c r="AC5" s="57">
        <f t="shared" si="1"/>
        <v>17767.22403564693</v>
      </c>
      <c r="AD5" s="57">
        <f t="shared" si="1"/>
        <v>18129.158284890007</v>
      </c>
      <c r="AE5" s="57">
        <f t="shared" si="1"/>
        <v>21051.895213035114</v>
      </c>
      <c r="AF5" s="57">
        <f t="shared" si="1"/>
        <v>25213.191034391046</v>
      </c>
      <c r="AG5" s="57">
        <f t="shared" si="1"/>
        <v>24598.107256849213</v>
      </c>
      <c r="AH5" s="57">
        <f t="shared" si="1"/>
        <v>24436.792431397134</v>
      </c>
      <c r="AI5" s="57">
        <f t="shared" si="1"/>
        <v>23742.102500183373</v>
      </c>
      <c r="AJ5" s="57">
        <f t="shared" si="1"/>
        <v>24368.275903524489</v>
      </c>
      <c r="AK5" s="57">
        <f t="shared" si="1"/>
        <v>22851.99810707966</v>
      </c>
      <c r="AL5" s="57">
        <f t="shared" si="1"/>
        <v>19462.521407101936</v>
      </c>
      <c r="AM5" s="57">
        <f t="shared" si="1"/>
        <v>16236.391797572243</v>
      </c>
      <c r="AN5" s="57">
        <f t="shared" si="1"/>
        <v>16229.258623473814</v>
      </c>
      <c r="AO5" s="57">
        <f t="shared" si="1"/>
        <v>12422.56420655633</v>
      </c>
      <c r="AP5" s="57">
        <f t="shared" si="1"/>
        <v>12784.022032514813</v>
      </c>
      <c r="AQ5" s="57">
        <f t="shared" si="1"/>
        <v>14630.088728013057</v>
      </c>
      <c r="AR5" s="57">
        <f t="shared" si="1"/>
        <v>16712.624766565699</v>
      </c>
      <c r="AS5" s="57">
        <f t="shared" si="1"/>
        <v>19293.113917906056</v>
      </c>
      <c r="AT5" s="57">
        <f t="shared" si="1"/>
        <v>20934.099089037467</v>
      </c>
      <c r="AU5" s="57">
        <f t="shared" si="1"/>
        <v>23315.041111894192</v>
      </c>
      <c r="AV5" s="57">
        <f t="shared" si="1"/>
        <v>26104.826193760338</v>
      </c>
      <c r="AW5" s="57">
        <f t="shared" si="1"/>
        <v>29360.711378609543</v>
      </c>
      <c r="AX5" s="57">
        <f t="shared" si="1"/>
        <v>32103.862682894563</v>
      </c>
      <c r="AY5" s="57">
        <f t="shared" si="1"/>
        <v>35783.926360663827</v>
      </c>
      <c r="AZ5" s="57">
        <f t="shared" si="1"/>
        <v>39262.797459515103</v>
      </c>
      <c r="BA5" s="57">
        <f t="shared" si="1"/>
        <v>42623.480277012124</v>
      </c>
      <c r="BB5" s="57">
        <f t="shared" si="1"/>
        <v>44935.75919290712</v>
      </c>
      <c r="BC5" s="57">
        <f t="shared" si="1"/>
        <v>47024.957171003334</v>
      </c>
      <c r="BD5" s="856">
        <f t="shared" si="1"/>
        <v>50422.032724424076</v>
      </c>
      <c r="BE5" s="57">
        <f t="shared" si="1"/>
        <v>0</v>
      </c>
      <c r="BF5" s="189"/>
      <c r="BK5" s="51"/>
      <c r="BL5" s="51"/>
    </row>
    <row r="6" spans="1:64" ht="17.100000000000001" customHeight="1">
      <c r="W6" s="888"/>
      <c r="X6" s="404"/>
      <c r="Y6" s="321" t="str">
        <f>'リンク切公表時非表示（グラフの添え物）'!$W94</f>
        <v>冷蔵庫及び空調機器</v>
      </c>
      <c r="Z6" s="11"/>
      <c r="AA6" s="767" t="s">
        <v>416</v>
      </c>
      <c r="AB6" s="767" t="s">
        <v>416</v>
      </c>
      <c r="AC6" s="768">
        <v>4.2071468001304044</v>
      </c>
      <c r="AD6" s="768">
        <v>72.154856319064464</v>
      </c>
      <c r="AE6" s="767">
        <v>372.24153946373633</v>
      </c>
      <c r="AF6" s="767">
        <v>925.29522674512759</v>
      </c>
      <c r="AG6" s="767">
        <v>1328.8600612744031</v>
      </c>
      <c r="AH6" s="767">
        <v>1743.0699949612731</v>
      </c>
      <c r="AI6" s="767">
        <v>2126.6662133033733</v>
      </c>
      <c r="AJ6" s="767">
        <v>2518.6843756296112</v>
      </c>
      <c r="AK6" s="767">
        <v>2976.9615623159502</v>
      </c>
      <c r="AL6" s="767">
        <v>3588.1064932481709</v>
      </c>
      <c r="AM6" s="767">
        <v>4455.514846650758</v>
      </c>
      <c r="AN6" s="767">
        <v>5574.0361489084735</v>
      </c>
      <c r="AO6" s="767">
        <v>7080.975602208001</v>
      </c>
      <c r="AP6" s="767">
        <v>8875.8669161415401</v>
      </c>
      <c r="AQ6" s="767">
        <v>10853.650448275675</v>
      </c>
      <c r="AR6" s="767">
        <v>13467.709108207997</v>
      </c>
      <c r="AS6" s="767">
        <v>15684.985088675023</v>
      </c>
      <c r="AT6" s="767">
        <v>17997.897492103908</v>
      </c>
      <c r="AU6" s="767">
        <v>20481.958515314975</v>
      </c>
      <c r="AV6" s="767">
        <v>23138.830848904072</v>
      </c>
      <c r="AW6" s="767">
        <v>26352.792214028101</v>
      </c>
      <c r="AX6" s="767">
        <v>29007.463031197414</v>
      </c>
      <c r="AY6" s="767">
        <v>32535.495081462872</v>
      </c>
      <c r="AZ6" s="767">
        <v>35875.433853342569</v>
      </c>
      <c r="BA6" s="767">
        <v>38953.521149659646</v>
      </c>
      <c r="BB6" s="767">
        <v>41148.681849976798</v>
      </c>
      <c r="BC6" s="767">
        <v>43215.047785036099</v>
      </c>
      <c r="BD6" s="767">
        <v>46503.959846031677</v>
      </c>
      <c r="BE6" s="132" t="s">
        <v>416</v>
      </c>
      <c r="BF6" s="189"/>
      <c r="BG6" s="158"/>
    </row>
    <row r="7" spans="1:64" ht="17.100000000000001" customHeight="1">
      <c r="W7" s="888"/>
      <c r="X7" s="404"/>
      <c r="Y7" s="321" t="str">
        <f>'リンク切公表時非表示（グラフの添え物）'!$W95</f>
        <v>発泡剤</v>
      </c>
      <c r="Z7" s="11"/>
      <c r="AA7" s="768">
        <v>1.3419351351351352</v>
      </c>
      <c r="AB7" s="767" t="s">
        <v>416</v>
      </c>
      <c r="AC7" s="768">
        <v>40.25805405405405</v>
      </c>
      <c r="AD7" s="767">
        <v>261.67735135135138</v>
      </c>
      <c r="AE7" s="767">
        <v>449.54827027027022</v>
      </c>
      <c r="AF7" s="767">
        <v>496.51599999999996</v>
      </c>
      <c r="AG7" s="767">
        <v>452.06200000000001</v>
      </c>
      <c r="AH7" s="767">
        <v>468.10599999999999</v>
      </c>
      <c r="AI7" s="767">
        <v>450.45</v>
      </c>
      <c r="AJ7" s="767">
        <v>454.74</v>
      </c>
      <c r="AK7" s="767">
        <v>484.34100000000001</v>
      </c>
      <c r="AL7" s="767">
        <v>451.47244999999998</v>
      </c>
      <c r="AM7" s="767">
        <v>491.06914999999998</v>
      </c>
      <c r="AN7" s="767">
        <v>729.74556816688573</v>
      </c>
      <c r="AO7" s="767">
        <v>901.00467355453361</v>
      </c>
      <c r="AP7" s="767">
        <v>937.48331743758206</v>
      </c>
      <c r="AQ7" s="767">
        <v>1194.4903293035479</v>
      </c>
      <c r="AR7" s="767">
        <v>1429.1351242904072</v>
      </c>
      <c r="AS7" s="767">
        <v>1509.560115</v>
      </c>
      <c r="AT7" s="767">
        <v>1608.1659916666667</v>
      </c>
      <c r="AU7" s="767">
        <v>1748.8716516666666</v>
      </c>
      <c r="AV7" s="767">
        <v>1923.4105016666665</v>
      </c>
      <c r="AW7" s="767">
        <v>2080.8298016666663</v>
      </c>
      <c r="AX7" s="767">
        <v>2229.3050616666665</v>
      </c>
      <c r="AY7" s="767">
        <v>2372.9536916666666</v>
      </c>
      <c r="AZ7" s="767">
        <v>2483.7985216666666</v>
      </c>
      <c r="BA7" s="767">
        <v>2650.9808916666666</v>
      </c>
      <c r="BB7" s="767">
        <v>2801.3866616666664</v>
      </c>
      <c r="BC7" s="767">
        <v>2921.9685216666662</v>
      </c>
      <c r="BD7" s="767">
        <v>2978.7175916666665</v>
      </c>
      <c r="BE7" s="132" t="s">
        <v>416</v>
      </c>
      <c r="BF7" s="189"/>
      <c r="BG7" s="158"/>
      <c r="BJ7" s="51"/>
    </row>
    <row r="8" spans="1:64" ht="17.100000000000001" customHeight="1">
      <c r="W8" s="888"/>
      <c r="X8" s="404"/>
      <c r="Y8" s="321" t="str">
        <f>'リンク切公表時非表示（グラフの添え物）'!$W96</f>
        <v>エアゾール・MDI（定量噴射剤）</v>
      </c>
      <c r="Z8" s="14"/>
      <c r="AA8" s="767" t="s">
        <v>416</v>
      </c>
      <c r="AB8" s="767" t="s">
        <v>416</v>
      </c>
      <c r="AC8" s="768">
        <v>75.36486486486487</v>
      </c>
      <c r="AD8" s="767">
        <v>565.23648648648646</v>
      </c>
      <c r="AE8" s="767">
        <v>1061.8716216216214</v>
      </c>
      <c r="AF8" s="767">
        <v>1501.5</v>
      </c>
      <c r="AG8" s="767">
        <v>2291.5749999999998</v>
      </c>
      <c r="AH8" s="767">
        <v>2912.2664999999997</v>
      </c>
      <c r="AI8" s="767">
        <v>3147.8589999999995</v>
      </c>
      <c r="AJ8" s="767">
        <v>3091.3739999999998</v>
      </c>
      <c r="AK8" s="767">
        <v>3117.2955999999995</v>
      </c>
      <c r="AL8" s="767">
        <v>2949.8002000000001</v>
      </c>
      <c r="AM8" s="767">
        <v>2947.1528000000003</v>
      </c>
      <c r="AN8" s="767">
        <v>2834.6333000000004</v>
      </c>
      <c r="AO8" s="767">
        <v>2340.8935750000005</v>
      </c>
      <c r="AP8" s="767">
        <v>1695.1602550000002</v>
      </c>
      <c r="AQ8" s="767">
        <v>1123.3967709999999</v>
      </c>
      <c r="AR8" s="767">
        <v>894.51559799999995</v>
      </c>
      <c r="AS8" s="767">
        <v>930.81102200000009</v>
      </c>
      <c r="AT8" s="767">
        <v>844.67084499999999</v>
      </c>
      <c r="AU8" s="767">
        <v>666.49119000000007</v>
      </c>
      <c r="AV8" s="767">
        <v>634.08537999999999</v>
      </c>
      <c r="AW8" s="767">
        <v>560.94649800000002</v>
      </c>
      <c r="AX8" s="767">
        <v>489.36158799999998</v>
      </c>
      <c r="AY8" s="767">
        <v>503.41781799999995</v>
      </c>
      <c r="AZ8" s="767">
        <v>540.04452299999991</v>
      </c>
      <c r="BA8" s="767">
        <v>587.06930499999999</v>
      </c>
      <c r="BB8" s="767">
        <v>600.22530000000006</v>
      </c>
      <c r="BC8" s="767">
        <v>543.92255</v>
      </c>
      <c r="BD8" s="767">
        <v>572.14235000000008</v>
      </c>
      <c r="BE8" s="132" t="s">
        <v>416</v>
      </c>
      <c r="BF8" s="189"/>
      <c r="BG8" s="159"/>
      <c r="BJ8" s="51"/>
    </row>
    <row r="9" spans="1:64" ht="17.100000000000001" customHeight="1">
      <c r="A9" s="191"/>
      <c r="W9" s="888"/>
      <c r="X9" s="404"/>
      <c r="Y9" s="321" t="str">
        <f>'リンク切公表時非表示（グラフの添え物）'!$W97</f>
        <v>洗浄剤・溶剤</v>
      </c>
      <c r="Z9" s="11"/>
      <c r="AA9" s="767" t="s">
        <v>416</v>
      </c>
      <c r="AB9" s="767" t="s">
        <v>416</v>
      </c>
      <c r="AC9" s="767" t="s">
        <v>416</v>
      </c>
      <c r="AD9" s="767" t="s">
        <v>416</v>
      </c>
      <c r="AE9" s="767" t="s">
        <v>416</v>
      </c>
      <c r="AF9" s="767" t="s">
        <v>416</v>
      </c>
      <c r="AG9" s="767" t="s">
        <v>416</v>
      </c>
      <c r="AH9" s="767" t="s">
        <v>416</v>
      </c>
      <c r="AI9" s="767" t="s">
        <v>416</v>
      </c>
      <c r="AJ9" s="767" t="s">
        <v>416</v>
      </c>
      <c r="AK9" s="767" t="s">
        <v>416</v>
      </c>
      <c r="AL9" s="767" t="s">
        <v>416</v>
      </c>
      <c r="AM9" s="767" t="s">
        <v>416</v>
      </c>
      <c r="AN9" s="768">
        <v>2.3499127259547721</v>
      </c>
      <c r="AO9" s="768">
        <v>4.3259757000531023</v>
      </c>
      <c r="AP9" s="768">
        <v>5.7679676000708051</v>
      </c>
      <c r="AQ9" s="768">
        <v>7.9576590038013881</v>
      </c>
      <c r="AR9" s="768">
        <v>15.701689577970525</v>
      </c>
      <c r="AS9" s="768">
        <v>22.911649078059032</v>
      </c>
      <c r="AT9" s="768">
        <v>39.094002622702121</v>
      </c>
      <c r="AU9" s="768">
        <v>60.136402941478941</v>
      </c>
      <c r="AV9" s="768">
        <v>85.985442926981449</v>
      </c>
      <c r="AW9" s="768">
        <v>93.976419721348321</v>
      </c>
      <c r="AX9" s="768">
        <v>108.59655415757575</v>
      </c>
      <c r="AY9" s="767">
        <v>122.3130462076923</v>
      </c>
      <c r="AZ9" s="767">
        <v>125.68869214205608</v>
      </c>
      <c r="BA9" s="767">
        <v>129.64630499999998</v>
      </c>
      <c r="BB9" s="767">
        <v>115.84106259310344</v>
      </c>
      <c r="BC9" s="767">
        <v>117.2747391103448</v>
      </c>
      <c r="BD9" s="767">
        <v>122.24481770344828</v>
      </c>
      <c r="BE9" s="132" t="s">
        <v>416</v>
      </c>
      <c r="BF9" s="189"/>
      <c r="BG9" s="158"/>
      <c r="BJ9" s="51"/>
    </row>
    <row r="10" spans="1:64" ht="17.100000000000001" customHeight="1">
      <c r="W10" s="888"/>
      <c r="X10" s="404"/>
      <c r="Y10" s="321" t="str">
        <f>'リンク切公表時非表示（グラフの添え物）'!$W98</f>
        <v>HFCsの製造時の漏出</v>
      </c>
      <c r="Z10" s="11"/>
      <c r="AA10" s="768">
        <v>1.5108061842099747</v>
      </c>
      <c r="AB10" s="767" t="s">
        <v>416</v>
      </c>
      <c r="AC10" s="768">
        <v>45.324185526299246</v>
      </c>
      <c r="AD10" s="767">
        <v>294.60720592094515</v>
      </c>
      <c r="AE10" s="767">
        <v>506.12007171034162</v>
      </c>
      <c r="AF10" s="767">
        <v>558.99828815769069</v>
      </c>
      <c r="AG10" s="767">
        <v>532.59626158890399</v>
      </c>
      <c r="AH10" s="767">
        <v>428.58755931152115</v>
      </c>
      <c r="AI10" s="767">
        <v>308.07671766165294</v>
      </c>
      <c r="AJ10" s="767">
        <v>188.64228618390447</v>
      </c>
      <c r="AK10" s="767">
        <v>296.21856583966508</v>
      </c>
      <c r="AL10" s="767">
        <v>436.30568618390453</v>
      </c>
      <c r="AM10" s="767">
        <v>410.4739861839044</v>
      </c>
      <c r="AN10" s="767">
        <v>520.338639928671</v>
      </c>
      <c r="AO10" s="767">
        <v>564.94742226701817</v>
      </c>
      <c r="AP10" s="767">
        <v>449.37063436191647</v>
      </c>
      <c r="AQ10" s="767">
        <v>366.55998714529392</v>
      </c>
      <c r="AR10" s="767">
        <v>356.72709827880294</v>
      </c>
      <c r="AS10" s="767">
        <v>306.47826027291057</v>
      </c>
      <c r="AT10" s="767">
        <v>233.75886027291054</v>
      </c>
      <c r="AU10" s="767">
        <v>128.06176027291053</v>
      </c>
      <c r="AV10" s="767">
        <v>151.34906027291052</v>
      </c>
      <c r="AW10" s="767">
        <v>120.47619377291053</v>
      </c>
      <c r="AX10" s="767">
        <v>131.15786027291054</v>
      </c>
      <c r="AY10" s="767">
        <v>100.56856027291053</v>
      </c>
      <c r="AZ10" s="768">
        <v>82.982160272910534</v>
      </c>
      <c r="BA10" s="767">
        <v>148.65688527291056</v>
      </c>
      <c r="BB10" s="768">
        <v>94.953960272910521</v>
      </c>
      <c r="BC10" s="768">
        <v>88.461360272910511</v>
      </c>
      <c r="BD10" s="767">
        <v>119.09156027291051</v>
      </c>
      <c r="BE10" s="11" t="s">
        <v>416</v>
      </c>
      <c r="BF10" s="189"/>
      <c r="BG10" s="158"/>
      <c r="BJ10" s="51"/>
    </row>
    <row r="11" spans="1:64" ht="17.100000000000001" customHeight="1">
      <c r="W11" s="888"/>
      <c r="X11" s="404"/>
      <c r="Y11" s="321" t="str">
        <f>'リンク切公表時非表示（グラフの添え物）'!$W99</f>
        <v>半導体製造</v>
      </c>
      <c r="Z11" s="14"/>
      <c r="AA11" s="769">
        <v>0.73139221483304717</v>
      </c>
      <c r="AB11" s="767" t="s">
        <v>416</v>
      </c>
      <c r="AC11" s="768">
        <v>21.941766444991416</v>
      </c>
      <c r="AD11" s="767">
        <v>142.62148189244417</v>
      </c>
      <c r="AE11" s="767">
        <v>245.01639196907078</v>
      </c>
      <c r="AF11" s="767">
        <v>270.61511948822744</v>
      </c>
      <c r="AG11" s="767">
        <v>264.10495987570835</v>
      </c>
      <c r="AH11" s="767">
        <v>294.4565908327267</v>
      </c>
      <c r="AI11" s="767">
        <v>272.04461910244851</v>
      </c>
      <c r="AJ11" s="767">
        <v>273.31824752772332</v>
      </c>
      <c r="AK11" s="767">
        <v>282.71458393162396</v>
      </c>
      <c r="AL11" s="767">
        <v>219.92074504843313</v>
      </c>
      <c r="AM11" s="767">
        <v>213.48964371045017</v>
      </c>
      <c r="AN11" s="767">
        <v>206.32061957507008</v>
      </c>
      <c r="AO11" s="767">
        <v>232.77072347963076</v>
      </c>
      <c r="AP11" s="767">
        <v>223.97577971716925</v>
      </c>
      <c r="AQ11" s="767">
        <v>242.72335247993681</v>
      </c>
      <c r="AR11" s="767">
        <v>262.77787342971925</v>
      </c>
      <c r="AS11" s="767">
        <v>234.20692864183877</v>
      </c>
      <c r="AT11" s="767">
        <v>149.81006359248079</v>
      </c>
      <c r="AU11" s="767">
        <v>164.92711200055876</v>
      </c>
      <c r="AV11" s="767">
        <v>142.19160538011073</v>
      </c>
      <c r="AW11" s="767">
        <v>121.62745052291997</v>
      </c>
      <c r="AX11" s="767">
        <v>109.24075921440111</v>
      </c>
      <c r="AY11" s="767">
        <v>112.89397430008549</v>
      </c>
      <c r="AZ11" s="767">
        <v>113.0815577772003</v>
      </c>
      <c r="BA11" s="767">
        <v>117.33322989930085</v>
      </c>
      <c r="BB11" s="767">
        <v>123.12696329684331</v>
      </c>
      <c r="BC11" s="767">
        <v>112.73736667571465</v>
      </c>
      <c r="BD11" s="767">
        <v>99.411463931774946</v>
      </c>
      <c r="BE11" s="132" t="s">
        <v>416</v>
      </c>
      <c r="BF11" s="189"/>
      <c r="BG11" s="158"/>
      <c r="BJ11" s="51"/>
    </row>
    <row r="12" spans="1:64" ht="17.100000000000001" customHeight="1">
      <c r="W12" s="888"/>
      <c r="X12" s="404"/>
      <c r="Y12" s="321" t="str">
        <f>'リンク切公表時非表示（グラフの添え物）'!$W100</f>
        <v>液晶製造</v>
      </c>
      <c r="Z12" s="14"/>
      <c r="AA12" s="768">
        <v>7.1999999999999994E-4</v>
      </c>
      <c r="AB12" s="769" t="s">
        <v>416</v>
      </c>
      <c r="AC12" s="768">
        <v>2.1599999999999998E-2</v>
      </c>
      <c r="AD12" s="768">
        <v>0.1404</v>
      </c>
      <c r="AE12" s="768">
        <v>0.24119999999999997</v>
      </c>
      <c r="AF12" s="768">
        <v>0.26639999999999997</v>
      </c>
      <c r="AG12" s="768">
        <v>0.26373599999999997</v>
      </c>
      <c r="AH12" s="768">
        <v>0.83915999999999991</v>
      </c>
      <c r="AI12" s="768">
        <v>0.7938719999999998</v>
      </c>
      <c r="AJ12" s="768">
        <v>3.7482479999999994</v>
      </c>
      <c r="AK12" s="768">
        <v>1.8381599999999996</v>
      </c>
      <c r="AL12" s="768">
        <v>1.1601719999999995</v>
      </c>
      <c r="AM12" s="768">
        <v>1.9059321599999999</v>
      </c>
      <c r="AN12" s="768">
        <v>1.6534915199999995</v>
      </c>
      <c r="AO12" s="768">
        <v>3.0454847999999992</v>
      </c>
      <c r="AP12" s="768">
        <v>2.9782187999999992</v>
      </c>
      <c r="AQ12" s="768">
        <v>2.8293811199999999</v>
      </c>
      <c r="AR12" s="768">
        <v>3.0619030319999987</v>
      </c>
      <c r="AS12" s="768">
        <v>2.8337639806266082</v>
      </c>
      <c r="AT12" s="768">
        <v>2.2982250411935596</v>
      </c>
      <c r="AU12" s="768">
        <v>3.0209759999999988</v>
      </c>
      <c r="AV12" s="768">
        <v>3.2766933599999994</v>
      </c>
      <c r="AW12" s="768">
        <v>2.3886223199999996</v>
      </c>
      <c r="AX12" s="768">
        <v>2.3678164799999997</v>
      </c>
      <c r="AY12" s="768">
        <v>2.2596847199999992</v>
      </c>
      <c r="AZ12" s="768">
        <v>1.9320286080959999</v>
      </c>
      <c r="BA12" s="768">
        <v>1.9343197439999993</v>
      </c>
      <c r="BB12" s="768">
        <v>1.9085050511999997</v>
      </c>
      <c r="BC12" s="768">
        <v>2.1510467999999987</v>
      </c>
      <c r="BD12" s="768">
        <v>1.76466024</v>
      </c>
      <c r="BE12" s="132" t="s">
        <v>416</v>
      </c>
      <c r="BF12" s="189"/>
      <c r="BG12" s="158"/>
      <c r="BJ12" s="51"/>
      <c r="BK12" s="51"/>
    </row>
    <row r="13" spans="1:64" ht="17.100000000000001" customHeight="1">
      <c r="W13" s="888"/>
      <c r="X13" s="404"/>
      <c r="Y13" s="321" t="str">
        <f>'リンク切公表時非表示（グラフの添え物）'!$W101</f>
        <v>HCFC22製造時の副生HFC23</v>
      </c>
      <c r="Z13" s="94"/>
      <c r="AA13" s="770">
        <v>15928.725007472323</v>
      </c>
      <c r="AB13" s="770">
        <v>17349.612944863187</v>
      </c>
      <c r="AC13" s="770">
        <v>17580.106417956591</v>
      </c>
      <c r="AD13" s="770">
        <v>16792.720502919714</v>
      </c>
      <c r="AE13" s="770">
        <v>18416.856118000072</v>
      </c>
      <c r="AF13" s="770">
        <v>21460</v>
      </c>
      <c r="AG13" s="770">
        <v>19728.400000000001</v>
      </c>
      <c r="AH13" s="770">
        <v>18588.8</v>
      </c>
      <c r="AI13" s="770">
        <v>17434.400000000001</v>
      </c>
      <c r="AJ13" s="770">
        <v>17834</v>
      </c>
      <c r="AK13" s="770">
        <v>15688</v>
      </c>
      <c r="AL13" s="770">
        <v>11810.4</v>
      </c>
      <c r="AM13" s="770">
        <v>7710.8</v>
      </c>
      <c r="AN13" s="770">
        <v>6353.64</v>
      </c>
      <c r="AO13" s="770">
        <v>1287.5999999999999</v>
      </c>
      <c r="AP13" s="770">
        <v>586.08000000000004</v>
      </c>
      <c r="AQ13" s="770">
        <v>831.02</v>
      </c>
      <c r="AR13" s="770">
        <v>275.27999999999997</v>
      </c>
      <c r="AS13" s="770">
        <v>593.48</v>
      </c>
      <c r="AT13" s="771">
        <v>50.32</v>
      </c>
      <c r="AU13" s="771">
        <v>53.28</v>
      </c>
      <c r="AV13" s="771">
        <v>16.28</v>
      </c>
      <c r="AW13" s="771">
        <v>17.760000000000002</v>
      </c>
      <c r="AX13" s="771">
        <v>16.28</v>
      </c>
      <c r="AY13" s="771">
        <v>23.68</v>
      </c>
      <c r="AZ13" s="771">
        <v>29.6</v>
      </c>
      <c r="BA13" s="771">
        <v>23.68</v>
      </c>
      <c r="BB13" s="771">
        <v>38.479999999999997</v>
      </c>
      <c r="BC13" s="771">
        <v>11.84</v>
      </c>
      <c r="BD13" s="771">
        <v>13.32</v>
      </c>
      <c r="BE13" s="160" t="s">
        <v>416</v>
      </c>
      <c r="BF13" s="643"/>
      <c r="BG13" s="158"/>
      <c r="BJ13" s="51"/>
    </row>
    <row r="14" spans="1:64" ht="17.100000000000001" customHeight="1">
      <c r="W14" s="888"/>
      <c r="X14" s="404"/>
      <c r="Y14" s="321" t="str">
        <f>'リンク切公表時非表示（グラフの添え物）'!$W102</f>
        <v>消火剤</v>
      </c>
      <c r="Z14" s="14"/>
      <c r="AA14" s="767" t="s">
        <v>416</v>
      </c>
      <c r="AB14" s="767" t="s">
        <v>416</v>
      </c>
      <c r="AC14" s="767" t="s">
        <v>416</v>
      </c>
      <c r="AD14" s="767" t="s">
        <v>416</v>
      </c>
      <c r="AE14" s="767" t="s">
        <v>416</v>
      </c>
      <c r="AF14" s="767" t="s">
        <v>416</v>
      </c>
      <c r="AG14" s="769">
        <v>0.24523811019699462</v>
      </c>
      <c r="AH14" s="769">
        <v>0.66662629161488485</v>
      </c>
      <c r="AI14" s="768">
        <v>1.8120781158982342</v>
      </c>
      <c r="AJ14" s="768">
        <v>3.768746183249073</v>
      </c>
      <c r="AK14" s="768">
        <v>4.6286349924219445</v>
      </c>
      <c r="AL14" s="768">
        <v>5.3556606214299824</v>
      </c>
      <c r="AM14" s="768">
        <v>5.9854388671305658</v>
      </c>
      <c r="AN14" s="768">
        <v>6.5409426487584987</v>
      </c>
      <c r="AO14" s="768">
        <v>7.000749547092755</v>
      </c>
      <c r="AP14" s="768">
        <v>7.3389434565333334</v>
      </c>
      <c r="AQ14" s="768">
        <v>7.4607996847999996</v>
      </c>
      <c r="AR14" s="768">
        <v>7.7163717488000003</v>
      </c>
      <c r="AS14" s="768">
        <v>7.8470902575999997</v>
      </c>
      <c r="AT14" s="768">
        <v>8.0836087376000005</v>
      </c>
      <c r="AU14" s="768">
        <v>8.2935036976000003</v>
      </c>
      <c r="AV14" s="768">
        <v>8.4156612496000012</v>
      </c>
      <c r="AW14" s="768">
        <v>8.6271785776000005</v>
      </c>
      <c r="AX14" s="768">
        <v>8.8030119056</v>
      </c>
      <c r="AY14" s="768">
        <v>9.0575040336000008</v>
      </c>
      <c r="AZ14" s="768">
        <v>9.3781227055999992</v>
      </c>
      <c r="BA14" s="768">
        <v>9.514190769599999</v>
      </c>
      <c r="BB14" s="768">
        <v>9.724890049599999</v>
      </c>
      <c r="BC14" s="768">
        <v>9.8378014415999999</v>
      </c>
      <c r="BD14" s="768">
        <v>9.9504345775999994</v>
      </c>
      <c r="BE14" s="160" t="s">
        <v>416</v>
      </c>
      <c r="BF14" s="643"/>
      <c r="BG14" s="158"/>
      <c r="BJ14" s="51"/>
      <c r="BK14" s="51"/>
    </row>
    <row r="15" spans="1:64" ht="16.5" customHeight="1">
      <c r="W15" s="888"/>
      <c r="X15" s="404"/>
      <c r="Y15" s="321" t="str">
        <f>'リンク切公表時非表示（グラフの添え物）'!$W103</f>
        <v>マグネシウム鋳造</v>
      </c>
      <c r="Z15" s="11"/>
      <c r="AA15" s="767" t="s">
        <v>416</v>
      </c>
      <c r="AB15" s="767" t="s">
        <v>416</v>
      </c>
      <c r="AC15" s="767" t="s">
        <v>416</v>
      </c>
      <c r="AD15" s="767" t="s">
        <v>416</v>
      </c>
      <c r="AE15" s="767" t="s">
        <v>416</v>
      </c>
      <c r="AF15" s="767" t="s">
        <v>416</v>
      </c>
      <c r="AG15" s="767" t="s">
        <v>416</v>
      </c>
      <c r="AH15" s="767" t="s">
        <v>416</v>
      </c>
      <c r="AI15" s="767" t="s">
        <v>416</v>
      </c>
      <c r="AJ15" s="767" t="s">
        <v>416</v>
      </c>
      <c r="AK15" s="767" t="s">
        <v>416</v>
      </c>
      <c r="AL15" s="767" t="s">
        <v>416</v>
      </c>
      <c r="AM15" s="767" t="s">
        <v>416</v>
      </c>
      <c r="AN15" s="767" t="s">
        <v>416</v>
      </c>
      <c r="AO15" s="767" t="s">
        <v>416</v>
      </c>
      <c r="AP15" s="767" t="s">
        <v>416</v>
      </c>
      <c r="AQ15" s="767" t="s">
        <v>416</v>
      </c>
      <c r="AR15" s="767" t="s">
        <v>416</v>
      </c>
      <c r="AS15" s="767" t="s">
        <v>416</v>
      </c>
      <c r="AT15" s="767" t="s">
        <v>416</v>
      </c>
      <c r="AU15" s="767" t="s">
        <v>416</v>
      </c>
      <c r="AV15" s="768">
        <v>1.0009999999999999</v>
      </c>
      <c r="AW15" s="768">
        <v>1.2869999999999999</v>
      </c>
      <c r="AX15" s="768">
        <v>1.2869999999999999</v>
      </c>
      <c r="AY15" s="768">
        <v>1.2869999999999999</v>
      </c>
      <c r="AZ15" s="769">
        <v>0.85799999999999998</v>
      </c>
      <c r="BA15" s="768">
        <v>1.1439999999999999</v>
      </c>
      <c r="BB15" s="768">
        <v>1.43</v>
      </c>
      <c r="BC15" s="768">
        <v>1.716</v>
      </c>
      <c r="BD15" s="768">
        <v>1.43</v>
      </c>
      <c r="BE15" s="160" t="s">
        <v>416</v>
      </c>
      <c r="BF15" s="643"/>
      <c r="BG15" s="158"/>
      <c r="BK15" s="51"/>
      <c r="BL15" s="51"/>
    </row>
    <row r="16" spans="1:64" ht="17.100000000000001" customHeight="1">
      <c r="W16" s="888"/>
      <c r="X16" s="405" t="s">
        <v>16</v>
      </c>
      <c r="Y16" s="406"/>
      <c r="Z16" s="58"/>
      <c r="AA16" s="58">
        <f t="shared" ref="AA16:BE16" si="2">SUM(AA17:AA22)</f>
        <v>6539.2993330603122</v>
      </c>
      <c r="AB16" s="58">
        <f t="shared" si="2"/>
        <v>7506.9220881606288</v>
      </c>
      <c r="AC16" s="58">
        <f t="shared" si="2"/>
        <v>7617.2931076973528</v>
      </c>
      <c r="AD16" s="58">
        <f t="shared" si="2"/>
        <v>10942.79702389353</v>
      </c>
      <c r="AE16" s="58">
        <f t="shared" si="2"/>
        <v>13443.461837094947</v>
      </c>
      <c r="AF16" s="58">
        <f t="shared" si="2"/>
        <v>17609.918599177116</v>
      </c>
      <c r="AG16" s="58">
        <f t="shared" si="2"/>
        <v>18258.177043160489</v>
      </c>
      <c r="AH16" s="58">
        <f t="shared" si="2"/>
        <v>19984.28288309768</v>
      </c>
      <c r="AI16" s="58">
        <f t="shared" si="2"/>
        <v>16568.476128945993</v>
      </c>
      <c r="AJ16" s="58">
        <f t="shared" si="2"/>
        <v>13118.064707488831</v>
      </c>
      <c r="AK16" s="58">
        <f t="shared" si="2"/>
        <v>11873.109881357885</v>
      </c>
      <c r="AL16" s="58">
        <f t="shared" si="2"/>
        <v>9878.4684342627679</v>
      </c>
      <c r="AM16" s="58">
        <f t="shared" si="2"/>
        <v>9199.4397103048377</v>
      </c>
      <c r="AN16" s="58">
        <f t="shared" si="2"/>
        <v>8854.2056268787856</v>
      </c>
      <c r="AO16" s="58">
        <f t="shared" si="2"/>
        <v>9216.6404835835983</v>
      </c>
      <c r="AP16" s="58">
        <f t="shared" si="2"/>
        <v>8623.351658842741</v>
      </c>
      <c r="AQ16" s="58">
        <f t="shared" si="2"/>
        <v>8998.7757459274508</v>
      </c>
      <c r="AR16" s="58">
        <f t="shared" si="2"/>
        <v>7916.8495857216749</v>
      </c>
      <c r="AS16" s="58">
        <f t="shared" si="2"/>
        <v>5743.4047787878862</v>
      </c>
      <c r="AT16" s="58">
        <f t="shared" si="2"/>
        <v>4046.8721450282387</v>
      </c>
      <c r="AU16" s="58">
        <f t="shared" si="2"/>
        <v>4249.543703664267</v>
      </c>
      <c r="AV16" s="58">
        <f t="shared" si="2"/>
        <v>3755.4464923644928</v>
      </c>
      <c r="AW16" s="58">
        <f t="shared" si="2"/>
        <v>3436.3283067771986</v>
      </c>
      <c r="AX16" s="58">
        <f t="shared" si="2"/>
        <v>3280.0593072681286</v>
      </c>
      <c r="AY16" s="58">
        <f t="shared" si="2"/>
        <v>3361.4253074535923</v>
      </c>
      <c r="AZ16" s="58">
        <f t="shared" si="2"/>
        <v>3308.1046771154902</v>
      </c>
      <c r="BA16" s="58">
        <f t="shared" si="2"/>
        <v>3375.329347852653</v>
      </c>
      <c r="BB16" s="58">
        <f t="shared" si="2"/>
        <v>3515.5875828049725</v>
      </c>
      <c r="BC16" s="58">
        <f t="shared" ref="BC16:BD16" si="3">SUM(BC17:BC22)</f>
        <v>3487.4489205307486</v>
      </c>
      <c r="BD16" s="58">
        <f t="shared" si="3"/>
        <v>3422.6018595979958</v>
      </c>
      <c r="BE16" s="58">
        <f t="shared" si="2"/>
        <v>0</v>
      </c>
      <c r="BF16" s="189"/>
      <c r="BJ16" s="51"/>
      <c r="BK16" s="51"/>
    </row>
    <row r="17" spans="23:58" ht="17.100000000000001" customHeight="1">
      <c r="W17" s="888"/>
      <c r="X17" s="407"/>
      <c r="Y17" s="319" t="str">
        <f>'リンク切公表時非表示（グラフの添え物）'!$W$106</f>
        <v>半導体製造</v>
      </c>
      <c r="Z17" s="14"/>
      <c r="AA17" s="772">
        <v>1423.4313191740412</v>
      </c>
      <c r="AB17" s="772">
        <v>1648.1836327278372</v>
      </c>
      <c r="AC17" s="772">
        <v>1685.6423516534699</v>
      </c>
      <c r="AD17" s="772">
        <v>2434.8167301661233</v>
      </c>
      <c r="AE17" s="772">
        <v>2996.6975140506133</v>
      </c>
      <c r="AF17" s="772">
        <v>3933.1654871914297</v>
      </c>
      <c r="AG17" s="772">
        <v>4620.6895351792009</v>
      </c>
      <c r="AH17" s="772">
        <v>5803.9204889376351</v>
      </c>
      <c r="AI17" s="772">
        <v>5887.6350313287267</v>
      </c>
      <c r="AJ17" s="772">
        <v>6282.3805660741227</v>
      </c>
      <c r="AK17" s="772">
        <v>6771.4719610404945</v>
      </c>
      <c r="AL17" s="772">
        <v>5204.2758578653556</v>
      </c>
      <c r="AM17" s="772">
        <v>5186.6022711831438</v>
      </c>
      <c r="AN17" s="772">
        <v>5138.3584990482786</v>
      </c>
      <c r="AO17" s="772">
        <v>5433.2456075833979</v>
      </c>
      <c r="AP17" s="772">
        <v>4594.1136966449412</v>
      </c>
      <c r="AQ17" s="772">
        <v>4934.7855812000926</v>
      </c>
      <c r="AR17" s="772">
        <v>4432.8835937950025</v>
      </c>
      <c r="AS17" s="772">
        <v>3338.8950097896773</v>
      </c>
      <c r="AT17" s="772">
        <v>2109.0788710434817</v>
      </c>
      <c r="AU17" s="772">
        <v>2214.33318596243</v>
      </c>
      <c r="AV17" s="772">
        <v>1863.3271886046591</v>
      </c>
      <c r="AW17" s="772">
        <v>1624.1721536369046</v>
      </c>
      <c r="AX17" s="772">
        <v>1555.7323503258608</v>
      </c>
      <c r="AY17" s="772">
        <v>1616.8578402526341</v>
      </c>
      <c r="AZ17" s="772">
        <v>1582.2223403535763</v>
      </c>
      <c r="BA17" s="772">
        <v>1721.2705607226765</v>
      </c>
      <c r="BB17" s="772">
        <v>1846.9504580691764</v>
      </c>
      <c r="BC17" s="772">
        <v>1776.3238205490177</v>
      </c>
      <c r="BD17" s="772">
        <v>1676.4576298951356</v>
      </c>
      <c r="BE17" s="14" t="s">
        <v>416</v>
      </c>
      <c r="BF17" s="189"/>
    </row>
    <row r="18" spans="23:58" ht="17.100000000000001" customHeight="1">
      <c r="W18" s="888"/>
      <c r="X18" s="408"/>
      <c r="Y18" s="319" t="str">
        <f>'リンク切公表時非表示（グラフの添え物）'!$W$107</f>
        <v>液晶製造</v>
      </c>
      <c r="Z18" s="14"/>
      <c r="AA18" s="773">
        <v>31.349551817142864</v>
      </c>
      <c r="AB18" s="773">
        <v>36.299481051428579</v>
      </c>
      <c r="AC18" s="773">
        <v>37.124469257142863</v>
      </c>
      <c r="AD18" s="773">
        <v>53.624233371428581</v>
      </c>
      <c r="AE18" s="773">
        <v>65.999056457142871</v>
      </c>
      <c r="AF18" s="773">
        <v>86.623761600000009</v>
      </c>
      <c r="AG18" s="773">
        <v>83.564493030000008</v>
      </c>
      <c r="AH18" s="772">
        <v>155.47203314999999</v>
      </c>
      <c r="AI18" s="772">
        <v>170.73556505999997</v>
      </c>
      <c r="AJ18" s="772">
        <v>213.26413059000001</v>
      </c>
      <c r="AK18" s="772">
        <v>214.09925130000002</v>
      </c>
      <c r="AL18" s="772">
        <v>143.71019599500002</v>
      </c>
      <c r="AM18" s="772">
        <v>181.6312546476</v>
      </c>
      <c r="AN18" s="772">
        <v>168.05832858720001</v>
      </c>
      <c r="AO18" s="772">
        <v>179.20095742800001</v>
      </c>
      <c r="AP18" s="772">
        <v>152.02520950049998</v>
      </c>
      <c r="AQ18" s="772">
        <v>157.5987248232</v>
      </c>
      <c r="AR18" s="772">
        <v>106.94475620499857</v>
      </c>
      <c r="AS18" s="773">
        <v>83.498187482089094</v>
      </c>
      <c r="AT18" s="773">
        <v>39.3215491405386</v>
      </c>
      <c r="AU18" s="773">
        <v>46.499902434000006</v>
      </c>
      <c r="AV18" s="773">
        <v>59.124586382099992</v>
      </c>
      <c r="AW18" s="773">
        <v>68.215217988985685</v>
      </c>
      <c r="AX18" s="773">
        <v>75.629352581999996</v>
      </c>
      <c r="AY18" s="773">
        <v>89.736041879099957</v>
      </c>
      <c r="AZ18" s="773">
        <v>86.457609775786594</v>
      </c>
      <c r="BA18" s="773">
        <v>71.211340984783448</v>
      </c>
      <c r="BB18" s="773">
        <v>84.15648569302202</v>
      </c>
      <c r="BC18" s="773">
        <v>79.363502576100004</v>
      </c>
      <c r="BD18" s="773">
        <v>75.188432895300011</v>
      </c>
      <c r="BE18" s="14" t="s">
        <v>416</v>
      </c>
      <c r="BF18" s="189"/>
    </row>
    <row r="19" spans="23:58" ht="17.100000000000001" customHeight="1">
      <c r="W19" s="888"/>
      <c r="X19" s="408"/>
      <c r="Y19" s="319" t="str">
        <f>'リンク切公表時非表示（グラフの添え物）'!$W$108</f>
        <v>洗浄剤・溶剤</v>
      </c>
      <c r="Z19" s="14"/>
      <c r="AA19" s="772">
        <v>4549.9385208708818</v>
      </c>
      <c r="AB19" s="772">
        <v>5268.3498662715474</v>
      </c>
      <c r="AC19" s="772">
        <v>5388.085090504992</v>
      </c>
      <c r="AD19" s="772">
        <v>7782.789575173877</v>
      </c>
      <c r="AE19" s="772">
        <v>9578.8179386755419</v>
      </c>
      <c r="AF19" s="772">
        <v>12572.198544511648</v>
      </c>
      <c r="AG19" s="772">
        <v>12249.339530097119</v>
      </c>
      <c r="AH19" s="772">
        <v>12251.37705950668</v>
      </c>
      <c r="AI19" s="772">
        <v>8790.9937642637251</v>
      </c>
      <c r="AJ19" s="772">
        <v>5009.2550271640739</v>
      </c>
      <c r="AK19" s="772">
        <v>3199.8497572023898</v>
      </c>
      <c r="AL19" s="772">
        <v>3177.632953861073</v>
      </c>
      <c r="AM19" s="772">
        <v>2552.0310004000135</v>
      </c>
      <c r="AN19" s="772">
        <v>2313.9571521052962</v>
      </c>
      <c r="AO19" s="772">
        <v>2496.2521577619618</v>
      </c>
      <c r="AP19" s="772">
        <v>2814.5689959275555</v>
      </c>
      <c r="AQ19" s="772">
        <v>2792.6567707804907</v>
      </c>
      <c r="AR19" s="772">
        <v>2377.1678167157852</v>
      </c>
      <c r="AS19" s="772">
        <v>1648.1451743999996</v>
      </c>
      <c r="AT19" s="772">
        <v>1420.4247963283594</v>
      </c>
      <c r="AU19" s="772">
        <v>1720.6851744000003</v>
      </c>
      <c r="AV19" s="772">
        <v>1605.3651743999997</v>
      </c>
      <c r="AW19" s="772">
        <v>1583.0451744</v>
      </c>
      <c r="AX19" s="772">
        <v>1517.9451743999998</v>
      </c>
      <c r="AY19" s="772">
        <v>1536.5451744</v>
      </c>
      <c r="AZ19" s="772">
        <v>1517.0151744</v>
      </c>
      <c r="BA19" s="772">
        <v>1464.9351850430055</v>
      </c>
      <c r="BB19" s="772">
        <v>1483.8513887325805</v>
      </c>
      <c r="BC19" s="772">
        <v>1505.1111822048706</v>
      </c>
      <c r="BD19" s="772">
        <v>1558.3071758190674</v>
      </c>
      <c r="BE19" s="14" t="s">
        <v>416</v>
      </c>
      <c r="BF19" s="189"/>
    </row>
    <row r="20" spans="23:58" ht="17.100000000000001" customHeight="1">
      <c r="W20" s="888"/>
      <c r="X20" s="408"/>
      <c r="Y20" s="319" t="str">
        <f>'リンク切公表時非表示（グラフの添え物）'!$W$109</f>
        <v>PFCsの製造時の漏出</v>
      </c>
      <c r="Z20" s="14"/>
      <c r="AA20" s="772">
        <v>330.91847619047621</v>
      </c>
      <c r="AB20" s="772">
        <v>383.16876190476194</v>
      </c>
      <c r="AC20" s="772">
        <v>391.87714285714287</v>
      </c>
      <c r="AD20" s="772">
        <v>566.04476190476191</v>
      </c>
      <c r="AE20" s="772">
        <v>696.67047619047628</v>
      </c>
      <c r="AF20" s="772">
        <v>914.38</v>
      </c>
      <c r="AG20" s="772">
        <v>1206.7599999999998</v>
      </c>
      <c r="AH20" s="772">
        <v>1685.26</v>
      </c>
      <c r="AI20" s="772">
        <v>1645.7600000000002</v>
      </c>
      <c r="AJ20" s="772">
        <v>1569.921</v>
      </c>
      <c r="AK20" s="772">
        <v>1661.28</v>
      </c>
      <c r="AL20" s="772">
        <v>1329.9640000000002</v>
      </c>
      <c r="AM20" s="772">
        <v>1257.3040000000001</v>
      </c>
      <c r="AN20" s="772">
        <v>1211.5829999999999</v>
      </c>
      <c r="AO20" s="772">
        <v>1086.037</v>
      </c>
      <c r="AP20" s="772">
        <v>1040.597</v>
      </c>
      <c r="AQ20" s="772">
        <v>1091.28648</v>
      </c>
      <c r="AR20" s="772">
        <v>976.84460999999999</v>
      </c>
      <c r="AS20" s="772">
        <v>648.96199999999999</v>
      </c>
      <c r="AT20" s="772">
        <v>458.69399999999985</v>
      </c>
      <c r="AU20" s="772">
        <v>248.41200000000001</v>
      </c>
      <c r="AV20" s="772">
        <v>206.45000000000002</v>
      </c>
      <c r="AW20" s="772">
        <v>147.62800000000001</v>
      </c>
      <c r="AX20" s="772">
        <v>110.79899999999999</v>
      </c>
      <c r="AY20" s="772">
        <v>107.37300000000002</v>
      </c>
      <c r="AZ20" s="772">
        <v>114.58500000000001</v>
      </c>
      <c r="BA20" s="773">
        <v>97.105001315251002</v>
      </c>
      <c r="BB20" s="773">
        <v>81.101500715449447</v>
      </c>
      <c r="BC20" s="773">
        <v>87.379999087974426</v>
      </c>
      <c r="BD20" s="773">
        <v>64.132599920257917</v>
      </c>
      <c r="BE20" s="14" t="s">
        <v>416</v>
      </c>
      <c r="BF20" s="189"/>
    </row>
    <row r="21" spans="23:58" ht="17.100000000000001" customHeight="1">
      <c r="W21" s="888"/>
      <c r="X21" s="407"/>
      <c r="Y21" s="319" t="str">
        <f>'リンク切公表時非表示（グラフの添え物）'!$W$110</f>
        <v>その他</v>
      </c>
      <c r="Z21" s="94"/>
      <c r="AA21" s="770" t="s">
        <v>416</v>
      </c>
      <c r="AB21" s="770" t="s">
        <v>416</v>
      </c>
      <c r="AC21" s="770" t="s">
        <v>416</v>
      </c>
      <c r="AD21" s="770" t="s">
        <v>416</v>
      </c>
      <c r="AE21" s="770" t="s">
        <v>416</v>
      </c>
      <c r="AF21" s="770" t="s">
        <v>416</v>
      </c>
      <c r="AG21" s="770" t="s">
        <v>416</v>
      </c>
      <c r="AH21" s="770" t="s">
        <v>416</v>
      </c>
      <c r="AI21" s="770" t="s">
        <v>416</v>
      </c>
      <c r="AJ21" s="770" t="s">
        <v>416</v>
      </c>
      <c r="AK21" s="770" t="s">
        <v>416</v>
      </c>
      <c r="AL21" s="770" t="s">
        <v>416</v>
      </c>
      <c r="AM21" s="771">
        <v>3.914399345942874E-2</v>
      </c>
      <c r="AN21" s="771">
        <v>9.7045125215709724E-2</v>
      </c>
      <c r="AO21" s="771">
        <v>0.16906324307742576</v>
      </c>
      <c r="AP21" s="771">
        <v>0.28886270200039665</v>
      </c>
      <c r="AQ21" s="771">
        <v>0.63371883242693272</v>
      </c>
      <c r="AR21" s="771">
        <v>1.3873828126652086</v>
      </c>
      <c r="AS21" s="771">
        <v>2.3156910986809169</v>
      </c>
      <c r="AT21" s="771">
        <v>3.1313910456993637</v>
      </c>
      <c r="AU21" s="771">
        <v>4.3377887767085701</v>
      </c>
      <c r="AV21" s="771">
        <v>5.9351216627646517</v>
      </c>
      <c r="AW21" s="770" t="s">
        <v>416</v>
      </c>
      <c r="AX21" s="771">
        <v>10.361025748108249</v>
      </c>
      <c r="AY21" s="771">
        <v>9.0012734043159206</v>
      </c>
      <c r="AZ21" s="771">
        <v>7.8245525861269023</v>
      </c>
      <c r="BA21" s="771">
        <v>20.80725978693663</v>
      </c>
      <c r="BB21" s="771">
        <v>19.527749594744357</v>
      </c>
      <c r="BC21" s="771">
        <v>39.270416112786208</v>
      </c>
      <c r="BD21" s="771">
        <v>48.516021068235091</v>
      </c>
      <c r="BE21" s="11" t="s">
        <v>416</v>
      </c>
      <c r="BF21" s="189"/>
    </row>
    <row r="22" spans="23:58" ht="17.100000000000001" customHeight="1">
      <c r="W22" s="888"/>
      <c r="X22" s="409"/>
      <c r="Y22" s="319" t="str">
        <f>'リンク切公表時非表示（グラフの添え物）'!$W$111</f>
        <v>アルミニウム精錬</v>
      </c>
      <c r="Z22" s="11"/>
      <c r="AA22" s="770">
        <v>203.66146500777003</v>
      </c>
      <c r="AB22" s="770">
        <v>170.92034620505461</v>
      </c>
      <c r="AC22" s="770">
        <v>114.5640534246054</v>
      </c>
      <c r="AD22" s="770">
        <v>105.5217232773396</v>
      </c>
      <c r="AE22" s="770">
        <v>105.27685172117191</v>
      </c>
      <c r="AF22" s="770">
        <v>103.55080587403862</v>
      </c>
      <c r="AG22" s="771">
        <v>97.82348485417198</v>
      </c>
      <c r="AH22" s="771">
        <v>88.253301503366998</v>
      </c>
      <c r="AI22" s="771">
        <v>73.351768293540019</v>
      </c>
      <c r="AJ22" s="771">
        <v>43.243983660636005</v>
      </c>
      <c r="AK22" s="771">
        <v>26.408911815000003</v>
      </c>
      <c r="AL22" s="771">
        <v>22.885426541340006</v>
      </c>
      <c r="AM22" s="771">
        <v>21.832040080620008</v>
      </c>
      <c r="AN22" s="771">
        <v>22.151602012795198</v>
      </c>
      <c r="AO22" s="771">
        <v>21.735697567161605</v>
      </c>
      <c r="AP22" s="771">
        <v>21.757894067745006</v>
      </c>
      <c r="AQ22" s="771">
        <v>21.814470291239999</v>
      </c>
      <c r="AR22" s="771">
        <v>21.621426193224003</v>
      </c>
      <c r="AS22" s="771">
        <v>21.588716017439999</v>
      </c>
      <c r="AT22" s="771">
        <v>16.221537470160001</v>
      </c>
      <c r="AU22" s="771">
        <v>15.275652091128</v>
      </c>
      <c r="AV22" s="771">
        <v>15.24442131496944</v>
      </c>
      <c r="AW22" s="771">
        <v>13.26776075130825</v>
      </c>
      <c r="AX22" s="771">
        <v>9.5924042121599999</v>
      </c>
      <c r="AY22" s="771">
        <v>1.9119775175424001</v>
      </c>
      <c r="AZ22" s="770" t="s">
        <v>416</v>
      </c>
      <c r="BA22" s="770" t="s">
        <v>416</v>
      </c>
      <c r="BB22" s="770" t="s">
        <v>416</v>
      </c>
      <c r="BC22" s="770" t="s">
        <v>416</v>
      </c>
      <c r="BD22" s="770" t="s">
        <v>416</v>
      </c>
      <c r="BE22" s="11" t="s">
        <v>416</v>
      </c>
      <c r="BF22" s="189"/>
    </row>
    <row r="23" spans="23:58" ht="17.100000000000001" customHeight="1">
      <c r="W23" s="888"/>
      <c r="X23" s="410" t="s">
        <v>205</v>
      </c>
      <c r="Y23" s="411"/>
      <c r="Z23" s="72"/>
      <c r="AA23" s="72">
        <f>SUM(AA24:AA29)</f>
        <v>12850.069876123966</v>
      </c>
      <c r="AB23" s="72">
        <f t="shared" ref="AB23:BE23" si="4">SUM(AB24:AB29)</f>
        <v>14206.042348977287</v>
      </c>
      <c r="AC23" s="72">
        <f t="shared" si="4"/>
        <v>15635.824676234235</v>
      </c>
      <c r="AD23" s="72">
        <f t="shared" si="4"/>
        <v>15701.970570462505</v>
      </c>
      <c r="AE23" s="72">
        <f t="shared" si="4"/>
        <v>15019.955788766003</v>
      </c>
      <c r="AF23" s="72">
        <f t="shared" si="4"/>
        <v>16447.524694550535</v>
      </c>
      <c r="AG23" s="72">
        <f t="shared" si="4"/>
        <v>17022.187764473412</v>
      </c>
      <c r="AH23" s="72">
        <f t="shared" si="4"/>
        <v>14510.540478356032</v>
      </c>
      <c r="AI23" s="72">
        <f t="shared" si="4"/>
        <v>13224.101247799888</v>
      </c>
      <c r="AJ23" s="72">
        <f t="shared" si="4"/>
        <v>9176.6166900014632</v>
      </c>
      <c r="AK23" s="72">
        <f t="shared" si="4"/>
        <v>7031.3589307549009</v>
      </c>
      <c r="AL23" s="72">
        <f t="shared" si="4"/>
        <v>6066.0167800018462</v>
      </c>
      <c r="AM23" s="72">
        <f t="shared" si="4"/>
        <v>5735.4807991064208</v>
      </c>
      <c r="AN23" s="72">
        <f t="shared" si="4"/>
        <v>5406.3108216924829</v>
      </c>
      <c r="AO23" s="72">
        <f t="shared" si="4"/>
        <v>5258.7023289238077</v>
      </c>
      <c r="AP23" s="72">
        <f t="shared" si="4"/>
        <v>5027.3514352714537</v>
      </c>
      <c r="AQ23" s="72">
        <f t="shared" si="4"/>
        <v>5202.3880798331502</v>
      </c>
      <c r="AR23" s="72">
        <f t="shared" si="4"/>
        <v>4708.0421318945437</v>
      </c>
      <c r="AS23" s="72">
        <f t="shared" si="4"/>
        <v>4150.8999868307092</v>
      </c>
      <c r="AT23" s="72">
        <f t="shared" si="4"/>
        <v>2419.7509350141631</v>
      </c>
      <c r="AU23" s="72">
        <f t="shared" si="4"/>
        <v>2398.1357722873777</v>
      </c>
      <c r="AV23" s="72">
        <f t="shared" si="4"/>
        <v>2222.1429593816019</v>
      </c>
      <c r="AW23" s="72">
        <f t="shared" si="4"/>
        <v>2207.2726992822631</v>
      </c>
      <c r="AX23" s="72">
        <f t="shared" si="4"/>
        <v>2075.2507946442693</v>
      </c>
      <c r="AY23" s="72">
        <f t="shared" si="4"/>
        <v>2038.8590558698668</v>
      </c>
      <c r="AZ23" s="72">
        <f t="shared" si="4"/>
        <v>2075.1053198261807</v>
      </c>
      <c r="BA23" s="72">
        <f t="shared" si="4"/>
        <v>2158.2652390468079</v>
      </c>
      <c r="BB23" s="72">
        <f t="shared" si="4"/>
        <v>2070.7538690302222</v>
      </c>
      <c r="BC23" s="72">
        <f t="shared" ref="BC23:BD23" si="5">SUM(BC24:BC29)</f>
        <v>2055.2640652505756</v>
      </c>
      <c r="BD23" s="72">
        <f t="shared" si="5"/>
        <v>2001.3479951396293</v>
      </c>
      <c r="BE23" s="72">
        <f t="shared" si="4"/>
        <v>0</v>
      </c>
      <c r="BF23" s="189"/>
    </row>
    <row r="24" spans="23:58" ht="17.100000000000001" customHeight="1">
      <c r="W24" s="888"/>
      <c r="X24" s="412"/>
      <c r="Y24" s="319" t="str">
        <f>'リンク切公表時非表示（グラフの添え物）'!$W$115</f>
        <v>粒子加速器等</v>
      </c>
      <c r="Z24" s="11"/>
      <c r="AA24" s="770">
        <v>701.5724160000002</v>
      </c>
      <c r="AB24" s="770">
        <v>665.65603200000021</v>
      </c>
      <c r="AC24" s="770">
        <v>702.86015999999995</v>
      </c>
      <c r="AD24" s="770">
        <v>763.63492800000006</v>
      </c>
      <c r="AE24" s="770">
        <v>790.83441600000015</v>
      </c>
      <c r="AF24" s="770">
        <v>801.58324800000003</v>
      </c>
      <c r="AG24" s="770">
        <v>817.92355199999997</v>
      </c>
      <c r="AH24" s="770">
        <v>821.54510400000004</v>
      </c>
      <c r="AI24" s="770">
        <v>825.73847999999998</v>
      </c>
      <c r="AJ24" s="770">
        <v>824.87917610958914</v>
      </c>
      <c r="AK24" s="770">
        <v>814.51358400000015</v>
      </c>
      <c r="AL24" s="770">
        <v>807.92803200000003</v>
      </c>
      <c r="AM24" s="770">
        <v>829.26153600000009</v>
      </c>
      <c r="AN24" s="770">
        <v>806.95128</v>
      </c>
      <c r="AO24" s="770">
        <v>852.16003200000011</v>
      </c>
      <c r="AP24" s="770">
        <v>841.67890786516853</v>
      </c>
      <c r="AQ24" s="770">
        <v>855.31721447432597</v>
      </c>
      <c r="AR24" s="770">
        <v>849.12278521283258</v>
      </c>
      <c r="AS24" s="770">
        <v>846.88908630855121</v>
      </c>
      <c r="AT24" s="770">
        <v>837.73267205724073</v>
      </c>
      <c r="AU24" s="770">
        <v>799.27629423179667</v>
      </c>
      <c r="AV24" s="770">
        <v>806.49875874832549</v>
      </c>
      <c r="AW24" s="770">
        <v>827.26198776202386</v>
      </c>
      <c r="AX24" s="770">
        <v>828.8009724901076</v>
      </c>
      <c r="AY24" s="770">
        <v>827.36807284863596</v>
      </c>
      <c r="AZ24" s="770">
        <v>809.34290490047817</v>
      </c>
      <c r="BA24" s="770">
        <v>789.34426113567554</v>
      </c>
      <c r="BB24" s="770">
        <v>801.26095422805759</v>
      </c>
      <c r="BC24" s="770">
        <v>815.02023615572591</v>
      </c>
      <c r="BD24" s="770">
        <v>816.71149018742813</v>
      </c>
      <c r="BE24" s="11" t="s">
        <v>416</v>
      </c>
      <c r="BF24" s="189"/>
    </row>
    <row r="25" spans="23:58" ht="17.100000000000001" customHeight="1">
      <c r="W25" s="888"/>
      <c r="X25" s="412"/>
      <c r="Y25" s="319" t="str">
        <f>'リンク切公表時非表示（グラフの添え物）'!$W$116</f>
        <v>電気絶縁ガス使用機器</v>
      </c>
      <c r="Z25" s="11"/>
      <c r="AA25" s="770">
        <v>8112.4679999999998</v>
      </c>
      <c r="AB25" s="770">
        <v>9066.8760000000002</v>
      </c>
      <c r="AC25" s="770">
        <v>10021.284000000001</v>
      </c>
      <c r="AD25" s="770">
        <v>10021.284000000001</v>
      </c>
      <c r="AE25" s="770">
        <v>9544.0800000000017</v>
      </c>
      <c r="AF25" s="770">
        <v>10498.487999999999</v>
      </c>
      <c r="AG25" s="770">
        <v>11235.839999999998</v>
      </c>
      <c r="AH25" s="770">
        <v>9978.6479999999992</v>
      </c>
      <c r="AI25" s="770">
        <v>8822.4600000000009</v>
      </c>
      <c r="AJ25" s="770">
        <v>4857.0382092050213</v>
      </c>
      <c r="AK25" s="770">
        <v>2909.6902092050195</v>
      </c>
      <c r="AL25" s="770">
        <v>2123.5204518828459</v>
      </c>
      <c r="AM25" s="770">
        <v>1617.1801506276149</v>
      </c>
      <c r="AN25" s="770">
        <v>1379.8712635983259</v>
      </c>
      <c r="AO25" s="770">
        <v>1178.9975397489557</v>
      </c>
      <c r="AP25" s="770">
        <v>899.41802510460252</v>
      </c>
      <c r="AQ25" s="770">
        <v>966.94103598326433</v>
      </c>
      <c r="AR25" s="770">
        <v>879.95309748953923</v>
      </c>
      <c r="AS25" s="770">
        <v>828.10744769874634</v>
      </c>
      <c r="AT25" s="770">
        <v>711.14535564853531</v>
      </c>
      <c r="AU25" s="770">
        <v>622.22535564853592</v>
      </c>
      <c r="AV25" s="770">
        <v>706.58535564853537</v>
      </c>
      <c r="AW25" s="770">
        <v>718.89735564853618</v>
      </c>
      <c r="AX25" s="770">
        <v>642.74535564853568</v>
      </c>
      <c r="AY25" s="770">
        <v>601.70535564853571</v>
      </c>
      <c r="AZ25" s="770">
        <v>610.0957556485364</v>
      </c>
      <c r="BA25" s="770">
        <v>655.37655564853571</v>
      </c>
      <c r="BB25" s="770">
        <v>619.9453556485355</v>
      </c>
      <c r="BC25" s="770">
        <v>572.06535564853561</v>
      </c>
      <c r="BD25" s="770">
        <v>572.74935564853513</v>
      </c>
      <c r="BE25" s="11" t="s">
        <v>416</v>
      </c>
      <c r="BF25" s="189"/>
    </row>
    <row r="26" spans="23:58" ht="17.100000000000001" customHeight="1">
      <c r="W26" s="888"/>
      <c r="X26" s="412"/>
      <c r="Y26" s="319" t="str">
        <f>'リンク切公表時非表示（グラフの添え物）'!$W$117</f>
        <v>マグネシウム鋳造</v>
      </c>
      <c r="Z26" s="14"/>
      <c r="AA26" s="772">
        <v>146.54270597127743</v>
      </c>
      <c r="AB26" s="772">
        <v>126.43688586545731</v>
      </c>
      <c r="AC26" s="772">
        <v>107.02040816326532</v>
      </c>
      <c r="AD26" s="772">
        <v>112.39153439153439</v>
      </c>
      <c r="AE26" s="772">
        <v>109.17460317460318</v>
      </c>
      <c r="AF26" s="772">
        <v>114</v>
      </c>
      <c r="AG26" s="772">
        <v>136.80000000000001</v>
      </c>
      <c r="AH26" s="772">
        <v>182.4</v>
      </c>
      <c r="AI26" s="772">
        <v>387.6</v>
      </c>
      <c r="AJ26" s="772">
        <v>615.6</v>
      </c>
      <c r="AK26" s="772">
        <v>980.4</v>
      </c>
      <c r="AL26" s="772">
        <v>1094.4000000000001</v>
      </c>
      <c r="AM26" s="772">
        <v>1071.5999999999999</v>
      </c>
      <c r="AN26" s="772">
        <v>1073.7246928870293</v>
      </c>
      <c r="AO26" s="772">
        <v>1059.8861422594143</v>
      </c>
      <c r="AP26" s="772">
        <v>1104.0456401673639</v>
      </c>
      <c r="AQ26" s="772">
        <v>1040.8667447698745</v>
      </c>
      <c r="AR26" s="772">
        <v>1039.2049205020921</v>
      </c>
      <c r="AS26" s="772">
        <v>622.44000000000005</v>
      </c>
      <c r="AT26" s="772">
        <v>228</v>
      </c>
      <c r="AU26" s="772">
        <v>293.73239999999998</v>
      </c>
      <c r="AV26" s="772">
        <v>182.4</v>
      </c>
      <c r="AW26" s="772">
        <v>182.4</v>
      </c>
      <c r="AX26" s="772">
        <v>159.6</v>
      </c>
      <c r="AY26" s="772">
        <v>182.4</v>
      </c>
      <c r="AZ26" s="772">
        <v>228</v>
      </c>
      <c r="BA26" s="772">
        <v>314.64</v>
      </c>
      <c r="BB26" s="772">
        <v>246.24000000000004</v>
      </c>
      <c r="BC26" s="772">
        <v>273.60000000000002</v>
      </c>
      <c r="BD26" s="772">
        <v>250.8</v>
      </c>
      <c r="BE26" s="14" t="s">
        <v>416</v>
      </c>
      <c r="BF26" s="189"/>
    </row>
    <row r="27" spans="23:58" ht="17.100000000000001" customHeight="1">
      <c r="W27" s="888"/>
      <c r="X27" s="412"/>
      <c r="Y27" s="319" t="str">
        <f>'リンク切公表時非表示（グラフの添え物）'!$W$118</f>
        <v>半導体製造</v>
      </c>
      <c r="Z27" s="14"/>
      <c r="AA27" s="772">
        <v>309.08672287996046</v>
      </c>
      <c r="AB27" s="772">
        <v>345.44986674819108</v>
      </c>
      <c r="AC27" s="772">
        <v>381.81301061642176</v>
      </c>
      <c r="AD27" s="772">
        <v>381.81301061642176</v>
      </c>
      <c r="AE27" s="772">
        <v>363.63143868230645</v>
      </c>
      <c r="AF27" s="772">
        <v>399.99458255053707</v>
      </c>
      <c r="AG27" s="772">
        <v>429.41845247341388</v>
      </c>
      <c r="AH27" s="772">
        <v>529.88919035603283</v>
      </c>
      <c r="AI27" s="772">
        <v>533.46666379988676</v>
      </c>
      <c r="AJ27" s="772">
        <v>551.67430148685253</v>
      </c>
      <c r="AK27" s="772">
        <v>628.71282554988102</v>
      </c>
      <c r="AL27" s="772">
        <v>463.75076011900035</v>
      </c>
      <c r="AM27" s="772">
        <v>493.96513327880575</v>
      </c>
      <c r="AN27" s="772">
        <v>516.44690280712837</v>
      </c>
      <c r="AO27" s="772">
        <v>587.95071971543689</v>
      </c>
      <c r="AP27" s="772">
        <v>540.20721733431947</v>
      </c>
      <c r="AQ27" s="772">
        <v>463.35255030968517</v>
      </c>
      <c r="AR27" s="772">
        <v>430.60346807507943</v>
      </c>
      <c r="AS27" s="772">
        <v>328.61800191316979</v>
      </c>
      <c r="AT27" s="772">
        <v>210.92295218847789</v>
      </c>
      <c r="AU27" s="772">
        <v>224.78611040704504</v>
      </c>
      <c r="AV27" s="772">
        <v>196.49758447274104</v>
      </c>
      <c r="AW27" s="772">
        <v>183.54560330370327</v>
      </c>
      <c r="AX27" s="772">
        <v>181.46430338562618</v>
      </c>
      <c r="AY27" s="772">
        <v>174.75512481269493</v>
      </c>
      <c r="AZ27" s="772">
        <v>183.9720882131663</v>
      </c>
      <c r="BA27" s="772">
        <v>192.14661087866108</v>
      </c>
      <c r="BB27" s="772">
        <v>199.94661087866109</v>
      </c>
      <c r="BC27" s="772">
        <v>182.11201321872505</v>
      </c>
      <c r="BD27" s="772">
        <v>173.78444552715186</v>
      </c>
      <c r="BE27" s="14" t="s">
        <v>416</v>
      </c>
      <c r="BF27" s="189"/>
    </row>
    <row r="28" spans="23:58" ht="17.100000000000001" customHeight="1">
      <c r="W28" s="888"/>
      <c r="X28" s="412"/>
      <c r="Y28" s="319" t="str">
        <f>'リンク切公表時非表示（グラフの添え物）'!$W$119</f>
        <v>液晶製造</v>
      </c>
      <c r="Z28" s="14"/>
      <c r="AA28" s="772">
        <v>109.61821309090909</v>
      </c>
      <c r="AB28" s="772">
        <v>122.51447345454545</v>
      </c>
      <c r="AC28" s="772">
        <v>135.41073381818182</v>
      </c>
      <c r="AD28" s="772">
        <v>135.41073381818182</v>
      </c>
      <c r="AE28" s="772">
        <v>128.96260363636364</v>
      </c>
      <c r="AF28" s="772">
        <v>141.85886400000001</v>
      </c>
      <c r="AG28" s="772">
        <v>412.20576</v>
      </c>
      <c r="AH28" s="772">
        <v>535.65818400000001</v>
      </c>
      <c r="AI28" s="772">
        <v>648.43610399999989</v>
      </c>
      <c r="AJ28" s="772">
        <v>868.22500319999983</v>
      </c>
      <c r="AK28" s="772">
        <v>877.24231200000008</v>
      </c>
      <c r="AL28" s="772">
        <v>824.01753599999984</v>
      </c>
      <c r="AM28" s="772">
        <v>902.67397919999996</v>
      </c>
      <c r="AN28" s="772">
        <v>854.11668239999983</v>
      </c>
      <c r="AO28" s="772">
        <v>850.10789520000003</v>
      </c>
      <c r="AP28" s="772">
        <v>711.7616448</v>
      </c>
      <c r="AQ28" s="772">
        <v>572.43453429599992</v>
      </c>
      <c r="AR28" s="772">
        <v>365.50986061500015</v>
      </c>
      <c r="AS28" s="772">
        <v>295.92545091024112</v>
      </c>
      <c r="AT28" s="772">
        <v>199.38995511990908</v>
      </c>
      <c r="AU28" s="772">
        <v>268.87561199999993</v>
      </c>
      <c r="AV28" s="772">
        <v>197.92126051200003</v>
      </c>
      <c r="AW28" s="772">
        <v>172.04775256799999</v>
      </c>
      <c r="AX28" s="772">
        <v>169.84416311999996</v>
      </c>
      <c r="AY28" s="772">
        <v>191.07050255999999</v>
      </c>
      <c r="AZ28" s="772">
        <v>191.25457106400009</v>
      </c>
      <c r="BA28" s="772">
        <v>156.59781138393578</v>
      </c>
      <c r="BB28" s="772">
        <v>162.66294903600007</v>
      </c>
      <c r="BC28" s="772">
        <v>166.91206032000014</v>
      </c>
      <c r="BD28" s="772">
        <v>147.151903608</v>
      </c>
      <c r="BE28" s="14" t="s">
        <v>416</v>
      </c>
      <c r="BF28" s="189"/>
    </row>
    <row r="29" spans="23:58" ht="17.100000000000001" customHeight="1">
      <c r="W29" s="888"/>
      <c r="X29" s="413"/>
      <c r="Y29" s="319" t="str">
        <f>'リンク切公表時非表示（グラフの添え物）'!$W$120</f>
        <v>SF6 製造時の漏出</v>
      </c>
      <c r="Z29" s="11"/>
      <c r="AA29" s="770">
        <v>3470.7818181818179</v>
      </c>
      <c r="AB29" s="770">
        <v>3879.1090909090917</v>
      </c>
      <c r="AC29" s="770">
        <v>4287.4363636363641</v>
      </c>
      <c r="AD29" s="770">
        <v>4287.4363636363641</v>
      </c>
      <c r="AE29" s="770">
        <v>4083.2727272727275</v>
      </c>
      <c r="AF29" s="770">
        <v>4491.6000000000004</v>
      </c>
      <c r="AG29" s="770">
        <v>3990</v>
      </c>
      <c r="AH29" s="770">
        <v>2462.4</v>
      </c>
      <c r="AI29" s="770">
        <v>2006.4</v>
      </c>
      <c r="AJ29" s="770">
        <v>1459.2</v>
      </c>
      <c r="AK29" s="770">
        <v>820.8</v>
      </c>
      <c r="AL29" s="770">
        <v>752.4</v>
      </c>
      <c r="AM29" s="770">
        <v>820.8</v>
      </c>
      <c r="AN29" s="770">
        <v>775.2</v>
      </c>
      <c r="AO29" s="770">
        <v>729.6</v>
      </c>
      <c r="AP29" s="770">
        <v>930.2399999999999</v>
      </c>
      <c r="AQ29" s="770">
        <v>1303.4760000000001</v>
      </c>
      <c r="AR29" s="770">
        <v>1143.6479999999999</v>
      </c>
      <c r="AS29" s="770">
        <v>1228.92</v>
      </c>
      <c r="AT29" s="770">
        <v>232.55999999999997</v>
      </c>
      <c r="AU29" s="770">
        <v>189.24000000000004</v>
      </c>
      <c r="AV29" s="770">
        <v>132.24</v>
      </c>
      <c r="AW29" s="770">
        <v>123.12000000000002</v>
      </c>
      <c r="AX29" s="771">
        <v>92.796000000000006</v>
      </c>
      <c r="AY29" s="771">
        <v>61.560000000000009</v>
      </c>
      <c r="AZ29" s="771">
        <v>52.439999999999991</v>
      </c>
      <c r="BA29" s="771">
        <v>50.160000000000011</v>
      </c>
      <c r="BB29" s="771">
        <v>40.697999238967896</v>
      </c>
      <c r="BC29" s="771">
        <v>45.554399907588959</v>
      </c>
      <c r="BD29" s="771">
        <v>40.150800168514252</v>
      </c>
      <c r="BE29" s="11" t="s">
        <v>416</v>
      </c>
      <c r="BF29" s="189"/>
    </row>
    <row r="30" spans="23:58" ht="17.100000000000001" customHeight="1">
      <c r="W30" s="888"/>
      <c r="X30" s="358" t="s">
        <v>207</v>
      </c>
      <c r="Y30" s="414"/>
      <c r="Z30" s="115"/>
      <c r="AA30" s="107">
        <f>SUM(AA31:AA33)</f>
        <v>32.609853866894952</v>
      </c>
      <c r="AB30" s="105">
        <f>SUM(AB31:AB33)</f>
        <v>32.609853866894952</v>
      </c>
      <c r="AC30" s="105">
        <f>SUM(AC31:AC33)</f>
        <v>32.609853866894952</v>
      </c>
      <c r="AD30" s="105">
        <f t="shared" ref="AD30:BA30" si="6">SUM(AD31:AD33)</f>
        <v>43.479805155859943</v>
      </c>
      <c r="AE30" s="105">
        <f t="shared" si="6"/>
        <v>76.089659022754901</v>
      </c>
      <c r="AF30" s="105">
        <f t="shared" si="6"/>
        <v>201.09409884585213</v>
      </c>
      <c r="AG30" s="105">
        <f t="shared" si="6"/>
        <v>192.55413105106322</v>
      </c>
      <c r="AH30" s="105">
        <f t="shared" si="6"/>
        <v>171.05935042516234</v>
      </c>
      <c r="AI30" s="105">
        <f t="shared" si="6"/>
        <v>188.13466808746665</v>
      </c>
      <c r="AJ30" s="105">
        <f t="shared" si="6"/>
        <v>315.26917107369837</v>
      </c>
      <c r="AK30" s="105">
        <f t="shared" si="6"/>
        <v>285.77261607893388</v>
      </c>
      <c r="AL30" s="105">
        <f t="shared" si="6"/>
        <v>294.81291048766207</v>
      </c>
      <c r="AM30" s="105">
        <f t="shared" si="6"/>
        <v>371.48283306236584</v>
      </c>
      <c r="AN30" s="105">
        <f t="shared" si="6"/>
        <v>416.09627155908129</v>
      </c>
      <c r="AO30" s="105">
        <f t="shared" si="6"/>
        <v>486.03833940564016</v>
      </c>
      <c r="AP30" s="105">
        <f t="shared" si="6"/>
        <v>1471.7527115608</v>
      </c>
      <c r="AQ30" s="105">
        <f t="shared" si="6"/>
        <v>1401.3137439505406</v>
      </c>
      <c r="AR30" s="105">
        <f t="shared" si="6"/>
        <v>1586.79745628361</v>
      </c>
      <c r="AS30" s="105">
        <f t="shared" si="6"/>
        <v>1481.039653866997</v>
      </c>
      <c r="AT30" s="105">
        <f t="shared" si="6"/>
        <v>1354.1553975192694</v>
      </c>
      <c r="AU30" s="105">
        <f t="shared" si="6"/>
        <v>1539.7414715489335</v>
      </c>
      <c r="AV30" s="105">
        <f t="shared" si="6"/>
        <v>1800.37996890664</v>
      </c>
      <c r="AW30" s="105">
        <f t="shared" si="6"/>
        <v>1511.8522493828877</v>
      </c>
      <c r="AX30" s="105">
        <f t="shared" si="6"/>
        <v>1617.2373656739449</v>
      </c>
      <c r="AY30" s="105">
        <f t="shared" si="6"/>
        <v>1122.8673385696302</v>
      </c>
      <c r="AZ30" s="105">
        <f t="shared" si="6"/>
        <v>571.03108219650824</v>
      </c>
      <c r="BA30" s="105">
        <f t="shared" si="6"/>
        <v>634.43528411853686</v>
      </c>
      <c r="BB30" s="105">
        <f t="shared" ref="BB30:BE30" si="7">SUM(BB31:BB33)</f>
        <v>449.77529760978155</v>
      </c>
      <c r="BC30" s="105">
        <f t="shared" ref="BC30:BD30" si="8">SUM(BC31:BC33)</f>
        <v>282.49689981167955</v>
      </c>
      <c r="BD30" s="105">
        <f t="shared" si="8"/>
        <v>261.47267993635819</v>
      </c>
      <c r="BE30" s="105">
        <f t="shared" si="7"/>
        <v>0</v>
      </c>
      <c r="BF30" s="189"/>
    </row>
    <row r="31" spans="23:58" ht="17.100000000000001" customHeight="1">
      <c r="W31" s="888"/>
      <c r="X31" s="358"/>
      <c r="Y31" s="387" t="str">
        <f>'リンク切公表時非表示（グラフの添え物）'!$W$124</f>
        <v>半導体製造</v>
      </c>
      <c r="Z31" s="942"/>
      <c r="AA31" s="771">
        <v>27.288840724840902</v>
      </c>
      <c r="AB31" s="771">
        <v>27.288840724840902</v>
      </c>
      <c r="AC31" s="771">
        <v>27.288840724840902</v>
      </c>
      <c r="AD31" s="771">
        <v>36.385120966454537</v>
      </c>
      <c r="AE31" s="771">
        <v>63.673961691295439</v>
      </c>
      <c r="AF31" s="770">
        <v>168.28118446985215</v>
      </c>
      <c r="AG31" s="770">
        <v>168.94687182126322</v>
      </c>
      <c r="AH31" s="770">
        <v>124.28927462496232</v>
      </c>
      <c r="AI31" s="770">
        <v>118.69780575146663</v>
      </c>
      <c r="AJ31" s="770">
        <v>211.58263805349833</v>
      </c>
      <c r="AK31" s="770">
        <v>99.55017386893384</v>
      </c>
      <c r="AL31" s="770">
        <v>117.22935642846208</v>
      </c>
      <c r="AM31" s="770">
        <v>166.52600766236583</v>
      </c>
      <c r="AN31" s="770">
        <v>130.33130915908129</v>
      </c>
      <c r="AO31" s="770">
        <v>181.53149160564004</v>
      </c>
      <c r="AP31" s="770">
        <v>161.03926756079997</v>
      </c>
      <c r="AQ31" s="770">
        <v>193.15992933054008</v>
      </c>
      <c r="AR31" s="770">
        <v>245.16117660003863</v>
      </c>
      <c r="AS31" s="770">
        <v>227.29132105209004</v>
      </c>
      <c r="AT31" s="770">
        <v>182.13178385376023</v>
      </c>
      <c r="AU31" s="770">
        <v>190.69287786193343</v>
      </c>
      <c r="AV31" s="770">
        <v>174.82296773663998</v>
      </c>
      <c r="AW31" s="770">
        <v>177.03201767288814</v>
      </c>
      <c r="AX31" s="770">
        <v>109.77620623594511</v>
      </c>
      <c r="AY31" s="770">
        <v>132.00954704763009</v>
      </c>
      <c r="AZ31" s="770">
        <v>144.65359425170817</v>
      </c>
      <c r="BA31" s="770">
        <v>183.10202622525753</v>
      </c>
      <c r="BB31" s="770">
        <v>193.74117577693394</v>
      </c>
      <c r="BC31" s="770">
        <v>203.39843725924351</v>
      </c>
      <c r="BD31" s="770">
        <v>223.52575424064213</v>
      </c>
      <c r="BE31" s="11" t="s">
        <v>416</v>
      </c>
      <c r="BF31" s="189"/>
    </row>
    <row r="32" spans="23:58" ht="17.100000000000001" customHeight="1">
      <c r="W32" s="888"/>
      <c r="X32" s="358"/>
      <c r="Y32" s="387" t="str">
        <f>'リンク切公表時非表示（グラフの添え物）'!$W$125</f>
        <v>NF3の製造時の漏出</v>
      </c>
      <c r="Z32" s="942"/>
      <c r="AA32" s="771">
        <v>2.7891891891891891</v>
      </c>
      <c r="AB32" s="771">
        <v>2.7891891891891891</v>
      </c>
      <c r="AC32" s="771">
        <v>2.7891891891891891</v>
      </c>
      <c r="AD32" s="771">
        <v>3.7189189189189191</v>
      </c>
      <c r="AE32" s="771">
        <v>6.5081081081081082</v>
      </c>
      <c r="AF32" s="771">
        <v>17.2</v>
      </c>
      <c r="AG32" s="771">
        <v>17.2</v>
      </c>
      <c r="AH32" s="771">
        <v>17.2</v>
      </c>
      <c r="AI32" s="771">
        <v>34.4</v>
      </c>
      <c r="AJ32" s="771">
        <v>51.6</v>
      </c>
      <c r="AK32" s="770">
        <v>120.4</v>
      </c>
      <c r="AL32" s="770">
        <v>120.4</v>
      </c>
      <c r="AM32" s="770">
        <v>154.80000000000001</v>
      </c>
      <c r="AN32" s="770">
        <v>137.6</v>
      </c>
      <c r="AO32" s="770">
        <v>139.32</v>
      </c>
      <c r="AP32" s="770">
        <v>1240.1199999999999</v>
      </c>
      <c r="AQ32" s="770">
        <v>1123.1600000000003</v>
      </c>
      <c r="AR32" s="770">
        <v>1228.0799999999997</v>
      </c>
      <c r="AS32" s="770">
        <v>1222.92</v>
      </c>
      <c r="AT32" s="770">
        <v>1148.9600000000003</v>
      </c>
      <c r="AU32" s="770">
        <v>1322.6799999999998</v>
      </c>
      <c r="AV32" s="770">
        <v>1601.32</v>
      </c>
      <c r="AW32" s="770">
        <v>1314.0799999999997</v>
      </c>
      <c r="AX32" s="770">
        <v>1486.0799999999997</v>
      </c>
      <c r="AY32" s="770">
        <v>964.66888000000006</v>
      </c>
      <c r="AZ32" s="770">
        <v>404.2</v>
      </c>
      <c r="BA32" s="770">
        <v>431.72000656127932</v>
      </c>
      <c r="BB32" s="770">
        <v>234.09200434684755</v>
      </c>
      <c r="BC32" s="771">
        <v>57.963999569416046</v>
      </c>
      <c r="BD32" s="771">
        <v>19.263999569416047</v>
      </c>
      <c r="BE32" s="11" t="s">
        <v>416</v>
      </c>
      <c r="BF32" s="189"/>
    </row>
    <row r="33" spans="2:64" ht="17.100000000000001" customHeight="1" thickBot="1">
      <c r="W33" s="888"/>
      <c r="X33" s="358"/>
      <c r="Y33" s="320" t="str">
        <f>'リンク切公表時非表示（グラフの添え物）'!$W$126</f>
        <v>液晶製造</v>
      </c>
      <c r="Z33" s="943"/>
      <c r="AA33" s="774">
        <v>2.5318239528648654</v>
      </c>
      <c r="AB33" s="774">
        <v>2.5318239528648654</v>
      </c>
      <c r="AC33" s="774">
        <v>2.5318239528648654</v>
      </c>
      <c r="AD33" s="774">
        <v>3.3757652704864869</v>
      </c>
      <c r="AE33" s="774">
        <v>5.9075892233513523</v>
      </c>
      <c r="AF33" s="774">
        <v>15.612914376000004</v>
      </c>
      <c r="AG33" s="774">
        <v>6.4072592298000046</v>
      </c>
      <c r="AH33" s="774">
        <v>29.570075800200023</v>
      </c>
      <c r="AI33" s="774">
        <v>35.03686233600002</v>
      </c>
      <c r="AJ33" s="774">
        <v>52.086533020200001</v>
      </c>
      <c r="AK33" s="774">
        <v>65.82244221000002</v>
      </c>
      <c r="AL33" s="774">
        <v>57.183554059199999</v>
      </c>
      <c r="AM33" s="774">
        <v>50.15682540000001</v>
      </c>
      <c r="AN33" s="775">
        <v>148.16496240000004</v>
      </c>
      <c r="AO33" s="775">
        <v>165.18684780000009</v>
      </c>
      <c r="AP33" s="774">
        <v>70.593444000000119</v>
      </c>
      <c r="AQ33" s="774">
        <v>84.993814620000137</v>
      </c>
      <c r="AR33" s="775">
        <v>113.55627968357172</v>
      </c>
      <c r="AS33" s="774">
        <v>30.828332814906808</v>
      </c>
      <c r="AT33" s="774">
        <v>23.063613665508967</v>
      </c>
      <c r="AU33" s="774">
        <v>26.368593687000043</v>
      </c>
      <c r="AV33" s="774">
        <v>24.237001170000035</v>
      </c>
      <c r="AW33" s="774">
        <v>20.740231710000032</v>
      </c>
      <c r="AX33" s="774">
        <v>21.381159438000033</v>
      </c>
      <c r="AY33" s="774">
        <v>26.188911522000041</v>
      </c>
      <c r="AZ33" s="774">
        <v>22.177487944800042</v>
      </c>
      <c r="BA33" s="774">
        <v>19.613251332000033</v>
      </c>
      <c r="BB33" s="774">
        <v>21.942117486000036</v>
      </c>
      <c r="BC33" s="774">
        <v>21.134462983020029</v>
      </c>
      <c r="BD33" s="774">
        <v>18.682926126300028</v>
      </c>
      <c r="BE33" s="12" t="s">
        <v>416</v>
      </c>
      <c r="BF33" s="189"/>
    </row>
    <row r="34" spans="2:64" ht="17.100000000000001" customHeight="1" thickTop="1">
      <c r="B34" s="1" t="s">
        <v>17</v>
      </c>
      <c r="W34" s="888"/>
      <c r="X34" s="190" t="s">
        <v>42</v>
      </c>
      <c r="Y34" s="415"/>
      <c r="Z34" s="944"/>
      <c r="AA34" s="59">
        <f t="shared" ref="AA34:BE34" si="9">AA5+AA16+AA23+AA30</f>
        <v>35354.28892405767</v>
      </c>
      <c r="AB34" s="59">
        <f t="shared" si="9"/>
        <v>39095.187235867998</v>
      </c>
      <c r="AC34" s="59">
        <f t="shared" si="9"/>
        <v>41052.951673445416</v>
      </c>
      <c r="AD34" s="59">
        <f t="shared" si="9"/>
        <v>44817.405684401907</v>
      </c>
      <c r="AE34" s="59">
        <f t="shared" si="9"/>
        <v>49591.402497918818</v>
      </c>
      <c r="AF34" s="59">
        <f t="shared" si="9"/>
        <v>59471.728426964553</v>
      </c>
      <c r="AG34" s="59">
        <f t="shared" si="9"/>
        <v>60071.026195534178</v>
      </c>
      <c r="AH34" s="59">
        <f t="shared" si="9"/>
        <v>59102.675143275999</v>
      </c>
      <c r="AI34" s="59">
        <f t="shared" si="9"/>
        <v>53722.814545016714</v>
      </c>
      <c r="AJ34" s="59">
        <f t="shared" si="9"/>
        <v>46978.226472088485</v>
      </c>
      <c r="AK34" s="59">
        <f t="shared" si="9"/>
        <v>42042.239535271379</v>
      </c>
      <c r="AL34" s="59">
        <f t="shared" si="9"/>
        <v>35701.819531854213</v>
      </c>
      <c r="AM34" s="59">
        <f t="shared" si="9"/>
        <v>31542.79514004587</v>
      </c>
      <c r="AN34" s="59">
        <f t="shared" si="9"/>
        <v>30905.871343604158</v>
      </c>
      <c r="AO34" s="59">
        <f t="shared" si="9"/>
        <v>27383.945358469377</v>
      </c>
      <c r="AP34" s="59">
        <f t="shared" si="9"/>
        <v>27906.47783818981</v>
      </c>
      <c r="AQ34" s="59">
        <f t="shared" si="9"/>
        <v>30232.566297724199</v>
      </c>
      <c r="AR34" s="59">
        <f t="shared" si="9"/>
        <v>30924.31394046553</v>
      </c>
      <c r="AS34" s="59">
        <f t="shared" si="9"/>
        <v>30668.458337391647</v>
      </c>
      <c r="AT34" s="59">
        <f t="shared" si="9"/>
        <v>28754.877566599138</v>
      </c>
      <c r="AU34" s="59">
        <f t="shared" si="9"/>
        <v>31502.462059394769</v>
      </c>
      <c r="AV34" s="59">
        <f t="shared" si="9"/>
        <v>33882.795614413073</v>
      </c>
      <c r="AW34" s="59">
        <f t="shared" si="9"/>
        <v>36516.164634051893</v>
      </c>
      <c r="AX34" s="59">
        <f t="shared" si="9"/>
        <v>39076.410150480908</v>
      </c>
      <c r="AY34" s="59">
        <f t="shared" si="9"/>
        <v>42307.078062556917</v>
      </c>
      <c r="AZ34" s="59">
        <f t="shared" si="9"/>
        <v>45217.03853865328</v>
      </c>
      <c r="BA34" s="59">
        <f t="shared" si="9"/>
        <v>48791.510148030124</v>
      </c>
      <c r="BB34" s="59">
        <f t="shared" si="9"/>
        <v>50971.875942352104</v>
      </c>
      <c r="BC34" s="59">
        <f t="shared" si="9"/>
        <v>52850.167056596336</v>
      </c>
      <c r="BD34" s="59">
        <f t="shared" si="9"/>
        <v>56107.45525909806</v>
      </c>
      <c r="BE34" s="59">
        <f t="shared" si="9"/>
        <v>0</v>
      </c>
      <c r="BF34" s="189"/>
      <c r="BJ34" s="51"/>
      <c r="BK34" s="51"/>
      <c r="BL34" s="51"/>
    </row>
    <row r="35" spans="2:64" s="81" customFormat="1" ht="18" customHeight="1">
      <c r="V35" s="108"/>
      <c r="W35" s="108"/>
      <c r="X35" s="965"/>
      <c r="Y35" s="966"/>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J35" s="110"/>
      <c r="BK35" s="110"/>
      <c r="BL35" s="110"/>
    </row>
    <row r="36" spans="2:64">
      <c r="AF36" s="56"/>
      <c r="BJ36" s="52"/>
      <c r="BK36" s="52"/>
      <c r="BL36" s="52"/>
    </row>
    <row r="37" spans="2:64">
      <c r="X37" s="1" t="s">
        <v>204</v>
      </c>
    </row>
    <row r="38" spans="2:64">
      <c r="W38" s="876"/>
      <c r="X38" s="402"/>
      <c r="Y38" s="403"/>
      <c r="Z38" s="91"/>
      <c r="AA38" s="64">
        <v>1990</v>
      </c>
      <c r="AB38" s="64">
        <f t="shared" ref="AB38:AP38" si="10">AA38+1</f>
        <v>1991</v>
      </c>
      <c r="AC38" s="64">
        <f t="shared" si="10"/>
        <v>1992</v>
      </c>
      <c r="AD38" s="64">
        <f t="shared" si="10"/>
        <v>1993</v>
      </c>
      <c r="AE38" s="64">
        <f t="shared" si="10"/>
        <v>1994</v>
      </c>
      <c r="AF38" s="64">
        <v>1995</v>
      </c>
      <c r="AG38" s="64">
        <f t="shared" si="10"/>
        <v>1996</v>
      </c>
      <c r="AH38" s="64">
        <f t="shared" si="10"/>
        <v>1997</v>
      </c>
      <c r="AI38" s="64">
        <f t="shared" si="10"/>
        <v>1998</v>
      </c>
      <c r="AJ38" s="64">
        <f t="shared" si="10"/>
        <v>1999</v>
      </c>
      <c r="AK38" s="64">
        <f t="shared" si="10"/>
        <v>2000</v>
      </c>
      <c r="AL38" s="64">
        <f t="shared" si="10"/>
        <v>2001</v>
      </c>
      <c r="AM38" s="64">
        <f t="shared" si="10"/>
        <v>2002</v>
      </c>
      <c r="AN38" s="64">
        <f t="shared" si="10"/>
        <v>2003</v>
      </c>
      <c r="AO38" s="64">
        <f t="shared" si="10"/>
        <v>2004</v>
      </c>
      <c r="AP38" s="64">
        <f t="shared" si="10"/>
        <v>2005</v>
      </c>
      <c r="AQ38" s="64">
        <f t="shared" ref="AQ38:AZ38" si="11">AP38+1</f>
        <v>2006</v>
      </c>
      <c r="AR38" s="64">
        <f t="shared" si="11"/>
        <v>2007</v>
      </c>
      <c r="AS38" s="64">
        <f t="shared" si="11"/>
        <v>2008</v>
      </c>
      <c r="AT38" s="64">
        <f t="shared" si="11"/>
        <v>2009</v>
      </c>
      <c r="AU38" s="64">
        <f t="shared" si="11"/>
        <v>2010</v>
      </c>
      <c r="AV38" s="64">
        <f t="shared" si="11"/>
        <v>2011</v>
      </c>
      <c r="AW38" s="64">
        <f t="shared" si="11"/>
        <v>2012</v>
      </c>
      <c r="AX38" s="64">
        <f t="shared" si="11"/>
        <v>2013</v>
      </c>
      <c r="AY38" s="64">
        <f t="shared" si="11"/>
        <v>2014</v>
      </c>
      <c r="AZ38" s="64">
        <f t="shared" si="11"/>
        <v>2015</v>
      </c>
      <c r="BA38" s="64">
        <f>AZ38+1</f>
        <v>2016</v>
      </c>
      <c r="BB38" s="64">
        <f t="shared" ref="BB38" si="12">BA38+1</f>
        <v>2017</v>
      </c>
      <c r="BC38" s="64">
        <f t="shared" ref="BC38:BD38" si="13">BB38+1</f>
        <v>2018</v>
      </c>
      <c r="BD38" s="64">
        <f t="shared" si="13"/>
        <v>2019</v>
      </c>
      <c r="BE38" s="64">
        <f>BD38+1</f>
        <v>2020</v>
      </c>
      <c r="BF38" s="648"/>
    </row>
    <row r="39" spans="2:64" ht="17.100000000000001" customHeight="1">
      <c r="W39" s="888"/>
      <c r="X39" s="375" t="s">
        <v>15</v>
      </c>
      <c r="Y39" s="352"/>
      <c r="Z39" s="60"/>
      <c r="AA39" s="60">
        <f t="shared" ref="AA39:BE39" si="14">SUM(AA40:AA49)</f>
        <v>1</v>
      </c>
      <c r="AB39" s="60">
        <f t="shared" si="14"/>
        <v>1</v>
      </c>
      <c r="AC39" s="60">
        <f t="shared" si="14"/>
        <v>1</v>
      </c>
      <c r="AD39" s="60">
        <f t="shared" si="14"/>
        <v>0.99999999999999989</v>
      </c>
      <c r="AE39" s="60">
        <f t="shared" si="14"/>
        <v>1</v>
      </c>
      <c r="AF39" s="60">
        <f t="shared" si="14"/>
        <v>1</v>
      </c>
      <c r="AG39" s="60">
        <f t="shared" si="14"/>
        <v>1</v>
      </c>
      <c r="AH39" s="60">
        <f t="shared" si="14"/>
        <v>1</v>
      </c>
      <c r="AI39" s="60">
        <f t="shared" si="14"/>
        <v>1</v>
      </c>
      <c r="AJ39" s="60">
        <f t="shared" si="14"/>
        <v>1</v>
      </c>
      <c r="AK39" s="60">
        <f t="shared" si="14"/>
        <v>1</v>
      </c>
      <c r="AL39" s="60">
        <f t="shared" si="14"/>
        <v>1.0000000000000002</v>
      </c>
      <c r="AM39" s="60">
        <f t="shared" si="14"/>
        <v>1</v>
      </c>
      <c r="AN39" s="60">
        <f t="shared" si="14"/>
        <v>1</v>
      </c>
      <c r="AO39" s="60">
        <f t="shared" si="14"/>
        <v>1</v>
      </c>
      <c r="AP39" s="60">
        <f t="shared" si="14"/>
        <v>1</v>
      </c>
      <c r="AQ39" s="60">
        <f t="shared" si="14"/>
        <v>1</v>
      </c>
      <c r="AR39" s="60">
        <f t="shared" si="14"/>
        <v>0.99999999999999978</v>
      </c>
      <c r="AS39" s="60">
        <f t="shared" si="14"/>
        <v>1</v>
      </c>
      <c r="AT39" s="60">
        <f t="shared" si="14"/>
        <v>0.99999999999999989</v>
      </c>
      <c r="AU39" s="60">
        <f t="shared" si="14"/>
        <v>0.99999999999999978</v>
      </c>
      <c r="AV39" s="60">
        <f t="shared" si="14"/>
        <v>1.0000000000000002</v>
      </c>
      <c r="AW39" s="60">
        <f t="shared" si="14"/>
        <v>1.0000000000000002</v>
      </c>
      <c r="AX39" s="60">
        <f t="shared" si="14"/>
        <v>1.0000000000000002</v>
      </c>
      <c r="AY39" s="60">
        <f t="shared" si="14"/>
        <v>1</v>
      </c>
      <c r="AZ39" s="60">
        <f t="shared" si="14"/>
        <v>0.99999999999999989</v>
      </c>
      <c r="BA39" s="60">
        <f t="shared" si="14"/>
        <v>1</v>
      </c>
      <c r="BB39" s="60">
        <f t="shared" si="14"/>
        <v>1</v>
      </c>
      <c r="BC39" s="60">
        <f t="shared" si="14"/>
        <v>0.99999999999999989</v>
      </c>
      <c r="BD39" s="60">
        <f t="shared" ref="BD39" si="15">SUM(BD40:BD49)</f>
        <v>1.0000000000000002</v>
      </c>
      <c r="BE39" s="60">
        <f t="shared" si="14"/>
        <v>0</v>
      </c>
      <c r="BF39" s="109"/>
      <c r="BJ39" s="51"/>
    </row>
    <row r="40" spans="2:64" ht="17.100000000000001" customHeight="1">
      <c r="W40" s="888"/>
      <c r="X40" s="404"/>
      <c r="Y40" s="321" t="str">
        <f>'リンク切公表時非表示（グラフの添え物）'!$W94</f>
        <v>冷蔵庫及び空調機器</v>
      </c>
      <c r="Z40" s="88"/>
      <c r="AA40" s="86" t="str">
        <f t="shared" ref="AA40:BD48" si="16">IF(AA6="NO","-",AA6/AA$5)</f>
        <v>-</v>
      </c>
      <c r="AB40" s="86" t="str">
        <f t="shared" si="16"/>
        <v>-</v>
      </c>
      <c r="AC40" s="86">
        <f t="shared" si="16"/>
        <v>2.3679257894702492E-4</v>
      </c>
      <c r="AD40" s="86">
        <f t="shared" si="16"/>
        <v>3.9800444778069427E-3</v>
      </c>
      <c r="AE40" s="86">
        <f t="shared" si="16"/>
        <v>1.7682091597779198E-2</v>
      </c>
      <c r="AF40" s="86">
        <f t="shared" si="16"/>
        <v>3.6698854400580065E-2</v>
      </c>
      <c r="AG40" s="86">
        <f t="shared" si="16"/>
        <v>5.4022858238590245E-2</v>
      </c>
      <c r="AH40" s="86">
        <f t="shared" si="16"/>
        <v>7.1329737724568298E-2</v>
      </c>
      <c r="AI40" s="86">
        <f t="shared" si="16"/>
        <v>8.9573626147345112E-2</v>
      </c>
      <c r="AJ40" s="86">
        <f t="shared" si="16"/>
        <v>0.10335915374568305</v>
      </c>
      <c r="AK40" s="86">
        <f t="shared" si="16"/>
        <v>0.13027139020257808</v>
      </c>
      <c r="AL40" s="86">
        <f t="shared" si="16"/>
        <v>0.18435979687292003</v>
      </c>
      <c r="AM40" s="86">
        <f t="shared" si="16"/>
        <v>0.27441533206392393</v>
      </c>
      <c r="AN40" s="86">
        <f t="shared" si="16"/>
        <v>0.34345599378435265</v>
      </c>
      <c r="AO40" s="86">
        <f t="shared" si="16"/>
        <v>0.57000917720922972</v>
      </c>
      <c r="AP40" s="86">
        <f t="shared" si="16"/>
        <v>0.69429377496117484</v>
      </c>
      <c r="AQ40" s="86">
        <f t="shared" si="16"/>
        <v>0.7418718129503602</v>
      </c>
      <c r="AR40" s="86">
        <f t="shared" si="16"/>
        <v>0.80584045273072302</v>
      </c>
      <c r="AS40" s="86">
        <f t="shared" si="16"/>
        <v>0.81298359380533658</v>
      </c>
      <c r="AT40" s="86">
        <f t="shared" si="16"/>
        <v>0.85974072328380469</v>
      </c>
      <c r="AU40" s="86">
        <f t="shared" si="16"/>
        <v>0.87848691396328193</v>
      </c>
      <c r="AV40" s="86">
        <f t="shared" si="16"/>
        <v>0.88638134102707766</v>
      </c>
      <c r="AW40" s="86">
        <f t="shared" si="16"/>
        <v>0.89755291941690374</v>
      </c>
      <c r="AX40" s="86">
        <f t="shared" si="16"/>
        <v>0.90355055769202008</v>
      </c>
      <c r="AY40" s="86">
        <f t="shared" si="16"/>
        <v>0.90922093773443891</v>
      </c>
      <c r="AZ40" s="86">
        <f t="shared" si="16"/>
        <v>0.91372587219070844</v>
      </c>
      <c r="BA40" s="86">
        <f t="shared" si="16"/>
        <v>0.91389818232811515</v>
      </c>
      <c r="BB40" s="86">
        <f t="shared" si="16"/>
        <v>0.91572241326395365</v>
      </c>
      <c r="BC40" s="86">
        <f t="shared" si="16"/>
        <v>0.91898111949123662</v>
      </c>
      <c r="BD40" s="86">
        <f t="shared" si="16"/>
        <v>0.92229442831457864</v>
      </c>
      <c r="BE40" s="148" t="str">
        <f>IF(BE$6="NO","-",BE6/BE$5)</f>
        <v>-</v>
      </c>
      <c r="BF40" s="649"/>
      <c r="BH40" s="51"/>
    </row>
    <row r="41" spans="2:64" ht="17.100000000000001" customHeight="1">
      <c r="W41" s="888"/>
      <c r="X41" s="404"/>
      <c r="Y41" s="766" t="str">
        <f>'リンク切公表時非表示（グラフの添え物）'!$W95</f>
        <v>発泡剤</v>
      </c>
      <c r="Z41" s="62"/>
      <c r="AA41" s="86">
        <f t="shared" ref="AA41:BC41" si="17">IF(AA7="NO","-",AA7/AA$5)</f>
        <v>8.42272807171201E-5</v>
      </c>
      <c r="AB41" s="86" t="str">
        <f t="shared" si="17"/>
        <v>-</v>
      </c>
      <c r="AC41" s="86">
        <f t="shared" si="17"/>
        <v>2.2658606641804634E-3</v>
      </c>
      <c r="AD41" s="86">
        <f t="shared" si="17"/>
        <v>1.4434059609344903E-2</v>
      </c>
      <c r="AE41" s="86">
        <f t="shared" si="17"/>
        <v>2.1354289754962993E-2</v>
      </c>
      <c r="AF41" s="86">
        <f t="shared" si="17"/>
        <v>1.9692707651433217E-2</v>
      </c>
      <c r="AG41" s="86">
        <f t="shared" si="17"/>
        <v>1.8377918076364422E-2</v>
      </c>
      <c r="AH41" s="86">
        <f t="shared" si="17"/>
        <v>1.9155787377338574E-2</v>
      </c>
      <c r="AI41" s="86">
        <f t="shared" si="17"/>
        <v>1.8972624686314995E-2</v>
      </c>
      <c r="AJ41" s="86">
        <f t="shared" si="17"/>
        <v>1.8661147871123249E-2</v>
      </c>
      <c r="AK41" s="86">
        <f t="shared" si="17"/>
        <v>2.1194689310338636E-2</v>
      </c>
      <c r="AL41" s="86">
        <f t="shared" si="17"/>
        <v>2.3197017516715806E-2</v>
      </c>
      <c r="AM41" s="86">
        <f t="shared" si="17"/>
        <v>3.024496797825656E-2</v>
      </c>
      <c r="AN41" s="86">
        <f t="shared" si="17"/>
        <v>4.4964812324291274E-2</v>
      </c>
      <c r="AO41" s="86">
        <f t="shared" si="17"/>
        <v>7.2529685383232317E-2</v>
      </c>
      <c r="AP41" s="86">
        <f t="shared" si="17"/>
        <v>7.3332423477774994E-2</v>
      </c>
      <c r="AQ41" s="86">
        <f t="shared" si="17"/>
        <v>8.1646143882667624E-2</v>
      </c>
      <c r="AR41" s="86">
        <f t="shared" si="17"/>
        <v>8.5512308464523873E-2</v>
      </c>
      <c r="AS41" s="86">
        <f t="shared" si="17"/>
        <v>7.824346662873162E-2</v>
      </c>
      <c r="AT41" s="86">
        <f t="shared" si="17"/>
        <v>7.682040601923075E-2</v>
      </c>
      <c r="AU41" s="86">
        <f t="shared" si="17"/>
        <v>7.5010446830157118E-2</v>
      </c>
      <c r="AV41" s="86">
        <f t="shared" si="17"/>
        <v>7.3680264614303631E-2</v>
      </c>
      <c r="AW41" s="86">
        <f t="shared" si="17"/>
        <v>7.0871232472338341E-2</v>
      </c>
      <c r="AX41" s="86">
        <f t="shared" si="17"/>
        <v>6.9440399857381485E-2</v>
      </c>
      <c r="AY41" s="86">
        <f t="shared" si="17"/>
        <v>6.6313396348679665E-2</v>
      </c>
      <c r="AZ41" s="86">
        <f t="shared" si="17"/>
        <v>6.3260864797720445E-2</v>
      </c>
      <c r="BA41" s="86">
        <f t="shared" si="17"/>
        <v>6.2195317567636653E-2</v>
      </c>
      <c r="BB41" s="86">
        <f t="shared" si="17"/>
        <v>6.2342034762124396E-2</v>
      </c>
      <c r="BC41" s="86">
        <f t="shared" si="17"/>
        <v>6.213654828097151E-2</v>
      </c>
      <c r="BD41" s="86">
        <f t="shared" si="16"/>
        <v>5.9075714141603751E-2</v>
      </c>
      <c r="BE41" s="134" t="str">
        <f>IF(BE7="NO","-",BE7/BE$5)</f>
        <v>-</v>
      </c>
      <c r="BF41" s="650"/>
      <c r="BH41" s="51"/>
    </row>
    <row r="42" spans="2:64" ht="17.100000000000001" customHeight="1">
      <c r="W42" s="888"/>
      <c r="X42" s="404"/>
      <c r="Y42" s="321" t="str">
        <f>'リンク切公表時非表示（グラフの添え物）'!$W96</f>
        <v>エアゾール・MDI（定量噴射剤）</v>
      </c>
      <c r="Z42" s="61"/>
      <c r="AA42" s="86" t="str">
        <f t="shared" ref="AA42:BC42" si="18">IF(AA8="NO","-",AA8/AA$5)</f>
        <v>-</v>
      </c>
      <c r="AB42" s="86" t="str">
        <f t="shared" si="18"/>
        <v>-</v>
      </c>
      <c r="AC42" s="86">
        <f t="shared" si="18"/>
        <v>4.241791779833361E-3</v>
      </c>
      <c r="AD42" s="86">
        <f t="shared" si="18"/>
        <v>3.117830831437941E-2</v>
      </c>
      <c r="AE42" s="86">
        <f t="shared" si="18"/>
        <v>5.0440666309421948E-2</v>
      </c>
      <c r="AF42" s="86">
        <f t="shared" si="18"/>
        <v>5.9552160531839815E-2</v>
      </c>
      <c r="AG42" s="86">
        <f t="shared" si="18"/>
        <v>9.3160623135421242E-2</v>
      </c>
      <c r="AH42" s="86">
        <f t="shared" si="18"/>
        <v>0.11917548132291828</v>
      </c>
      <c r="AI42" s="86">
        <f t="shared" si="18"/>
        <v>0.13258551975233393</v>
      </c>
      <c r="AJ42" s="86">
        <f t="shared" si="18"/>
        <v>0.12686059581067372</v>
      </c>
      <c r="AK42" s="86">
        <f t="shared" si="18"/>
        <v>0.13641238658400931</v>
      </c>
      <c r="AL42" s="86">
        <f t="shared" si="18"/>
        <v>0.15156310625423941</v>
      </c>
      <c r="AM42" s="86">
        <f t="shared" si="18"/>
        <v>0.18151525515913425</v>
      </c>
      <c r="AN42" s="86">
        <f t="shared" si="18"/>
        <v>0.17466190944175475</v>
      </c>
      <c r="AO42" s="86">
        <f t="shared" si="18"/>
        <v>0.18843883888034432</v>
      </c>
      <c r="AP42" s="86">
        <f t="shared" si="18"/>
        <v>0.13259991657465378</v>
      </c>
      <c r="AQ42" s="86">
        <f t="shared" si="18"/>
        <v>7.6786736696201216E-2</v>
      </c>
      <c r="AR42" s="86">
        <f t="shared" si="18"/>
        <v>5.3523346003047687E-2</v>
      </c>
      <c r="AS42" s="86">
        <f t="shared" si="18"/>
        <v>4.824576405657921E-2</v>
      </c>
      <c r="AT42" s="86">
        <f t="shared" si="18"/>
        <v>4.0349042077589464E-2</v>
      </c>
      <c r="AU42" s="86">
        <f t="shared" si="18"/>
        <v>2.8586318454312695E-2</v>
      </c>
      <c r="AV42" s="86">
        <f t="shared" si="18"/>
        <v>2.4289967506144945E-2</v>
      </c>
      <c r="AW42" s="86">
        <f t="shared" si="18"/>
        <v>1.9105344239331752E-2</v>
      </c>
      <c r="AX42" s="86">
        <f t="shared" si="18"/>
        <v>1.5243075041581816E-2</v>
      </c>
      <c r="AY42" s="86">
        <f t="shared" si="18"/>
        <v>1.4068266654868588E-2</v>
      </c>
      <c r="AZ42" s="86">
        <f t="shared" si="18"/>
        <v>1.3754611437375393E-2</v>
      </c>
      <c r="BA42" s="86">
        <f t="shared" si="18"/>
        <v>1.3773377987546003E-2</v>
      </c>
      <c r="BB42" s="86">
        <f t="shared" si="18"/>
        <v>1.3357408682543023E-2</v>
      </c>
      <c r="BC42" s="86">
        <f t="shared" si="18"/>
        <v>1.1566678264523653E-2</v>
      </c>
      <c r="BD42" s="86">
        <f t="shared" si="16"/>
        <v>1.1347070300140009E-2</v>
      </c>
      <c r="BE42" s="148" t="str">
        <f>IF(BE$8="NO","-",BE8/BE$5)</f>
        <v>-</v>
      </c>
      <c r="BF42" s="649"/>
      <c r="BH42" s="51"/>
      <c r="BI42" s="51"/>
    </row>
    <row r="43" spans="2:64" ht="17.100000000000001" customHeight="1">
      <c r="W43" s="888"/>
      <c r="X43" s="404"/>
      <c r="Y43" s="766" t="str">
        <f>'リンク切公表時非表示（グラフの添え物）'!$W97</f>
        <v>洗浄剤・溶剤</v>
      </c>
      <c r="Z43" s="61"/>
      <c r="AA43" s="86" t="str">
        <f t="shared" ref="AA43:BC43" si="19">IF(AA9="NO","-",AA9/AA$5)</f>
        <v>-</v>
      </c>
      <c r="AB43" s="86" t="str">
        <f t="shared" si="19"/>
        <v>-</v>
      </c>
      <c r="AC43" s="86" t="str">
        <f t="shared" si="19"/>
        <v>-</v>
      </c>
      <c r="AD43" s="86" t="str">
        <f t="shared" si="19"/>
        <v>-</v>
      </c>
      <c r="AE43" s="86" t="str">
        <f t="shared" si="19"/>
        <v>-</v>
      </c>
      <c r="AF43" s="86" t="str">
        <f t="shared" si="19"/>
        <v>-</v>
      </c>
      <c r="AG43" s="86" t="str">
        <f t="shared" si="19"/>
        <v>-</v>
      </c>
      <c r="AH43" s="86" t="str">
        <f t="shared" si="19"/>
        <v>-</v>
      </c>
      <c r="AI43" s="86" t="str">
        <f t="shared" si="19"/>
        <v>-</v>
      </c>
      <c r="AJ43" s="86" t="str">
        <f t="shared" si="19"/>
        <v>-</v>
      </c>
      <c r="AK43" s="86" t="str">
        <f t="shared" si="19"/>
        <v>-</v>
      </c>
      <c r="AL43" s="86" t="str">
        <f t="shared" si="19"/>
        <v>-</v>
      </c>
      <c r="AM43" s="86" t="str">
        <f t="shared" si="19"/>
        <v>-</v>
      </c>
      <c r="AN43" s="86">
        <f t="shared" si="19"/>
        <v>1.4479482892434072E-4</v>
      </c>
      <c r="AO43" s="86">
        <f t="shared" si="19"/>
        <v>3.4823532630807064E-4</v>
      </c>
      <c r="AP43" s="86">
        <f t="shared" si="19"/>
        <v>4.5118567422682682E-4</v>
      </c>
      <c r="AQ43" s="86">
        <f t="shared" si="19"/>
        <v>5.4392417925425217E-4</v>
      </c>
      <c r="AR43" s="86">
        <f t="shared" si="19"/>
        <v>9.3951068711734659E-4</v>
      </c>
      <c r="AS43" s="86">
        <f t="shared" si="19"/>
        <v>1.1875557867719109E-3</v>
      </c>
      <c r="AT43" s="86">
        <f t="shared" si="19"/>
        <v>1.8674795823038035E-3</v>
      </c>
      <c r="AU43" s="86">
        <f t="shared" si="19"/>
        <v>2.5792964572899806E-3</v>
      </c>
      <c r="AV43" s="86">
        <f t="shared" si="19"/>
        <v>3.2938523431936878E-3</v>
      </c>
      <c r="AW43" s="86">
        <f t="shared" si="19"/>
        <v>3.2007541816515355E-3</v>
      </c>
      <c r="AX43" s="86">
        <f t="shared" si="19"/>
        <v>3.3826631776442801E-3</v>
      </c>
      <c r="AY43" s="86">
        <f t="shared" si="19"/>
        <v>3.4181002099911337E-3</v>
      </c>
      <c r="AZ43" s="86">
        <f t="shared" si="19"/>
        <v>3.2012159162030413E-3</v>
      </c>
      <c r="BA43" s="86">
        <f t="shared" si="19"/>
        <v>3.041663987957393E-3</v>
      </c>
      <c r="BB43" s="86">
        <f t="shared" si="19"/>
        <v>2.5779260142418685E-3</v>
      </c>
      <c r="BC43" s="86">
        <f t="shared" si="19"/>
        <v>2.4938829541913776E-3</v>
      </c>
      <c r="BD43" s="86">
        <f t="shared" si="16"/>
        <v>2.424432556528681E-3</v>
      </c>
      <c r="BE43" s="133" t="str">
        <f>IF(BE11="NO","-",BE11/BE$5)</f>
        <v>-</v>
      </c>
      <c r="BF43" s="651"/>
    </row>
    <row r="44" spans="2:64" ht="17.100000000000001" customHeight="1">
      <c r="W44" s="888"/>
      <c r="X44" s="342"/>
      <c r="Y44" s="321" t="str">
        <f>'リンク切公表時非表示（グラフの添え物）'!$W98</f>
        <v>HFCsの製造時の漏出</v>
      </c>
      <c r="Z44" s="61"/>
      <c r="AA44" s="86">
        <f t="shared" ref="AA44:BC44" si="20">IF(AA10="NO","-",AA10/AA$5)</f>
        <v>9.4826562964833757E-5</v>
      </c>
      <c r="AB44" s="86" t="str">
        <f t="shared" si="20"/>
        <v>-</v>
      </c>
      <c r="AC44" s="86">
        <f t="shared" si="20"/>
        <v>2.5509998317893631E-3</v>
      </c>
      <c r="AD44" s="86">
        <f t="shared" si="20"/>
        <v>1.6250462447916818E-2</v>
      </c>
      <c r="AE44" s="86">
        <f t="shared" si="20"/>
        <v>2.4041544316492577E-2</v>
      </c>
      <c r="AF44" s="86">
        <f t="shared" si="20"/>
        <v>2.217086632926437E-2</v>
      </c>
      <c r="AG44" s="86">
        <f t="shared" si="20"/>
        <v>2.1651920451749612E-2</v>
      </c>
      <c r="AH44" s="86">
        <f t="shared" si="20"/>
        <v>1.7538617660837467E-2</v>
      </c>
      <c r="AI44" s="86">
        <f t="shared" si="20"/>
        <v>1.2975966120071864E-2</v>
      </c>
      <c r="AJ44" s="86">
        <f t="shared" si="20"/>
        <v>7.7413062348255963E-3</v>
      </c>
      <c r="AK44" s="86">
        <f t="shared" si="20"/>
        <v>1.2962479886951116E-2</v>
      </c>
      <c r="AL44" s="86">
        <f t="shared" si="20"/>
        <v>2.2417736996024326E-2</v>
      </c>
      <c r="AM44" s="86">
        <f t="shared" si="20"/>
        <v>2.5281108715624907E-2</v>
      </c>
      <c r="AN44" s="86">
        <f t="shared" si="20"/>
        <v>3.2061762770608584E-2</v>
      </c>
      <c r="AO44" s="86">
        <f t="shared" si="20"/>
        <v>4.5477520814008153E-2</v>
      </c>
      <c r="AP44" s="86">
        <f t="shared" si="20"/>
        <v>3.5150959003276874E-2</v>
      </c>
      <c r="AQ44" s="86">
        <f t="shared" si="20"/>
        <v>2.5055212853454592E-2</v>
      </c>
      <c r="AR44" s="86">
        <f t="shared" si="20"/>
        <v>2.1344767997929944E-2</v>
      </c>
      <c r="AS44" s="86">
        <f t="shared" si="20"/>
        <v>1.5885370374995104E-2</v>
      </c>
      <c r="AT44" s="86">
        <f t="shared" si="20"/>
        <v>1.1166416060164859E-2</v>
      </c>
      <c r="AU44" s="86">
        <f t="shared" si="20"/>
        <v>5.4926671438541748E-3</v>
      </c>
      <c r="AV44" s="86">
        <f t="shared" si="20"/>
        <v>5.7977424997790817E-3</v>
      </c>
      <c r="AW44" s="86">
        <f t="shared" si="20"/>
        <v>4.1033131731502345E-3</v>
      </c>
      <c r="AX44" s="86">
        <f t="shared" si="20"/>
        <v>4.0854230398510109E-3</v>
      </c>
      <c r="AY44" s="86">
        <f t="shared" si="20"/>
        <v>2.8104395045777442E-3</v>
      </c>
      <c r="AZ44" s="86">
        <f t="shared" si="20"/>
        <v>2.1135060576994193E-3</v>
      </c>
      <c r="BA44" s="86">
        <f t="shared" si="20"/>
        <v>3.4876759078982301E-3</v>
      </c>
      <c r="BB44" s="86">
        <f t="shared" si="20"/>
        <v>2.1131046182012326E-3</v>
      </c>
      <c r="BC44" s="86">
        <f t="shared" si="20"/>
        <v>1.8811576999682588E-3</v>
      </c>
      <c r="BD44" s="86">
        <f t="shared" si="16"/>
        <v>2.36189526360018E-3</v>
      </c>
      <c r="BE44" s="150" t="str">
        <f>IF(BE$12="NO","-",BE12/BE$5)</f>
        <v>-</v>
      </c>
      <c r="BF44" s="652"/>
      <c r="BH44" s="51"/>
      <c r="BI44" s="51"/>
    </row>
    <row r="45" spans="2:64" ht="17.100000000000001" customHeight="1">
      <c r="W45" s="888"/>
      <c r="X45" s="404"/>
      <c r="Y45" s="766" t="str">
        <f>'リンク切公表時非表示（グラフの添え物）'!$W99</f>
        <v>半導体製造</v>
      </c>
      <c r="Z45" s="61"/>
      <c r="AA45" s="86">
        <f t="shared" ref="AA45:BC45" si="21">IF(AA11="NO","-",AA11/AA$5)</f>
        <v>4.5906225852604811E-5</v>
      </c>
      <c r="AB45" s="86" t="str">
        <f t="shared" si="21"/>
        <v>-</v>
      </c>
      <c r="AC45" s="86">
        <f t="shared" si="21"/>
        <v>1.2349574925699688E-3</v>
      </c>
      <c r="AD45" s="86">
        <f t="shared" si="21"/>
        <v>7.8669665547194192E-3</v>
      </c>
      <c r="AE45" s="86">
        <f t="shared" si="21"/>
        <v>1.1638685709273301E-2</v>
      </c>
      <c r="AF45" s="86">
        <f t="shared" si="21"/>
        <v>1.0733076948455501E-2</v>
      </c>
      <c r="AG45" s="86">
        <f t="shared" si="21"/>
        <v>1.0736800076443676E-2</v>
      </c>
      <c r="AH45" s="86">
        <f t="shared" si="21"/>
        <v>1.2049723451200572E-2</v>
      </c>
      <c r="AI45" s="86">
        <f t="shared" si="21"/>
        <v>1.1458320471000719E-2</v>
      </c>
      <c r="AJ45" s="86">
        <f t="shared" si="21"/>
        <v>1.1216150400209155E-2</v>
      </c>
      <c r="AK45" s="86">
        <f t="shared" si="21"/>
        <v>1.2371547669787248E-2</v>
      </c>
      <c r="AL45" s="86">
        <f t="shared" si="21"/>
        <v>1.1299704722132424E-2</v>
      </c>
      <c r="AM45" s="86">
        <f t="shared" si="21"/>
        <v>1.3148835429209853E-2</v>
      </c>
      <c r="AN45" s="86">
        <f t="shared" si="21"/>
        <v>1.271288013592009E-2</v>
      </c>
      <c r="AO45" s="86">
        <f t="shared" si="21"/>
        <v>1.8737735592204062E-2</v>
      </c>
      <c r="AP45" s="86">
        <f t="shared" si="21"/>
        <v>1.7519977605444551E-2</v>
      </c>
      <c r="AQ45" s="86">
        <f t="shared" si="21"/>
        <v>1.6590695859224742E-2</v>
      </c>
      <c r="AR45" s="86">
        <f t="shared" si="21"/>
        <v>1.5723315583283919E-2</v>
      </c>
      <c r="AS45" s="86">
        <f t="shared" si="21"/>
        <v>1.2139405263370673E-2</v>
      </c>
      <c r="AT45" s="86">
        <f t="shared" si="21"/>
        <v>7.1562699190113052E-3</v>
      </c>
      <c r="AU45" s="86">
        <f t="shared" si="21"/>
        <v>7.0738503616200373E-3</v>
      </c>
      <c r="AV45" s="86">
        <f t="shared" si="21"/>
        <v>5.4469470252247014E-3</v>
      </c>
      <c r="AW45" s="86">
        <f t="shared" si="21"/>
        <v>4.1425239652582279E-3</v>
      </c>
      <c r="AX45" s="86">
        <f t="shared" si="21"/>
        <v>3.4027294563718116E-3</v>
      </c>
      <c r="AY45" s="86">
        <f t="shared" si="21"/>
        <v>3.1548794607454359E-3</v>
      </c>
      <c r="AZ45" s="86">
        <f t="shared" si="21"/>
        <v>2.8801197340510864E-3</v>
      </c>
      <c r="BA45" s="86">
        <f t="shared" si="21"/>
        <v>2.7527838913375055E-3</v>
      </c>
      <c r="BB45" s="86">
        <f t="shared" si="21"/>
        <v>2.7400663860660504E-3</v>
      </c>
      <c r="BC45" s="86">
        <f t="shared" si="21"/>
        <v>2.3973943509560725E-3</v>
      </c>
      <c r="BD45" s="86">
        <f t="shared" si="16"/>
        <v>1.9715877873289454E-3</v>
      </c>
      <c r="BE45" s="133" t="str">
        <f>IF(BE9="NO","-",BE9/BE$5)</f>
        <v>-</v>
      </c>
      <c r="BF45" s="651"/>
      <c r="BH45" s="51"/>
    </row>
    <row r="46" spans="2:64" ht="17.100000000000001" customHeight="1">
      <c r="W46" s="888"/>
      <c r="X46" s="342"/>
      <c r="Y46" s="321" t="str">
        <f>'リンク切公表時非表示（グラフの添え物）'!$W100</f>
        <v>液晶製造</v>
      </c>
      <c r="Z46" s="93"/>
      <c r="AA46" s="86">
        <f t="shared" ref="AA46:BC46" si="22">IF(AA12="NO","-",AA12/AA$5)</f>
        <v>4.5191187359603299E-8</v>
      </c>
      <c r="AB46" s="86" t="str">
        <f t="shared" si="22"/>
        <v>-</v>
      </c>
      <c r="AC46" s="86">
        <f t="shared" si="22"/>
        <v>1.2157217107558982E-6</v>
      </c>
      <c r="AD46" s="86">
        <f t="shared" si="22"/>
        <v>7.7444301491381586E-6</v>
      </c>
      <c r="AE46" s="86">
        <f t="shared" si="22"/>
        <v>1.1457400749869372E-5</v>
      </c>
      <c r="AF46" s="86">
        <f t="shared" si="22"/>
        <v>1.0565897812642109E-5</v>
      </c>
      <c r="AG46" s="86">
        <f t="shared" si="22"/>
        <v>1.0721800553437463E-5</v>
      </c>
      <c r="AH46" s="86">
        <f t="shared" si="22"/>
        <v>3.4340022421347805E-5</v>
      </c>
      <c r="AI46" s="86">
        <f t="shared" si="22"/>
        <v>3.3437308258351101E-5</v>
      </c>
      <c r="AJ46" s="86">
        <f t="shared" si="22"/>
        <v>1.5381670885702151E-4</v>
      </c>
      <c r="AK46" s="86">
        <f t="shared" si="22"/>
        <v>8.0437605122614142E-5</v>
      </c>
      <c r="AL46" s="86">
        <f t="shared" si="22"/>
        <v>5.9610570271570722E-5</v>
      </c>
      <c r="AM46" s="86">
        <f t="shared" si="22"/>
        <v>1.1738643559248094E-4</v>
      </c>
      <c r="AN46" s="86">
        <f t="shared" si="22"/>
        <v>1.0188336746377363E-4</v>
      </c>
      <c r="AO46" s="86">
        <f t="shared" si="22"/>
        <v>2.4515750125023834E-4</v>
      </c>
      <c r="AP46" s="86">
        <f t="shared" si="22"/>
        <v>2.3296414793601056E-4</v>
      </c>
      <c r="AQ46" s="86">
        <f t="shared" si="22"/>
        <v>1.9339466578780374E-4</v>
      </c>
      <c r="AR46" s="86">
        <f t="shared" si="22"/>
        <v>1.8320898570794596E-4</v>
      </c>
      <c r="AS46" s="86">
        <f t="shared" si="22"/>
        <v>1.4687955467865532E-4</v>
      </c>
      <c r="AT46" s="86">
        <f t="shared" si="22"/>
        <v>1.0978380447224826E-4</v>
      </c>
      <c r="AU46" s="86">
        <f t="shared" si="22"/>
        <v>1.2957197825651034E-4</v>
      </c>
      <c r="AV46" s="86">
        <f t="shared" si="22"/>
        <v>1.2552059667737629E-4</v>
      </c>
      <c r="AW46" s="86">
        <f t="shared" si="22"/>
        <v>8.1354374871863864E-5</v>
      </c>
      <c r="AX46" s="86">
        <f t="shared" si="22"/>
        <v>7.3754878139994327E-5</v>
      </c>
      <c r="AY46" s="86">
        <f t="shared" si="22"/>
        <v>6.3148037396030458E-5</v>
      </c>
      <c r="AZ46" s="86">
        <f t="shared" si="22"/>
        <v>4.920761466597394E-5</v>
      </c>
      <c r="BA46" s="86">
        <f t="shared" si="22"/>
        <v>4.538155334638933E-5</v>
      </c>
      <c r="BB46" s="86">
        <f t="shared" si="22"/>
        <v>4.2471855054387233E-5</v>
      </c>
      <c r="BC46" s="86">
        <f t="shared" si="22"/>
        <v>4.574266367065154E-5</v>
      </c>
      <c r="BD46" s="86">
        <f t="shared" si="16"/>
        <v>3.4997800458473211E-5</v>
      </c>
      <c r="BE46" s="79" t="str">
        <f>IF(BE10="NO","=",BE10/BE$5)</f>
        <v>=</v>
      </c>
      <c r="BF46" s="653"/>
      <c r="BJ46" s="51"/>
    </row>
    <row r="47" spans="2:64" ht="17.100000000000001" customHeight="1">
      <c r="W47" s="888"/>
      <c r="X47" s="342"/>
      <c r="Y47" s="766" t="str">
        <f>'リンク切公表時非表示（グラフの添え物）'!$W101</f>
        <v>HCFC22製造時の副生HFC23</v>
      </c>
      <c r="Z47" s="61"/>
      <c r="AA47" s="86">
        <f t="shared" ref="AA47:BC47" si="23">IF(AA13="NO","-",AA13/AA$5)</f>
        <v>0.99977499473927811</v>
      </c>
      <c r="AB47" s="86">
        <f t="shared" si="23"/>
        <v>1</v>
      </c>
      <c r="AC47" s="86">
        <f t="shared" si="23"/>
        <v>0.98946838193096909</v>
      </c>
      <c r="AD47" s="86">
        <f t="shared" si="23"/>
        <v>0.92628241416568324</v>
      </c>
      <c r="AE47" s="86">
        <f t="shared" si="23"/>
        <v>0.87483126491132013</v>
      </c>
      <c r="AF47" s="86">
        <f t="shared" si="23"/>
        <v>0.85114176824061438</v>
      </c>
      <c r="AG47" s="86">
        <f t="shared" si="23"/>
        <v>0.80202918842492377</v>
      </c>
      <c r="AH47" s="86">
        <f t="shared" si="23"/>
        <v>0.76068903282562339</v>
      </c>
      <c r="AI47" s="86">
        <f t="shared" si="23"/>
        <v>0.73432418210920225</v>
      </c>
      <c r="AJ47" s="86">
        <f t="shared" si="23"/>
        <v>0.73185317133661443</v>
      </c>
      <c r="AK47" s="86">
        <f t="shared" si="23"/>
        <v>0.68650452037013698</v>
      </c>
      <c r="AL47" s="86">
        <f t="shared" si="23"/>
        <v>0.60682784891840102</v>
      </c>
      <c r="AM47" s="86">
        <f t="shared" si="23"/>
        <v>0.47490847080648563</v>
      </c>
      <c r="AN47" s="86">
        <f t="shared" si="23"/>
        <v>0.3914929293695627</v>
      </c>
      <c r="AO47" s="86">
        <f t="shared" si="23"/>
        <v>0.1036500982076177</v>
      </c>
      <c r="AP47" s="86">
        <f t="shared" si="23"/>
        <v>4.5844726996665627E-2</v>
      </c>
      <c r="AQ47" s="86">
        <f t="shared" si="23"/>
        <v>5.6802116203765671E-2</v>
      </c>
      <c r="AR47" s="86">
        <f t="shared" si="23"/>
        <v>1.647138039924818E-2</v>
      </c>
      <c r="AS47" s="86">
        <f t="shared" si="23"/>
        <v>3.0761234424122052E-2</v>
      </c>
      <c r="AT47" s="86">
        <f t="shared" si="23"/>
        <v>2.4037337258210941E-3</v>
      </c>
      <c r="AU47" s="86">
        <f t="shared" si="23"/>
        <v>2.2852200750707301E-3</v>
      </c>
      <c r="AV47" s="86">
        <f t="shared" si="23"/>
        <v>6.2363947107570866E-4</v>
      </c>
      <c r="AW47" s="86">
        <f t="shared" si="23"/>
        <v>6.0488997596083022E-4</v>
      </c>
      <c r="AX47" s="86">
        <f t="shared" si="23"/>
        <v>5.0710408777926398E-4</v>
      </c>
      <c r="AY47" s="86">
        <f t="shared" si="23"/>
        <v>6.617496291863237E-4</v>
      </c>
      <c r="AZ47" s="86">
        <f t="shared" si="23"/>
        <v>7.5389432020276541E-4</v>
      </c>
      <c r="BA47" s="86">
        <f t="shared" si="23"/>
        <v>5.5556232963855832E-4</v>
      </c>
      <c r="BB47" s="86">
        <f t="shared" si="23"/>
        <v>8.5633359024395585E-4</v>
      </c>
      <c r="BC47" s="86">
        <f t="shared" si="23"/>
        <v>2.5178119688540226E-4</v>
      </c>
      <c r="BD47" s="86">
        <f t="shared" si="16"/>
        <v>2.6417023035939376E-4</v>
      </c>
      <c r="BE47" s="150" t="str">
        <f>IF(BE$13="NO","-",BE13/BE$5)</f>
        <v>-</v>
      </c>
      <c r="BF47" s="652"/>
      <c r="BH47" s="51"/>
      <c r="BI47" s="51"/>
    </row>
    <row r="48" spans="2:64" ht="17.100000000000001" customHeight="1">
      <c r="W48" s="888"/>
      <c r="X48" s="342"/>
      <c r="Y48" s="321" t="str">
        <f>'リンク切公表時非表示（グラフの添え物）'!$W102</f>
        <v>消火剤</v>
      </c>
      <c r="Z48" s="61"/>
      <c r="AA48" s="86" t="str">
        <f t="shared" ref="AA48:BC48" si="24">IF(AA14="NO","-",AA14/AA$5)</f>
        <v>-</v>
      </c>
      <c r="AB48" s="86" t="str">
        <f t="shared" si="24"/>
        <v>-</v>
      </c>
      <c r="AC48" s="86" t="str">
        <f t="shared" si="24"/>
        <v>-</v>
      </c>
      <c r="AD48" s="86" t="str">
        <f t="shared" si="24"/>
        <v>-</v>
      </c>
      <c r="AE48" s="86" t="str">
        <f t="shared" si="24"/>
        <v>-</v>
      </c>
      <c r="AF48" s="86" t="str">
        <f t="shared" si="24"/>
        <v>-</v>
      </c>
      <c r="AG48" s="86">
        <f t="shared" si="24"/>
        <v>9.9697959536585629E-6</v>
      </c>
      <c r="AH48" s="86">
        <f t="shared" si="24"/>
        <v>2.7279615092133905E-5</v>
      </c>
      <c r="AI48" s="86">
        <f t="shared" si="24"/>
        <v>7.6323405472798316E-5</v>
      </c>
      <c r="AJ48" s="86">
        <f t="shared" si="24"/>
        <v>1.5465789201377119E-4</v>
      </c>
      <c r="AK48" s="86">
        <f t="shared" si="24"/>
        <v>2.0254837107604919E-4</v>
      </c>
      <c r="AL48" s="86">
        <f t="shared" si="24"/>
        <v>2.7517814929548055E-4</v>
      </c>
      <c r="AM48" s="86">
        <f t="shared" si="24"/>
        <v>3.6864341177240761E-4</v>
      </c>
      <c r="AN48" s="86">
        <f t="shared" si="24"/>
        <v>4.0303397712189724E-4</v>
      </c>
      <c r="AO48" s="86">
        <f t="shared" si="24"/>
        <v>5.6355108580545131E-4</v>
      </c>
      <c r="AP48" s="86">
        <f t="shared" si="24"/>
        <v>5.7407155884646509E-4</v>
      </c>
      <c r="AQ48" s="86">
        <f t="shared" si="24"/>
        <v>5.0996270928380528E-4</v>
      </c>
      <c r="AR48" s="86">
        <f t="shared" si="24"/>
        <v>4.6170914841796263E-4</v>
      </c>
      <c r="AS48" s="86">
        <f t="shared" si="24"/>
        <v>4.067301054142985E-4</v>
      </c>
      <c r="AT48" s="86">
        <f t="shared" si="24"/>
        <v>3.8614552760157393E-4</v>
      </c>
      <c r="AU48" s="86">
        <f t="shared" si="24"/>
        <v>3.5571473615669759E-4</v>
      </c>
      <c r="AV48" s="86">
        <f t="shared" si="24"/>
        <v>3.2237951661258488E-4</v>
      </c>
      <c r="AW48" s="86">
        <f t="shared" si="24"/>
        <v>2.9383411274855033E-4</v>
      </c>
      <c r="AX48" s="86">
        <f t="shared" si="24"/>
        <v>2.7420413526408401E-4</v>
      </c>
      <c r="AY48" s="86">
        <f t="shared" si="24"/>
        <v>2.5311655133397094E-4</v>
      </c>
      <c r="AZ48" s="86">
        <f t="shared" si="24"/>
        <v>2.3885518384852804E-4</v>
      </c>
      <c r="BA48" s="86">
        <f t="shared" si="24"/>
        <v>2.23214779923338E-4</v>
      </c>
      <c r="BB48" s="86">
        <f t="shared" si="24"/>
        <v>2.1641761982592748E-4</v>
      </c>
      <c r="BC48" s="86">
        <f t="shared" si="24"/>
        <v>2.092038362911304E-4</v>
      </c>
      <c r="BD48" s="86">
        <f t="shared" si="16"/>
        <v>1.9734298757812831E-4</v>
      </c>
      <c r="BE48" s="135" t="str">
        <f>IF(BE14="NO","-",BE14/BE$5)</f>
        <v>-</v>
      </c>
      <c r="BF48" s="654"/>
      <c r="BH48" s="51"/>
    </row>
    <row r="49" spans="23:61" ht="17.100000000000001" customHeight="1">
      <c r="W49" s="888"/>
      <c r="X49" s="343"/>
      <c r="Y49" s="766" t="str">
        <f>'リンク切公表時非表示（グラフの添え物）'!$W103</f>
        <v>マグネシウム鋳造</v>
      </c>
      <c r="Z49" s="61"/>
      <c r="AA49" s="86" t="str">
        <f t="shared" ref="AA49:AB49" si="25">IF(AA15="NO","-",AA15/AA$5)</f>
        <v>-</v>
      </c>
      <c r="AB49" s="86" t="str">
        <f t="shared" si="25"/>
        <v>-</v>
      </c>
      <c r="AC49" s="86" t="str">
        <f t="shared" ref="AC49:BC49" si="26">IF(AC15="NO","-",AC15/AC$5)</f>
        <v>-</v>
      </c>
      <c r="AD49" s="86" t="str">
        <f t="shared" si="26"/>
        <v>-</v>
      </c>
      <c r="AE49" s="86" t="str">
        <f t="shared" si="26"/>
        <v>-</v>
      </c>
      <c r="AF49" s="86" t="str">
        <f t="shared" si="26"/>
        <v>-</v>
      </c>
      <c r="AG49" s="86" t="str">
        <f t="shared" si="26"/>
        <v>-</v>
      </c>
      <c r="AH49" s="86" t="str">
        <f t="shared" si="26"/>
        <v>-</v>
      </c>
      <c r="AI49" s="86" t="str">
        <f t="shared" si="26"/>
        <v>-</v>
      </c>
      <c r="AJ49" s="86" t="str">
        <f t="shared" si="26"/>
        <v>-</v>
      </c>
      <c r="AK49" s="86" t="str">
        <f t="shared" si="26"/>
        <v>-</v>
      </c>
      <c r="AL49" s="86" t="str">
        <f t="shared" si="26"/>
        <v>-</v>
      </c>
      <c r="AM49" s="86" t="str">
        <f t="shared" si="26"/>
        <v>-</v>
      </c>
      <c r="AN49" s="86" t="str">
        <f t="shared" si="26"/>
        <v>-</v>
      </c>
      <c r="AO49" s="86" t="str">
        <f t="shared" si="26"/>
        <v>-</v>
      </c>
      <c r="AP49" s="86" t="str">
        <f t="shared" si="26"/>
        <v>-</v>
      </c>
      <c r="AQ49" s="86" t="str">
        <f t="shared" si="26"/>
        <v>-</v>
      </c>
      <c r="AR49" s="86" t="str">
        <f t="shared" si="26"/>
        <v>-</v>
      </c>
      <c r="AS49" s="86" t="str">
        <f t="shared" si="26"/>
        <v>-</v>
      </c>
      <c r="AT49" s="86" t="str">
        <f t="shared" si="26"/>
        <v>-</v>
      </c>
      <c r="AU49" s="86" t="str">
        <f t="shared" si="26"/>
        <v>-</v>
      </c>
      <c r="AV49" s="86">
        <f t="shared" si="26"/>
        <v>3.8345399910736131E-5</v>
      </c>
      <c r="AW49" s="86">
        <f t="shared" si="26"/>
        <v>4.383408778499935E-5</v>
      </c>
      <c r="AX49" s="86">
        <f t="shared" si="26"/>
        <v>4.00886339663337E-5</v>
      </c>
      <c r="AY49" s="86">
        <f t="shared" si="26"/>
        <v>3.5965868782212775E-5</v>
      </c>
      <c r="AZ49" s="86">
        <f t="shared" si="26"/>
        <v>2.1852747524796373E-5</v>
      </c>
      <c r="BA49" s="86">
        <f t="shared" si="26"/>
        <v>2.6839666600781703E-5</v>
      </c>
      <c r="BB49" s="86">
        <f t="shared" si="26"/>
        <v>3.1823207745552413E-5</v>
      </c>
      <c r="BC49" s="86">
        <f t="shared" si="26"/>
        <v>3.6491261305350533E-5</v>
      </c>
      <c r="BD49" s="86">
        <f t="shared" ref="BD49" si="27">IF(BD15="NO","-",BD15/BD$5)</f>
        <v>2.836061782386885E-5</v>
      </c>
      <c r="BE49" s="151" t="str">
        <f>IF(BE$15="NO","-",BE15/BE$5)</f>
        <v>-</v>
      </c>
      <c r="BF49" s="655"/>
      <c r="BH49" s="51"/>
    </row>
    <row r="50" spans="23:61" ht="17.100000000000001" customHeight="1">
      <c r="W50" s="888"/>
      <c r="X50" s="408" t="s">
        <v>16</v>
      </c>
      <c r="Y50" s="416"/>
      <c r="Z50" s="76"/>
      <c r="AA50" s="137">
        <f t="shared" ref="AA50:BE50" si="28">SUM(AA51:AA56)</f>
        <v>1</v>
      </c>
      <c r="AB50" s="137">
        <f t="shared" si="28"/>
        <v>1</v>
      </c>
      <c r="AC50" s="137">
        <f t="shared" si="28"/>
        <v>1</v>
      </c>
      <c r="AD50" s="137">
        <f t="shared" si="28"/>
        <v>1</v>
      </c>
      <c r="AE50" s="137">
        <f t="shared" si="28"/>
        <v>1</v>
      </c>
      <c r="AF50" s="137">
        <f t="shared" si="28"/>
        <v>1</v>
      </c>
      <c r="AG50" s="137">
        <f t="shared" si="28"/>
        <v>1.0000000000000002</v>
      </c>
      <c r="AH50" s="137">
        <f t="shared" si="28"/>
        <v>1</v>
      </c>
      <c r="AI50" s="137">
        <f t="shared" si="28"/>
        <v>1</v>
      </c>
      <c r="AJ50" s="137">
        <f t="shared" si="28"/>
        <v>1.0000000000000002</v>
      </c>
      <c r="AK50" s="137">
        <f t="shared" si="28"/>
        <v>1</v>
      </c>
      <c r="AL50" s="137">
        <f t="shared" si="28"/>
        <v>1</v>
      </c>
      <c r="AM50" s="137">
        <f t="shared" si="28"/>
        <v>0.99999999999999989</v>
      </c>
      <c r="AN50" s="137">
        <f t="shared" si="28"/>
        <v>0.99999999999999989</v>
      </c>
      <c r="AO50" s="137">
        <f t="shared" si="28"/>
        <v>1.0000000000000002</v>
      </c>
      <c r="AP50" s="137">
        <f t="shared" si="28"/>
        <v>1</v>
      </c>
      <c r="AQ50" s="137">
        <f t="shared" si="28"/>
        <v>1</v>
      </c>
      <c r="AR50" s="137">
        <f t="shared" si="28"/>
        <v>1</v>
      </c>
      <c r="AS50" s="137">
        <f t="shared" si="28"/>
        <v>1.0000000000000002</v>
      </c>
      <c r="AT50" s="137">
        <f t="shared" si="28"/>
        <v>1</v>
      </c>
      <c r="AU50" s="137">
        <f t="shared" si="28"/>
        <v>0.99999999999999989</v>
      </c>
      <c r="AV50" s="137">
        <f t="shared" si="28"/>
        <v>1</v>
      </c>
      <c r="AW50" s="137">
        <f t="shared" si="28"/>
        <v>1</v>
      </c>
      <c r="AX50" s="137">
        <f t="shared" si="28"/>
        <v>1.0000000000000002</v>
      </c>
      <c r="AY50" s="137">
        <f t="shared" si="28"/>
        <v>1</v>
      </c>
      <c r="AZ50" s="137">
        <f t="shared" si="28"/>
        <v>0.99999999999999989</v>
      </c>
      <c r="BA50" s="137">
        <f t="shared" si="28"/>
        <v>0.99999999999999989</v>
      </c>
      <c r="BB50" s="137">
        <f t="shared" si="28"/>
        <v>1</v>
      </c>
      <c r="BC50" s="137">
        <f t="shared" si="28"/>
        <v>1</v>
      </c>
      <c r="BD50" s="137">
        <f t="shared" ref="BD50" si="29">SUM(BD51:BD56)</f>
        <v>1.0000000000000002</v>
      </c>
      <c r="BE50" s="137">
        <f t="shared" si="28"/>
        <v>0</v>
      </c>
      <c r="BF50" s="650"/>
      <c r="BH50" s="51"/>
      <c r="BI50" s="51"/>
    </row>
    <row r="51" spans="23:61" ht="17.100000000000001" customHeight="1">
      <c r="W51" s="888"/>
      <c r="X51" s="408"/>
      <c r="Y51" s="319" t="str">
        <f>'リンク切公表時非表示（グラフの添え物）'!$W$106</f>
        <v>半導体製造</v>
      </c>
      <c r="Z51" s="62"/>
      <c r="AA51" s="78">
        <f>IF(AA17="NO","-",AA17/AA$16)</f>
        <v>0.21767336937425263</v>
      </c>
      <c r="AB51" s="78">
        <f>IF(AB17="NO","-",AB17/AB$16)</f>
        <v>0.2195551803218036</v>
      </c>
      <c r="AC51" s="78">
        <f t="shared" ref="AC51:BC51" si="30">IF(AC17="NO","-",AC17/AC$16)</f>
        <v>0.22129151757992757</v>
      </c>
      <c r="AD51" s="78">
        <f t="shared" si="30"/>
        <v>0.22250405676443746</v>
      </c>
      <c r="AE51" s="78">
        <f t="shared" si="30"/>
        <v>0.22291114821196845</v>
      </c>
      <c r="AF51" s="78">
        <f t="shared" si="30"/>
        <v>0.22334944168198601</v>
      </c>
      <c r="AG51" s="78">
        <f t="shared" si="30"/>
        <v>0.25307507558155212</v>
      </c>
      <c r="AH51" s="78">
        <f t="shared" si="30"/>
        <v>0.29042425604605904</v>
      </c>
      <c r="AI51" s="78">
        <f t="shared" si="30"/>
        <v>0.35535163194898295</v>
      </c>
      <c r="AJ51" s="78">
        <f t="shared" si="30"/>
        <v>0.47891062486432484</v>
      </c>
      <c r="AK51" s="78">
        <f t="shared" si="30"/>
        <v>0.57031999439948466</v>
      </c>
      <c r="AL51" s="78">
        <f t="shared" si="30"/>
        <v>0.52683023613404423</v>
      </c>
      <c r="AM51" s="78">
        <f t="shared" si="30"/>
        <v>0.56379545217012761</v>
      </c>
      <c r="AN51" s="78">
        <f t="shared" si="30"/>
        <v>0.58032970043633514</v>
      </c>
      <c r="AO51" s="78">
        <f t="shared" si="30"/>
        <v>0.5895039105909502</v>
      </c>
      <c r="AP51" s="78">
        <f t="shared" si="30"/>
        <v>0.53275267881879163</v>
      </c>
      <c r="AQ51" s="78">
        <f t="shared" si="30"/>
        <v>0.548384104741516</v>
      </c>
      <c r="AR51" s="78">
        <f t="shared" si="30"/>
        <v>0.55993025329038315</v>
      </c>
      <c r="AS51" s="78">
        <f t="shared" si="30"/>
        <v>0.58134419188444042</v>
      </c>
      <c r="AT51" s="78">
        <f t="shared" si="30"/>
        <v>0.52116271418027826</v>
      </c>
      <c r="AU51" s="78">
        <f t="shared" si="30"/>
        <v>0.52107551783808459</v>
      </c>
      <c r="AV51" s="78">
        <f t="shared" si="30"/>
        <v>0.49616661890753683</v>
      </c>
      <c r="AW51" s="78">
        <f t="shared" si="30"/>
        <v>0.47264754954690397</v>
      </c>
      <c r="AX51" s="78">
        <f t="shared" si="30"/>
        <v>0.4743000673428639</v>
      </c>
      <c r="AY51" s="78">
        <f t="shared" si="30"/>
        <v>0.4810036494541256</v>
      </c>
      <c r="AZ51" s="78">
        <f t="shared" si="30"/>
        <v>0.47828666102948075</v>
      </c>
      <c r="BA51" s="78">
        <f t="shared" si="30"/>
        <v>0.50995632820771386</v>
      </c>
      <c r="BB51" s="78">
        <f t="shared" si="30"/>
        <v>0.52536038843201138</v>
      </c>
      <c r="BC51" s="78">
        <f t="shared" si="30"/>
        <v>0.5093476237291189</v>
      </c>
      <c r="BD51" s="78">
        <f t="shared" ref="BD51" si="31">IF(BD17="NO","-",BD17/BD$16)</f>
        <v>0.48981964559910723</v>
      </c>
      <c r="BE51" s="136" t="str">
        <f t="shared" ref="BE51" si="32">IF(BE17="NO","-",BE17/BE$16)</f>
        <v>-</v>
      </c>
      <c r="BF51" s="650"/>
    </row>
    <row r="52" spans="23:61" ht="17.100000000000001" customHeight="1">
      <c r="W52" s="888"/>
      <c r="X52" s="407"/>
      <c r="Y52" s="319" t="str">
        <f>'リンク切公表時非表示（グラフの添え物）'!$W$107</f>
        <v>液晶製造</v>
      </c>
      <c r="Z52" s="62"/>
      <c r="AA52" s="78">
        <f t="shared" ref="AA52:AB56" si="33">IF(AA18="NO","-",AA18/AA$16)</f>
        <v>4.7940230627845654E-3</v>
      </c>
      <c r="AB52" s="78">
        <f t="shared" si="33"/>
        <v>4.8354679354775084E-3</v>
      </c>
      <c r="AC52" s="78">
        <f t="shared" ref="AC52:BC52" si="34">IF(AC18="NO","-",AC18/AC$16)</f>
        <v>4.8737089058090996E-3</v>
      </c>
      <c r="AD52" s="78">
        <f t="shared" si="34"/>
        <v>4.9004137840024256E-3</v>
      </c>
      <c r="AE52" s="78">
        <f t="shared" si="34"/>
        <v>4.9093795375704267E-3</v>
      </c>
      <c r="AF52" s="78">
        <f t="shared" si="34"/>
        <v>4.9190324822993674E-3</v>
      </c>
      <c r="AG52" s="78">
        <f t="shared" si="34"/>
        <v>4.5768256509103825E-3</v>
      </c>
      <c r="AH52" s="78">
        <f t="shared" si="34"/>
        <v>7.7797153923143889E-3</v>
      </c>
      <c r="AI52" s="78">
        <f t="shared" si="34"/>
        <v>1.0304844195159023E-2</v>
      </c>
      <c r="AJ52" s="78">
        <f t="shared" si="34"/>
        <v>1.6257286066614075E-2</v>
      </c>
      <c r="AK52" s="78">
        <f t="shared" si="34"/>
        <v>1.8032280795797221E-2</v>
      </c>
      <c r="AL52" s="78">
        <f t="shared" si="34"/>
        <v>1.4547821552635769E-2</v>
      </c>
      <c r="AM52" s="78">
        <f t="shared" si="34"/>
        <v>1.9743730093056001E-2</v>
      </c>
      <c r="AN52" s="78">
        <f t="shared" si="34"/>
        <v>1.8980621827555479E-2</v>
      </c>
      <c r="AO52" s="78">
        <f t="shared" si="34"/>
        <v>1.9443197089784217E-2</v>
      </c>
      <c r="AP52" s="78">
        <f t="shared" si="34"/>
        <v>1.7629480452024365E-2</v>
      </c>
      <c r="AQ52" s="78">
        <f t="shared" si="34"/>
        <v>1.7513351735042846E-2</v>
      </c>
      <c r="AR52" s="78">
        <f t="shared" si="34"/>
        <v>1.3508499188601147E-2</v>
      </c>
      <c r="AS52" s="78">
        <f t="shared" si="34"/>
        <v>1.453809903673739E-2</v>
      </c>
      <c r="AT52" s="78">
        <f t="shared" si="34"/>
        <v>9.7165286501197864E-3</v>
      </c>
      <c r="AU52" s="78">
        <f t="shared" si="34"/>
        <v>1.09423283243103E-2</v>
      </c>
      <c r="AV52" s="78">
        <f t="shared" si="34"/>
        <v>1.5743690264875574E-2</v>
      </c>
      <c r="AW52" s="78">
        <f t="shared" si="34"/>
        <v>1.9851193453911318E-2</v>
      </c>
      <c r="AX52" s="78">
        <f t="shared" si="34"/>
        <v>2.3057312535299739E-2</v>
      </c>
      <c r="AY52" s="78">
        <f t="shared" si="34"/>
        <v>2.6695830985778598E-2</v>
      </c>
      <c r="AZ52" s="78">
        <f t="shared" si="34"/>
        <v>2.6135088884543252E-2</v>
      </c>
      <c r="BA52" s="78">
        <f t="shared" si="34"/>
        <v>2.1097597788520196E-2</v>
      </c>
      <c r="BB52" s="78">
        <f t="shared" si="34"/>
        <v>2.3938099595253521E-2</v>
      </c>
      <c r="BC52" s="78">
        <f t="shared" si="34"/>
        <v>2.275689318598588E-2</v>
      </c>
      <c r="BD52" s="78">
        <f t="shared" ref="BD52" si="35">IF(BD18="NO","-",BD18/BD$16)</f>
        <v>2.1968208976585819E-2</v>
      </c>
      <c r="BE52" s="136" t="str">
        <f t="shared" ref="BE52" si="36">IF(BE18="NO","-",BE18/BE$16)</f>
        <v>-</v>
      </c>
      <c r="BF52" s="650"/>
    </row>
    <row r="53" spans="23:61" ht="17.100000000000001" customHeight="1">
      <c r="W53" s="888"/>
      <c r="X53" s="408"/>
      <c r="Y53" s="319" t="str">
        <f>'リンク切公表時非表示（グラフの添え物）'!$W$108</f>
        <v>洗浄剤・溶剤</v>
      </c>
      <c r="Z53" s="62"/>
      <c r="AA53" s="78">
        <f t="shared" si="33"/>
        <v>0.69578379718268168</v>
      </c>
      <c r="AB53" s="78">
        <f t="shared" si="33"/>
        <v>0.70179892696374258</v>
      </c>
      <c r="AC53" s="78">
        <f t="shared" ref="AC53:BC53" si="37">IF(AC19="NO","-",AC19/AC$16)</f>
        <v>0.70734905619691546</v>
      </c>
      <c r="AD53" s="78">
        <f t="shared" si="37"/>
        <v>0.71122488685298679</v>
      </c>
      <c r="AE53" s="78">
        <f t="shared" si="37"/>
        <v>0.71252613759384675</v>
      </c>
      <c r="AF53" s="78">
        <f t="shared" si="37"/>
        <v>0.71392712429114391</v>
      </c>
      <c r="AG53" s="78">
        <f t="shared" si="37"/>
        <v>0.67089608678571333</v>
      </c>
      <c r="AH53" s="78">
        <f t="shared" si="37"/>
        <v>0.6130506223902914</v>
      </c>
      <c r="AI53" s="78">
        <f t="shared" si="37"/>
        <v>0.53058553459273183</v>
      </c>
      <c r="AJ53" s="78">
        <f t="shared" si="37"/>
        <v>0.38185930157093934</v>
      </c>
      <c r="AK53" s="78">
        <f t="shared" si="37"/>
        <v>0.26950392855594751</v>
      </c>
      <c r="AL53" s="78">
        <f t="shared" si="37"/>
        <v>0.3216726332636422</v>
      </c>
      <c r="AM53" s="78">
        <f t="shared" si="37"/>
        <v>0.27741156861339417</v>
      </c>
      <c r="AN53" s="78">
        <f t="shared" si="37"/>
        <v>0.26133989311032008</v>
      </c>
      <c r="AO53" s="78">
        <f t="shared" si="37"/>
        <v>0.27084187152663824</v>
      </c>
      <c r="AP53" s="78">
        <f t="shared" si="37"/>
        <v>0.32638921700953483</v>
      </c>
      <c r="AQ53" s="78">
        <f t="shared" si="37"/>
        <v>0.31033741140225157</v>
      </c>
      <c r="AR53" s="78">
        <f t="shared" si="37"/>
        <v>0.30026689164375353</v>
      </c>
      <c r="AS53" s="78">
        <f t="shared" si="37"/>
        <v>0.28696308859983077</v>
      </c>
      <c r="AT53" s="78">
        <f t="shared" si="37"/>
        <v>0.35099324748211136</v>
      </c>
      <c r="AU53" s="78">
        <f t="shared" si="37"/>
        <v>0.404910572614255</v>
      </c>
      <c r="AV53" s="78">
        <f t="shared" si="37"/>
        <v>0.42747651382172525</v>
      </c>
      <c r="AW53" s="78">
        <f t="shared" si="37"/>
        <v>0.46067925793873804</v>
      </c>
      <c r="AX53" s="78">
        <f t="shared" si="37"/>
        <v>0.46277979518128126</v>
      </c>
      <c r="AY53" s="78">
        <f t="shared" si="37"/>
        <v>0.45711120547372552</v>
      </c>
      <c r="AZ53" s="78">
        <f t="shared" si="37"/>
        <v>0.45857532408036283</v>
      </c>
      <c r="BA53" s="78">
        <f t="shared" si="37"/>
        <v>0.43401251672669544</v>
      </c>
      <c r="BB53" s="78">
        <f t="shared" si="37"/>
        <v>0.42207777612772884</v>
      </c>
      <c r="BC53" s="78">
        <f t="shared" si="37"/>
        <v>0.43157941994339244</v>
      </c>
      <c r="BD53" s="78">
        <f t="shared" ref="BD53" si="38">IF(BD19="NO","-",BD19/BD$16)</f>
        <v>0.45529899174486499</v>
      </c>
      <c r="BE53" s="136" t="str">
        <f t="shared" ref="BE53" si="39">IF(BE19="NO","-",BE19/BE$16)</f>
        <v>-</v>
      </c>
      <c r="BF53" s="650"/>
    </row>
    <row r="54" spans="23:61" ht="17.100000000000001" customHeight="1">
      <c r="W54" s="888"/>
      <c r="X54" s="408"/>
      <c r="Y54" s="319" t="str">
        <f>'リンク切公表時非表示（グラフの添え物）'!$W$109</f>
        <v>PFCsの製造時の漏出</v>
      </c>
      <c r="Z54" s="78"/>
      <c r="AA54" s="78">
        <f>IF(AA20="NO","-",AA20/AA$16)</f>
        <v>5.0604576933414427E-2</v>
      </c>
      <c r="AB54" s="78">
        <f>IF(AB20="NO","-",AB20/AB$16)</f>
        <v>5.1042059236110604E-2</v>
      </c>
      <c r="AC54" s="78">
        <f t="shared" ref="AC54:BC54" si="40">IF(AC20="NO","-",AC20/AC$16)</f>
        <v>5.1445721901018489E-2</v>
      </c>
      <c r="AD54" s="78">
        <f t="shared" si="40"/>
        <v>5.1727612297733989E-2</v>
      </c>
      <c r="AE54" s="78">
        <f t="shared" si="40"/>
        <v>5.1822252678110976E-2</v>
      </c>
      <c r="AF54" s="78">
        <f t="shared" si="40"/>
        <v>5.1924146886330728E-2</v>
      </c>
      <c r="AG54" s="78">
        <f t="shared" si="40"/>
        <v>6.6094221627238076E-2</v>
      </c>
      <c r="AH54" s="78">
        <f t="shared" si="40"/>
        <v>8.4329270650254876E-2</v>
      </c>
      <c r="AI54" s="78">
        <f t="shared" si="40"/>
        <v>9.9330800683882545E-2</v>
      </c>
      <c r="AJ54" s="78">
        <f t="shared" si="40"/>
        <v>0.11967626589795403</v>
      </c>
      <c r="AK54" s="78">
        <f t="shared" si="40"/>
        <v>0.1399195338542597</v>
      </c>
      <c r="AL54" s="78">
        <f t="shared" si="40"/>
        <v>0.13463261120389008</v>
      </c>
      <c r="AM54" s="78">
        <f t="shared" si="40"/>
        <v>0.13667180171762192</v>
      </c>
      <c r="AN54" s="78">
        <f t="shared" si="40"/>
        <v>0.13683700729989681</v>
      </c>
      <c r="AO54" s="78">
        <f t="shared" si="40"/>
        <v>0.11783436729841164</v>
      </c>
      <c r="AP54" s="78">
        <f t="shared" si="40"/>
        <v>0.12067198940367099</v>
      </c>
      <c r="AQ54" s="78">
        <f t="shared" si="40"/>
        <v>0.12127054955157431</v>
      </c>
      <c r="AR54" s="78">
        <f t="shared" si="40"/>
        <v>0.12338804715473875</v>
      </c>
      <c r="AS54" s="78">
        <f t="shared" si="40"/>
        <v>0.11299255842054019</v>
      </c>
      <c r="AT54" s="78">
        <f t="shared" si="40"/>
        <v>0.11334531548359532</v>
      </c>
      <c r="AU54" s="78">
        <f t="shared" si="40"/>
        <v>5.8456158430798356E-2</v>
      </c>
      <c r="AV54" s="78">
        <f t="shared" si="40"/>
        <v>5.4973489948465647E-2</v>
      </c>
      <c r="AW54" s="78">
        <f t="shared" si="40"/>
        <v>4.2960970786419035E-2</v>
      </c>
      <c r="AX54" s="78">
        <f t="shared" si="40"/>
        <v>3.3779572142029785E-2</v>
      </c>
      <c r="AY54" s="78">
        <f t="shared" si="40"/>
        <v>3.1942699949902849E-2</v>
      </c>
      <c r="AZ54" s="78">
        <f t="shared" si="40"/>
        <v>3.4637658473344525E-2</v>
      </c>
      <c r="BA54" s="78">
        <f t="shared" si="40"/>
        <v>2.8769044827293113E-2</v>
      </c>
      <c r="BB54" s="78">
        <f t="shared" si="40"/>
        <v>2.3069116841839907E-2</v>
      </c>
      <c r="BC54" s="78">
        <f t="shared" si="40"/>
        <v>2.5055563845986371E-2</v>
      </c>
      <c r="BD54" s="78">
        <f t="shared" ref="BD54" si="41">IF(BD20="NO","-",BD20/BD$16)</f>
        <v>1.8737966772387208E-2</v>
      </c>
      <c r="BE54" s="136" t="str">
        <f t="shared" ref="BE54" si="42">IF(BE20="NO","-",BE20/BE$16)</f>
        <v>-</v>
      </c>
      <c r="BF54" s="650"/>
    </row>
    <row r="55" spans="23:61" ht="17.100000000000001" customHeight="1">
      <c r="W55" s="888"/>
      <c r="X55" s="407"/>
      <c r="Y55" s="319" t="str">
        <f>'リンク切公表時非表示（グラフの添え物）'!$W$110</f>
        <v>その他</v>
      </c>
      <c r="Z55" s="88"/>
      <c r="AA55" s="816" t="str">
        <f t="shared" si="33"/>
        <v>-</v>
      </c>
      <c r="AB55" s="816" t="str">
        <f t="shared" si="33"/>
        <v>-</v>
      </c>
      <c r="AC55" s="816" t="str">
        <f t="shared" ref="AC55:BC55" si="43">IF(AC21="NO","-",AC21/AC$16)</f>
        <v>-</v>
      </c>
      <c r="AD55" s="816" t="str">
        <f t="shared" si="43"/>
        <v>-</v>
      </c>
      <c r="AE55" s="816" t="str">
        <f t="shared" si="43"/>
        <v>-</v>
      </c>
      <c r="AF55" s="816" t="str">
        <f t="shared" si="43"/>
        <v>-</v>
      </c>
      <c r="AG55" s="816" t="str">
        <f t="shared" si="43"/>
        <v>-</v>
      </c>
      <c r="AH55" s="816" t="str">
        <f t="shared" si="43"/>
        <v>-</v>
      </c>
      <c r="AI55" s="816" t="str">
        <f t="shared" si="43"/>
        <v>-</v>
      </c>
      <c r="AJ55" s="816" t="str">
        <f t="shared" si="43"/>
        <v>-</v>
      </c>
      <c r="AK55" s="816" t="str">
        <f t="shared" si="43"/>
        <v>-</v>
      </c>
      <c r="AL55" s="816" t="str">
        <f t="shared" si="43"/>
        <v>-</v>
      </c>
      <c r="AM55" s="78">
        <f t="shared" si="43"/>
        <v>4.2550410342470349E-6</v>
      </c>
      <c r="AN55" s="78">
        <f t="shared" si="43"/>
        <v>1.0960342384765611E-5</v>
      </c>
      <c r="AO55" s="78">
        <f t="shared" si="43"/>
        <v>1.8343261124110907E-5</v>
      </c>
      <c r="AP55" s="78">
        <f t="shared" si="43"/>
        <v>3.3497729586869497E-5</v>
      </c>
      <c r="AQ55" s="78">
        <f t="shared" si="43"/>
        <v>7.0422783089547821E-5</v>
      </c>
      <c r="AR55" s="78">
        <f t="shared" si="43"/>
        <v>1.7524430616534686E-4</v>
      </c>
      <c r="AS55" s="78">
        <f t="shared" si="43"/>
        <v>4.0319134518142577E-4</v>
      </c>
      <c r="AT55" s="78">
        <f t="shared" si="43"/>
        <v>7.737805726198728E-4</v>
      </c>
      <c r="AU55" s="78">
        <f t="shared" si="43"/>
        <v>1.0207657760921982E-3</v>
      </c>
      <c r="AV55" s="78">
        <f t="shared" si="43"/>
        <v>1.580403734903915E-3</v>
      </c>
      <c r="AW55" s="816" t="str">
        <f t="shared" si="43"/>
        <v>-</v>
      </c>
      <c r="AX55" s="78">
        <f t="shared" si="43"/>
        <v>3.1587921977964668E-3</v>
      </c>
      <c r="AY55" s="78">
        <f t="shared" si="43"/>
        <v>2.6778144926667218E-3</v>
      </c>
      <c r="AZ55" s="78">
        <f t="shared" si="43"/>
        <v>2.3652675322685195E-3</v>
      </c>
      <c r="BA55" s="78">
        <f t="shared" si="43"/>
        <v>6.1645124497773755E-3</v>
      </c>
      <c r="BB55" s="78">
        <f t="shared" si="43"/>
        <v>5.5546190031664075E-3</v>
      </c>
      <c r="BC55" s="78">
        <f t="shared" si="43"/>
        <v>1.1260499295516481E-2</v>
      </c>
      <c r="BD55" s="78">
        <f t="shared" ref="BD55" si="44">IF(BD21="NO","-",BD21/BD$16)</f>
        <v>1.4175186907054849E-2</v>
      </c>
      <c r="BE55" s="86" t="str">
        <f t="shared" ref="BE55" si="45">IF(BE$21="NO","-",BE21/BE$16)</f>
        <v>-</v>
      </c>
      <c r="BF55" s="656"/>
    </row>
    <row r="56" spans="23:61" ht="17.100000000000001" customHeight="1">
      <c r="W56" s="888"/>
      <c r="X56" s="409"/>
      <c r="Y56" s="319" t="str">
        <f>'リンク切公表時非表示（グラフの添え物）'!$W$111</f>
        <v>アルミニウム精錬</v>
      </c>
      <c r="Z56" s="61"/>
      <c r="AA56" s="78">
        <f t="shared" si="33"/>
        <v>3.1144233446866693E-2</v>
      </c>
      <c r="AB56" s="78">
        <f t="shared" si="33"/>
        <v>2.2768365542865796E-2</v>
      </c>
      <c r="AC56" s="78">
        <f t="shared" ref="AC56:BC56" si="46">IF(AC22="NO","-",AC22/AC$16)</f>
        <v>1.5039995416329359E-2</v>
      </c>
      <c r="AD56" s="78">
        <f t="shared" si="46"/>
        <v>9.6430303008393156E-3</v>
      </c>
      <c r="AE56" s="78">
        <f t="shared" si="46"/>
        <v>7.8310819785033601E-3</v>
      </c>
      <c r="AF56" s="78">
        <f t="shared" si="46"/>
        <v>5.8802546582400091E-3</v>
      </c>
      <c r="AG56" s="78">
        <f t="shared" si="46"/>
        <v>5.3577903545861741E-3</v>
      </c>
      <c r="AH56" s="78">
        <f t="shared" si="46"/>
        <v>4.4161355210804156E-3</v>
      </c>
      <c r="AI56" s="78">
        <f t="shared" si="46"/>
        <v>4.4271885792436065E-3</v>
      </c>
      <c r="AJ56" s="78">
        <f t="shared" si="46"/>
        <v>3.2965216001678136E-3</v>
      </c>
      <c r="AK56" s="78">
        <f t="shared" si="46"/>
        <v>2.2242623945108904E-3</v>
      </c>
      <c r="AL56" s="78">
        <f t="shared" si="46"/>
        <v>2.3166978457878681E-3</v>
      </c>
      <c r="AM56" s="78">
        <f t="shared" si="46"/>
        <v>2.3731923647659372E-3</v>
      </c>
      <c r="AN56" s="78">
        <f t="shared" si="46"/>
        <v>2.5018169835077466E-3</v>
      </c>
      <c r="AO56" s="78">
        <f t="shared" si="46"/>
        <v>2.35831023309161E-3</v>
      </c>
      <c r="AP56" s="78">
        <f t="shared" si="46"/>
        <v>2.5231365863913903E-3</v>
      </c>
      <c r="AQ56" s="78">
        <f t="shared" si="46"/>
        <v>2.4241597865256848E-3</v>
      </c>
      <c r="AR56" s="78">
        <f t="shared" si="46"/>
        <v>2.7310644163581217E-3</v>
      </c>
      <c r="AS56" s="78">
        <f t="shared" si="46"/>
        <v>3.7588707132698695E-3</v>
      </c>
      <c r="AT56" s="78">
        <f t="shared" si="46"/>
        <v>4.0084136312754223E-3</v>
      </c>
      <c r="AU56" s="78">
        <f t="shared" si="46"/>
        <v>3.594657016459489E-3</v>
      </c>
      <c r="AV56" s="78">
        <f t="shared" si="46"/>
        <v>4.0592833224928453E-3</v>
      </c>
      <c r="AW56" s="78">
        <f t="shared" si="46"/>
        <v>3.8610282740276286E-3</v>
      </c>
      <c r="AX56" s="78">
        <f t="shared" si="46"/>
        <v>2.9244606007289699E-3</v>
      </c>
      <c r="AY56" s="78">
        <f t="shared" si="46"/>
        <v>5.6879964380074117E-4</v>
      </c>
      <c r="AZ56" s="816" t="str">
        <f t="shared" si="46"/>
        <v>-</v>
      </c>
      <c r="BA56" s="816" t="str">
        <f t="shared" si="46"/>
        <v>-</v>
      </c>
      <c r="BB56" s="816" t="str">
        <f t="shared" si="46"/>
        <v>-</v>
      </c>
      <c r="BC56" s="816" t="str">
        <f t="shared" si="46"/>
        <v>-</v>
      </c>
      <c r="BD56" s="816" t="str">
        <f t="shared" ref="BD56" si="47">IF(BD22="NO","-",BD22/BD$16)</f>
        <v>-</v>
      </c>
      <c r="BE56" s="134" t="str">
        <f t="shared" ref="BE56" si="48">IF(BE22="NO","-",BE22/BE$16)</f>
        <v>-</v>
      </c>
      <c r="BF56" s="650"/>
    </row>
    <row r="57" spans="23:61" ht="17.100000000000001" customHeight="1">
      <c r="W57" s="888"/>
      <c r="X57" s="410" t="s">
        <v>205</v>
      </c>
      <c r="Y57" s="411"/>
      <c r="Z57" s="77"/>
      <c r="AA57" s="799">
        <f>SUM(AA58:AA63)</f>
        <v>1</v>
      </c>
      <c r="AB57" s="799">
        <f t="shared" ref="AB57:BA57" si="49">SUM(AB58:AB63)</f>
        <v>0.99999999999999989</v>
      </c>
      <c r="AC57" s="799">
        <f t="shared" si="49"/>
        <v>1</v>
      </c>
      <c r="AD57" s="799">
        <f t="shared" si="49"/>
        <v>1</v>
      </c>
      <c r="AE57" s="799">
        <f t="shared" si="49"/>
        <v>1</v>
      </c>
      <c r="AF57" s="799">
        <f t="shared" si="49"/>
        <v>1.0000000000000002</v>
      </c>
      <c r="AG57" s="799">
        <f t="shared" si="49"/>
        <v>1</v>
      </c>
      <c r="AH57" s="799">
        <f t="shared" si="49"/>
        <v>1</v>
      </c>
      <c r="AI57" s="799">
        <f t="shared" si="49"/>
        <v>1</v>
      </c>
      <c r="AJ57" s="799">
        <f t="shared" si="49"/>
        <v>1</v>
      </c>
      <c r="AK57" s="799">
        <f t="shared" si="49"/>
        <v>1</v>
      </c>
      <c r="AL57" s="799">
        <f t="shared" si="49"/>
        <v>1</v>
      </c>
      <c r="AM57" s="799">
        <f t="shared" si="49"/>
        <v>0.99999999999999989</v>
      </c>
      <c r="AN57" s="799">
        <f t="shared" si="49"/>
        <v>1</v>
      </c>
      <c r="AO57" s="799">
        <f t="shared" si="49"/>
        <v>0.99999999999999978</v>
      </c>
      <c r="AP57" s="799">
        <f t="shared" si="49"/>
        <v>1</v>
      </c>
      <c r="AQ57" s="799">
        <f t="shared" si="49"/>
        <v>1</v>
      </c>
      <c r="AR57" s="799">
        <f t="shared" si="49"/>
        <v>1</v>
      </c>
      <c r="AS57" s="799">
        <f t="shared" si="49"/>
        <v>0.99999999999999989</v>
      </c>
      <c r="AT57" s="799">
        <f t="shared" si="49"/>
        <v>0.99999999999999978</v>
      </c>
      <c r="AU57" s="799">
        <f t="shared" si="49"/>
        <v>0.99999999999999989</v>
      </c>
      <c r="AV57" s="799">
        <f t="shared" si="49"/>
        <v>1</v>
      </c>
      <c r="AW57" s="799">
        <f t="shared" si="49"/>
        <v>1</v>
      </c>
      <c r="AX57" s="799">
        <f t="shared" si="49"/>
        <v>1</v>
      </c>
      <c r="AY57" s="799">
        <f t="shared" si="49"/>
        <v>0.99999999999999989</v>
      </c>
      <c r="AZ57" s="799">
        <f t="shared" si="49"/>
        <v>1.0000000000000002</v>
      </c>
      <c r="BA57" s="799">
        <f t="shared" si="49"/>
        <v>1</v>
      </c>
      <c r="BB57" s="799">
        <f t="shared" ref="BB57:BE57" si="50">SUM(BB58:BB63)</f>
        <v>1</v>
      </c>
      <c r="BC57" s="799">
        <f t="shared" si="50"/>
        <v>1</v>
      </c>
      <c r="BD57" s="799">
        <f t="shared" ref="BD57" si="51">SUM(BD58:BD63)</f>
        <v>0.99999999999999989</v>
      </c>
      <c r="BE57" s="138">
        <f t="shared" si="50"/>
        <v>0</v>
      </c>
      <c r="BF57" s="650"/>
    </row>
    <row r="58" spans="23:61" ht="17.100000000000001" customHeight="1">
      <c r="W58" s="888"/>
      <c r="X58" s="412"/>
      <c r="Y58" s="319" t="str">
        <f>'リンク切公表時非表示（グラフの添え物）'!$W$115</f>
        <v>粒子加速器等</v>
      </c>
      <c r="Z58" s="61"/>
      <c r="AA58" s="133">
        <f>IF(AA24="NO","-",AA24/AA$23)</f>
        <v>5.4596778287062449E-2</v>
      </c>
      <c r="AB58" s="133">
        <f>IF(AB24="NO","-",AB24/AB$23)</f>
        <v>4.6857246772034414E-2</v>
      </c>
      <c r="AC58" s="133">
        <f t="shared" ref="AC58:BC58" si="52">IF(AC24="NO","-",AC24/AC$23)</f>
        <v>4.4951908489247544E-2</v>
      </c>
      <c r="AD58" s="133">
        <f t="shared" si="52"/>
        <v>4.8633063256181296E-2</v>
      </c>
      <c r="AE58" s="133">
        <f t="shared" si="52"/>
        <v>5.2652246592596187E-2</v>
      </c>
      <c r="AF58" s="133">
        <f t="shared" si="52"/>
        <v>4.8735798418687526E-2</v>
      </c>
      <c r="AG58" s="133">
        <f t="shared" si="52"/>
        <v>4.8050436484261327E-2</v>
      </c>
      <c r="AH58" s="133">
        <f t="shared" si="52"/>
        <v>5.6617126372750855E-2</v>
      </c>
      <c r="AI58" s="133">
        <f t="shared" si="52"/>
        <v>6.2441935714714771E-2</v>
      </c>
      <c r="AJ58" s="133">
        <f t="shared" si="52"/>
        <v>8.9889248289987969E-2</v>
      </c>
      <c r="AK58" s="133">
        <f t="shared" si="52"/>
        <v>0.11584013730793179</v>
      </c>
      <c r="AL58" s="133">
        <f t="shared" si="52"/>
        <v>0.13318921811484902</v>
      </c>
      <c r="AM58" s="133">
        <f t="shared" si="52"/>
        <v>0.14458448472692956</v>
      </c>
      <c r="AN58" s="133">
        <f t="shared" si="52"/>
        <v>0.14926098528448617</v>
      </c>
      <c r="AO58" s="133">
        <f t="shared" si="52"/>
        <v>0.16204758868228133</v>
      </c>
      <c r="AP58" s="133">
        <f t="shared" si="52"/>
        <v>0.16741994640757032</v>
      </c>
      <c r="AQ58" s="133">
        <f t="shared" si="52"/>
        <v>0.16440857570582421</v>
      </c>
      <c r="AR58" s="133">
        <f t="shared" si="52"/>
        <v>0.18035581700946687</v>
      </c>
      <c r="AS58" s="133">
        <f t="shared" si="52"/>
        <v>0.20402541352367468</v>
      </c>
      <c r="AT58" s="133">
        <f t="shared" si="52"/>
        <v>0.34620615697885343</v>
      </c>
      <c r="AU58" s="133">
        <f t="shared" si="52"/>
        <v>0.33329067664481526</v>
      </c>
      <c r="AV58" s="133">
        <f t="shared" si="52"/>
        <v>0.36293738678845633</v>
      </c>
      <c r="AW58" s="133">
        <f t="shared" si="52"/>
        <v>0.3747892084340208</v>
      </c>
      <c r="AX58" s="133">
        <f t="shared" si="52"/>
        <v>0.39937388513670086</v>
      </c>
      <c r="AY58" s="133">
        <f t="shared" si="52"/>
        <v>0.40579954287013942</v>
      </c>
      <c r="AZ58" s="133">
        <f t="shared" si="52"/>
        <v>0.39002497712659329</v>
      </c>
      <c r="BA58" s="133">
        <f t="shared" si="52"/>
        <v>0.36573088740672455</v>
      </c>
      <c r="BB58" s="133">
        <f t="shared" si="52"/>
        <v>0.38694166709600547</v>
      </c>
      <c r="BC58" s="133">
        <f t="shared" si="52"/>
        <v>0.39655256467317229</v>
      </c>
      <c r="BD58" s="133">
        <f t="shared" ref="BD58" si="53">IF(BD24="NO","-",BD24/BD$23)</f>
        <v>0.40808069969383215</v>
      </c>
      <c r="BE58" s="134" t="str">
        <f t="shared" ref="BE58" si="54">IF(BE24="NO","-",BE24/BE$23)</f>
        <v>-</v>
      </c>
      <c r="BF58" s="650"/>
    </row>
    <row r="59" spans="23:61" ht="17.100000000000001" customHeight="1">
      <c r="W59" s="888"/>
      <c r="X59" s="412"/>
      <c r="Y59" s="319" t="str">
        <f>'リンク切公表時非表示（グラフの添え物）'!$W$116</f>
        <v>電気絶縁ガス使用機器</v>
      </c>
      <c r="Z59" s="62"/>
      <c r="AA59" s="133">
        <f t="shared" ref="AA59:AB63" si="55">IF(AA25="NO","-",AA25/AA$23)</f>
        <v>0.63131703393094751</v>
      </c>
      <c r="AB59" s="133">
        <f t="shared" si="55"/>
        <v>0.6382408117101479</v>
      </c>
      <c r="AC59" s="133">
        <f t="shared" ref="AC59:BC59" si="56">IF(AC25="NO","-",AC25/AC$23)</f>
        <v>0.64091816117840661</v>
      </c>
      <c r="AD59" s="133">
        <f t="shared" si="56"/>
        <v>0.63821823859811389</v>
      </c>
      <c r="AE59" s="133">
        <f t="shared" si="56"/>
        <v>0.635426637349917</v>
      </c>
      <c r="AF59" s="133">
        <f t="shared" si="56"/>
        <v>0.63830200561902206</v>
      </c>
      <c r="AG59" s="133">
        <f t="shared" si="56"/>
        <v>0.66007026567114024</v>
      </c>
      <c r="AH59" s="133">
        <f t="shared" si="56"/>
        <v>0.68768272380234097</v>
      </c>
      <c r="AI59" s="133">
        <f t="shared" si="56"/>
        <v>0.66715006446792036</v>
      </c>
      <c r="AJ59" s="133">
        <f t="shared" si="56"/>
        <v>0.52928419844506402</v>
      </c>
      <c r="AK59" s="133">
        <f t="shared" si="56"/>
        <v>0.41381619653608398</v>
      </c>
      <c r="AL59" s="133">
        <f t="shared" si="56"/>
        <v>0.35006834449973279</v>
      </c>
      <c r="AM59" s="133">
        <f t="shared" si="56"/>
        <v>0.28196069471273777</v>
      </c>
      <c r="AN59" s="133">
        <f t="shared" si="56"/>
        <v>0.25523343165207574</v>
      </c>
      <c r="AO59" s="133">
        <f t="shared" si="56"/>
        <v>0.22419933017776217</v>
      </c>
      <c r="AP59" s="133">
        <f t="shared" si="56"/>
        <v>0.17890494362386625</v>
      </c>
      <c r="AQ59" s="133">
        <f t="shared" si="56"/>
        <v>0.18586484151991134</v>
      </c>
      <c r="AR59" s="133">
        <f t="shared" si="56"/>
        <v>0.186904252943769</v>
      </c>
      <c r="AS59" s="133">
        <f t="shared" si="56"/>
        <v>0.19950069872221182</v>
      </c>
      <c r="AT59" s="133">
        <f t="shared" si="56"/>
        <v>0.29389196439937437</v>
      </c>
      <c r="AU59" s="133">
        <f t="shared" si="56"/>
        <v>0.2594621050396359</v>
      </c>
      <c r="AV59" s="133">
        <f t="shared" si="56"/>
        <v>0.31797475165376865</v>
      </c>
      <c r="AW59" s="133">
        <f t="shared" si="56"/>
        <v>0.32569485224109346</v>
      </c>
      <c r="AX59" s="133">
        <f t="shared" si="56"/>
        <v>0.30971936370645381</v>
      </c>
      <c r="AY59" s="133">
        <f t="shared" si="56"/>
        <v>0.29511866154564659</v>
      </c>
      <c r="AZ59" s="133">
        <f t="shared" si="56"/>
        <v>0.29400712812959323</v>
      </c>
      <c r="BA59" s="133">
        <f t="shared" si="56"/>
        <v>0.30365894969331064</v>
      </c>
      <c r="BB59" s="133">
        <f t="shared" si="56"/>
        <v>0.29938147885188743</v>
      </c>
      <c r="BC59" s="133">
        <f t="shared" si="56"/>
        <v>0.27834153543612411</v>
      </c>
      <c r="BD59" s="133">
        <f t="shared" ref="BD59" si="57">IF(BD25="NO","-",BD25/BD$23)</f>
        <v>0.28618179199193977</v>
      </c>
      <c r="BE59" s="134" t="str">
        <f t="shared" ref="BE59" si="58">IF(BE25="NO","-",BE25/BE$23)</f>
        <v>-</v>
      </c>
      <c r="BF59" s="650"/>
    </row>
    <row r="60" spans="23:61" ht="17.100000000000001" customHeight="1">
      <c r="W60" s="888"/>
      <c r="X60" s="412"/>
      <c r="Y60" s="319" t="str">
        <f>'リンク切公表時非表示（グラフの添え物）'!$W$117</f>
        <v>マグネシウム鋳造</v>
      </c>
      <c r="Z60" s="62"/>
      <c r="AA60" s="133">
        <f t="shared" si="55"/>
        <v>1.1404039618769752E-2</v>
      </c>
      <c r="AB60" s="133">
        <f t="shared" si="55"/>
        <v>8.9002188476905164E-3</v>
      </c>
      <c r="AC60" s="133">
        <f t="shared" ref="AC60:BC60" si="59">IF(AC26="NO","-",AC26/AC$23)</f>
        <v>6.844564350093515E-3</v>
      </c>
      <c r="AD60" s="133">
        <f t="shared" si="59"/>
        <v>7.1577980538925362E-3</v>
      </c>
      <c r="AE60" s="133">
        <f t="shared" si="59"/>
        <v>7.2686367862852845E-3</v>
      </c>
      <c r="AF60" s="133">
        <f t="shared" si="59"/>
        <v>6.9311341443233079E-3</v>
      </c>
      <c r="AG60" s="133">
        <f t="shared" si="59"/>
        <v>8.0365697930739506E-3</v>
      </c>
      <c r="AH60" s="133">
        <f t="shared" si="59"/>
        <v>1.2570172714935631E-2</v>
      </c>
      <c r="AI60" s="133">
        <f t="shared" si="59"/>
        <v>2.931012041854153E-2</v>
      </c>
      <c r="AJ60" s="133">
        <f t="shared" si="59"/>
        <v>6.7083547324226514E-2</v>
      </c>
      <c r="AK60" s="133">
        <f t="shared" si="59"/>
        <v>0.13943250652612357</v>
      </c>
      <c r="AL60" s="133">
        <f t="shared" si="59"/>
        <v>0.18041493119636029</v>
      </c>
      <c r="AM60" s="133">
        <f t="shared" si="59"/>
        <v>0.18683699545589161</v>
      </c>
      <c r="AN60" s="133">
        <f t="shared" si="59"/>
        <v>0.19860580131256536</v>
      </c>
      <c r="AO60" s="133">
        <f t="shared" si="59"/>
        <v>0.20154898983915673</v>
      </c>
      <c r="AP60" s="133">
        <f t="shared" si="59"/>
        <v>0.21960781027192114</v>
      </c>
      <c r="AQ60" s="133">
        <f t="shared" si="59"/>
        <v>0.20007479811141982</v>
      </c>
      <c r="AR60" s="133">
        <f t="shared" si="59"/>
        <v>0.22072974102377244</v>
      </c>
      <c r="AS60" s="133">
        <f t="shared" si="59"/>
        <v>0.14995302271188779</v>
      </c>
      <c r="AT60" s="133">
        <f t="shared" si="59"/>
        <v>9.422457357110825E-2</v>
      </c>
      <c r="AU60" s="133">
        <f t="shared" si="59"/>
        <v>0.12248364058213169</v>
      </c>
      <c r="AV60" s="133">
        <f t="shared" si="59"/>
        <v>8.2082927756709195E-2</v>
      </c>
      <c r="AW60" s="133">
        <f t="shared" si="59"/>
        <v>8.2635915380691677E-2</v>
      </c>
      <c r="AX60" s="133">
        <f t="shared" si="59"/>
        <v>7.6906367371061754E-2</v>
      </c>
      <c r="AY60" s="133">
        <f t="shared" si="59"/>
        <v>8.9461799468124659E-2</v>
      </c>
      <c r="AZ60" s="133">
        <f t="shared" si="59"/>
        <v>0.10987394125089429</v>
      </c>
      <c r="BA60" s="133">
        <f t="shared" si="59"/>
        <v>0.14578374998012752</v>
      </c>
      <c r="BB60" s="133">
        <f t="shared" si="59"/>
        <v>0.1189132149806483</v>
      </c>
      <c r="BC60" s="133">
        <f t="shared" si="59"/>
        <v>0.13312158015405334</v>
      </c>
      <c r="BD60" s="133">
        <f t="shared" ref="BD60" si="60">IF(BD26="NO","-",BD26/BD$23)</f>
        <v>0.1253155376321759</v>
      </c>
      <c r="BE60" s="134" t="str">
        <f t="shared" ref="BE60" si="61">IF(BE26="NO","-",BE26/BE$23)</f>
        <v>-</v>
      </c>
      <c r="BF60" s="650"/>
    </row>
    <row r="61" spans="23:61" ht="17.100000000000001" customHeight="1">
      <c r="W61" s="888"/>
      <c r="X61" s="412"/>
      <c r="Y61" s="319" t="str">
        <f>'リンク切公表時非表示（グラフの添え物）'!$W$118</f>
        <v>半導体製造</v>
      </c>
      <c r="Z61" s="62"/>
      <c r="AA61" s="133">
        <f t="shared" si="55"/>
        <v>2.4053310671427408E-2</v>
      </c>
      <c r="AB61" s="133">
        <f t="shared" si="55"/>
        <v>2.4317108048960624E-2</v>
      </c>
      <c r="AC61" s="133">
        <f t="shared" ref="AC61:BC61" si="62">IF(AC27="NO","-",AC27/AC$23)</f>
        <v>2.4419115622136691E-2</v>
      </c>
      <c r="AD61" s="133">
        <f t="shared" si="62"/>
        <v>2.4316248008683879E-2</v>
      </c>
      <c r="AE61" s="133">
        <f t="shared" si="62"/>
        <v>2.4209887418861795E-2</v>
      </c>
      <c r="AF61" s="133">
        <f t="shared" si="62"/>
        <v>2.4319439549652416E-2</v>
      </c>
      <c r="AG61" s="133">
        <f t="shared" si="62"/>
        <v>2.5226983653043853E-2</v>
      </c>
      <c r="AH61" s="133">
        <f t="shared" si="62"/>
        <v>3.6517536417504035E-2</v>
      </c>
      <c r="AI61" s="133">
        <f t="shared" si="62"/>
        <v>4.0340485436667413E-2</v>
      </c>
      <c r="AJ61" s="133">
        <f t="shared" si="62"/>
        <v>6.0117396217272377E-2</v>
      </c>
      <c r="AK61" s="133">
        <f t="shared" si="62"/>
        <v>8.9415549930172769E-2</v>
      </c>
      <c r="AL61" s="133">
        <f t="shared" si="62"/>
        <v>7.6450622696572754E-2</v>
      </c>
      <c r="AM61" s="133">
        <f t="shared" si="62"/>
        <v>8.6124450692218302E-2</v>
      </c>
      <c r="AN61" s="133">
        <f t="shared" si="62"/>
        <v>9.5526676108764891E-2</v>
      </c>
      <c r="AO61" s="133">
        <f t="shared" si="62"/>
        <v>0.11180528635013286</v>
      </c>
      <c r="AP61" s="133">
        <f t="shared" si="62"/>
        <v>0.10745364120444681</v>
      </c>
      <c r="AQ61" s="133">
        <f t="shared" si="62"/>
        <v>8.9065356755266459E-2</v>
      </c>
      <c r="AR61" s="133">
        <f t="shared" si="62"/>
        <v>9.1461260543520689E-2</v>
      </c>
      <c r="AS61" s="133">
        <f t="shared" si="62"/>
        <v>7.9167892012757424E-2</v>
      </c>
      <c r="AT61" s="133">
        <f t="shared" si="62"/>
        <v>8.7167215904906073E-2</v>
      </c>
      <c r="AU61" s="133">
        <f t="shared" si="62"/>
        <v>9.3733688060805953E-2</v>
      </c>
      <c r="AV61" s="133">
        <f t="shared" si="62"/>
        <v>8.842706705396855E-2</v>
      </c>
      <c r="AW61" s="133">
        <f t="shared" si="62"/>
        <v>8.3154928416133922E-2</v>
      </c>
      <c r="AX61" s="133">
        <f t="shared" si="62"/>
        <v>8.744210764980434E-2</v>
      </c>
      <c r="AY61" s="133">
        <f t="shared" si="62"/>
        <v>8.5712214539585579E-2</v>
      </c>
      <c r="AZ61" s="133">
        <f t="shared" si="62"/>
        <v>8.8656747421656926E-2</v>
      </c>
      <c r="BA61" s="133">
        <f t="shared" si="62"/>
        <v>8.9028265572920096E-2</v>
      </c>
      <c r="BB61" s="133">
        <f t="shared" si="62"/>
        <v>9.6557400601308699E-2</v>
      </c>
      <c r="BC61" s="133">
        <f t="shared" si="62"/>
        <v>8.8607598555235839E-2</v>
      </c>
      <c r="BD61" s="133">
        <f t="shared" ref="BD61" si="63">IF(BD27="NO","-",BD27/BD$23)</f>
        <v>8.683369706277759E-2</v>
      </c>
      <c r="BE61" s="134" t="str">
        <f t="shared" ref="BE61" si="64">IF(BE27="NO","-",BE27/BE$23)</f>
        <v>-</v>
      </c>
      <c r="BF61" s="650"/>
    </row>
    <row r="62" spans="23:61" ht="17.100000000000001" customHeight="1">
      <c r="W62" s="888"/>
      <c r="X62" s="412"/>
      <c r="Y62" s="319" t="str">
        <f>'リンク切公表時非表示（グラフの添え物）'!$W$119</f>
        <v>液晶製造</v>
      </c>
      <c r="Z62" s="62"/>
      <c r="AA62" s="133">
        <f t="shared" si="55"/>
        <v>8.5305538528303946E-3</v>
      </c>
      <c r="AB62" s="133">
        <f t="shared" si="55"/>
        <v>8.6241101106787448E-3</v>
      </c>
      <c r="AC62" s="133">
        <f t="shared" ref="AC62:BC62" si="65">IF(AC28="NO","-",AC28/AC$23)</f>
        <v>8.660287296774323E-3</v>
      </c>
      <c r="AD62" s="133">
        <f t="shared" si="65"/>
        <v>8.6238050957061045E-3</v>
      </c>
      <c r="AE62" s="133">
        <f t="shared" si="65"/>
        <v>8.5860841037108566E-3</v>
      </c>
      <c r="AF62" s="133">
        <f t="shared" si="65"/>
        <v>8.6249369819764617E-3</v>
      </c>
      <c r="AG62" s="133">
        <f t="shared" si="65"/>
        <v>2.4215792100490425E-2</v>
      </c>
      <c r="AH62" s="133">
        <f t="shared" si="65"/>
        <v>3.691510904083755E-2</v>
      </c>
      <c r="AI62" s="133">
        <f t="shared" si="65"/>
        <v>4.9034417677940957E-2</v>
      </c>
      <c r="AJ62" s="133">
        <f t="shared" si="65"/>
        <v>9.4612756806763981E-2</v>
      </c>
      <c r="AK62" s="133">
        <f t="shared" si="65"/>
        <v>0.12476141818944486</v>
      </c>
      <c r="AL62" s="133">
        <f t="shared" si="65"/>
        <v>0.13584161829498748</v>
      </c>
      <c r="AM62" s="133">
        <f t="shared" si="65"/>
        <v>0.15738418640345464</v>
      </c>
      <c r="AN62" s="133">
        <f t="shared" si="65"/>
        <v>0.15798512341778617</v>
      </c>
      <c r="AO62" s="133">
        <f t="shared" si="65"/>
        <v>0.16165735233277112</v>
      </c>
      <c r="AP62" s="133">
        <f t="shared" si="65"/>
        <v>0.1415778574392757</v>
      </c>
      <c r="AQ62" s="133">
        <f t="shared" si="65"/>
        <v>0.11003303204446042</v>
      </c>
      <c r="AR62" s="133">
        <f t="shared" si="65"/>
        <v>7.7635214463961655E-2</v>
      </c>
      <c r="AS62" s="133">
        <f t="shared" si="65"/>
        <v>7.1291876905997392E-2</v>
      </c>
      <c r="AT62" s="133">
        <f t="shared" si="65"/>
        <v>8.2401024103227388E-2</v>
      </c>
      <c r="AU62" s="133">
        <f t="shared" si="65"/>
        <v>0.11211859441283525</v>
      </c>
      <c r="AV62" s="133">
        <f t="shared" si="65"/>
        <v>8.9067744123483103E-2</v>
      </c>
      <c r="AW62" s="133">
        <f t="shared" si="65"/>
        <v>7.7945852646093342E-2</v>
      </c>
      <c r="AX62" s="133">
        <f t="shared" si="65"/>
        <v>8.1842716821661998E-2</v>
      </c>
      <c r="AY62" s="133">
        <f t="shared" si="65"/>
        <v>9.3714424256011619E-2</v>
      </c>
      <c r="AZ62" s="133">
        <f t="shared" si="65"/>
        <v>9.2166199583556735E-2</v>
      </c>
      <c r="BA62" s="133">
        <f t="shared" si="65"/>
        <v>7.2557259668925955E-2</v>
      </c>
      <c r="BB62" s="133">
        <f t="shared" si="65"/>
        <v>7.8552526917251911E-2</v>
      </c>
      <c r="BC62" s="133">
        <f t="shared" si="65"/>
        <v>8.1211978130727641E-2</v>
      </c>
      <c r="BD62" s="133">
        <f t="shared" ref="BD62" si="66">IF(BD28="NO","-",BD28/BD$23)</f>
        <v>7.3526395192323138E-2</v>
      </c>
      <c r="BE62" s="134" t="str">
        <f t="shared" ref="BE62" si="67">IF(BE28="NO","-",BE28/BE$23)</f>
        <v>-</v>
      </c>
      <c r="BF62" s="650"/>
    </row>
    <row r="63" spans="23:61" ht="17.100000000000001" customHeight="1">
      <c r="W63" s="888"/>
      <c r="X63" s="413"/>
      <c r="Y63" s="319" t="str">
        <f>'リンク切公表時非表示（グラフの添え物）'!$W$120</f>
        <v>SF6 製造時の漏出</v>
      </c>
      <c r="Z63" s="61"/>
      <c r="AA63" s="133">
        <f t="shared" si="55"/>
        <v>0.27009828363896243</v>
      </c>
      <c r="AB63" s="133">
        <f t="shared" si="55"/>
        <v>0.27306050451048769</v>
      </c>
      <c r="AC63" s="133">
        <f t="shared" ref="AC63:BC63" si="68">IF(AC29="NO","-",AC29/AC$23)</f>
        <v>0.27420596306334122</v>
      </c>
      <c r="AD63" s="133">
        <f t="shared" si="68"/>
        <v>0.27305084698742221</v>
      </c>
      <c r="AE63" s="133">
        <f t="shared" si="68"/>
        <v>0.27185650774862885</v>
      </c>
      <c r="AF63" s="133">
        <f t="shared" si="68"/>
        <v>0.27308668528633834</v>
      </c>
      <c r="AG63" s="133">
        <f t="shared" si="68"/>
        <v>0.23439995229799018</v>
      </c>
      <c r="AH63" s="133">
        <f t="shared" si="68"/>
        <v>0.16969733165163101</v>
      </c>
      <c r="AI63" s="133">
        <f t="shared" si="68"/>
        <v>0.15172297628421497</v>
      </c>
      <c r="AJ63" s="133">
        <f t="shared" si="68"/>
        <v>0.15901285291668507</v>
      </c>
      <c r="AK63" s="133">
        <f t="shared" si="68"/>
        <v>0.11673419151024299</v>
      </c>
      <c r="AL63" s="133">
        <f t="shared" si="68"/>
        <v>0.12403526519749769</v>
      </c>
      <c r="AM63" s="133">
        <f t="shared" si="68"/>
        <v>0.14310918800876804</v>
      </c>
      <c r="AN63" s="133">
        <f t="shared" si="68"/>
        <v>0.14338798222432175</v>
      </c>
      <c r="AO63" s="133">
        <f t="shared" si="68"/>
        <v>0.13874145261789567</v>
      </c>
      <c r="AP63" s="133">
        <f t="shared" si="68"/>
        <v>0.18503580105291986</v>
      </c>
      <c r="AQ63" s="133">
        <f t="shared" si="68"/>
        <v>0.2505533958631177</v>
      </c>
      <c r="AR63" s="133">
        <f t="shared" si="68"/>
        <v>0.24291371401550929</v>
      </c>
      <c r="AS63" s="133">
        <f t="shared" si="68"/>
        <v>0.29606109612347076</v>
      </c>
      <c r="AT63" s="133">
        <f t="shared" si="68"/>
        <v>9.6109065042530403E-2</v>
      </c>
      <c r="AU63" s="133">
        <f t="shared" si="68"/>
        <v>7.8911295259775929E-2</v>
      </c>
      <c r="AV63" s="133">
        <f t="shared" si="68"/>
        <v>5.9510122623614166E-2</v>
      </c>
      <c r="AW63" s="133">
        <f t="shared" si="68"/>
        <v>5.5779242881966888E-2</v>
      </c>
      <c r="AX63" s="133">
        <f t="shared" si="68"/>
        <v>4.4715559314317338E-2</v>
      </c>
      <c r="AY63" s="133">
        <f t="shared" si="68"/>
        <v>3.0193357320492078E-2</v>
      </c>
      <c r="AZ63" s="133">
        <f t="shared" si="68"/>
        <v>2.5271006487705684E-2</v>
      </c>
      <c r="BA63" s="133">
        <f t="shared" si="68"/>
        <v>2.3240887677991349E-2</v>
      </c>
      <c r="BB63" s="133">
        <f t="shared" si="68"/>
        <v>1.9653711552898186E-2</v>
      </c>
      <c r="BC63" s="133">
        <f t="shared" si="68"/>
        <v>2.2164743050686782E-2</v>
      </c>
      <c r="BD63" s="133">
        <f t="shared" ref="BD63" si="69">IF(BD29="NO","-",BD29/BD$23)</f>
        <v>2.0061878426951445E-2</v>
      </c>
      <c r="BE63" s="134" t="str">
        <f t="shared" ref="BE63" si="70">IF(BE29="NO","-",BE29/BE$23)</f>
        <v>-</v>
      </c>
      <c r="BF63" s="650"/>
    </row>
    <row r="64" spans="23:61" ht="17.100000000000001" customHeight="1">
      <c r="W64" s="888"/>
      <c r="X64" s="358" t="s">
        <v>207</v>
      </c>
      <c r="Y64" s="414"/>
      <c r="Z64" s="107"/>
      <c r="AA64" s="139">
        <f>SUM(AA65:AA67)</f>
        <v>1.0000000000000002</v>
      </c>
      <c r="AB64" s="139">
        <f t="shared" ref="AB64:BA64" si="71">SUM(AB65:AB67)</f>
        <v>1.0000000000000002</v>
      </c>
      <c r="AC64" s="139">
        <f t="shared" si="71"/>
        <v>1.0000000000000002</v>
      </c>
      <c r="AD64" s="139">
        <f t="shared" si="71"/>
        <v>1</v>
      </c>
      <c r="AE64" s="139">
        <f t="shared" si="71"/>
        <v>1</v>
      </c>
      <c r="AF64" s="139">
        <f t="shared" si="71"/>
        <v>1</v>
      </c>
      <c r="AG64" s="139">
        <f t="shared" si="71"/>
        <v>1</v>
      </c>
      <c r="AH64" s="139">
        <f t="shared" si="71"/>
        <v>1</v>
      </c>
      <c r="AI64" s="139">
        <f t="shared" si="71"/>
        <v>1</v>
      </c>
      <c r="AJ64" s="139">
        <f t="shared" si="71"/>
        <v>0.99999999999999978</v>
      </c>
      <c r="AK64" s="139">
        <f t="shared" si="71"/>
        <v>1</v>
      </c>
      <c r="AL64" s="139">
        <f t="shared" si="71"/>
        <v>1</v>
      </c>
      <c r="AM64" s="139">
        <f t="shared" si="71"/>
        <v>1</v>
      </c>
      <c r="AN64" s="139">
        <f t="shared" si="71"/>
        <v>1</v>
      </c>
      <c r="AO64" s="139">
        <f t="shared" si="71"/>
        <v>1</v>
      </c>
      <c r="AP64" s="139">
        <f t="shared" si="71"/>
        <v>1</v>
      </c>
      <c r="AQ64" s="139">
        <f t="shared" si="71"/>
        <v>0.99999999999999989</v>
      </c>
      <c r="AR64" s="139">
        <f t="shared" si="71"/>
        <v>0.99999999999999989</v>
      </c>
      <c r="AS64" s="139">
        <f t="shared" si="71"/>
        <v>0.99999999999999989</v>
      </c>
      <c r="AT64" s="139">
        <f t="shared" si="71"/>
        <v>1</v>
      </c>
      <c r="AU64" s="139">
        <f t="shared" si="71"/>
        <v>0.99999999999999989</v>
      </c>
      <c r="AV64" s="139">
        <f t="shared" si="71"/>
        <v>0.99999999999999989</v>
      </c>
      <c r="AW64" s="139">
        <f t="shared" si="71"/>
        <v>1.0000000000000002</v>
      </c>
      <c r="AX64" s="139">
        <f t="shared" si="71"/>
        <v>1</v>
      </c>
      <c r="AY64" s="139">
        <f t="shared" si="71"/>
        <v>0.99999999999999989</v>
      </c>
      <c r="AZ64" s="139">
        <f t="shared" si="71"/>
        <v>0.99999999999999989</v>
      </c>
      <c r="BA64" s="139">
        <f t="shared" si="71"/>
        <v>0.99999999999999989</v>
      </c>
      <c r="BB64" s="139">
        <f t="shared" ref="BB64:BE64" si="72">SUM(BB65:BB67)</f>
        <v>1</v>
      </c>
      <c r="BC64" s="139">
        <f t="shared" si="72"/>
        <v>1.0000000000000002</v>
      </c>
      <c r="BD64" s="139">
        <f t="shared" ref="BD64" si="73">SUM(BD65:BD67)</f>
        <v>1</v>
      </c>
      <c r="BE64" s="139">
        <f t="shared" si="72"/>
        <v>0</v>
      </c>
      <c r="BF64" s="650"/>
    </row>
    <row r="65" spans="2:62" ht="17.100000000000001" customHeight="1">
      <c r="W65" s="888"/>
      <c r="X65" s="358"/>
      <c r="Y65" s="387" t="str">
        <f>'リンク切公表時非表示（グラフの添え物）'!$W$124</f>
        <v>半導体製造</v>
      </c>
      <c r="Z65" s="945"/>
      <c r="AA65" s="133">
        <f t="shared" ref="AA65:AC67" si="74">IF(AA31="NO","-",AA31/AA$30)</f>
        <v>0.83682805928008575</v>
      </c>
      <c r="AB65" s="133">
        <f t="shared" si="74"/>
        <v>0.83682805928008575</v>
      </c>
      <c r="AC65" s="133">
        <f t="shared" si="74"/>
        <v>0.83682805928008575</v>
      </c>
      <c r="AD65" s="133">
        <f t="shared" ref="AD65:AG65" si="75">IF(AD31="NO","-",AD31/AD$30)</f>
        <v>0.83682805928008563</v>
      </c>
      <c r="AE65" s="133">
        <f t="shared" si="75"/>
        <v>0.83682805928008563</v>
      </c>
      <c r="AF65" s="133">
        <f t="shared" si="75"/>
        <v>0.83682805928008563</v>
      </c>
      <c r="AG65" s="133">
        <f t="shared" si="75"/>
        <v>0.87739936244972261</v>
      </c>
      <c r="AH65" s="133">
        <f>IF(AH31="NO","-",AH31/AH$30)</f>
        <v>0.72658568102851706</v>
      </c>
      <c r="AI65" s="133">
        <f t="shared" ref="AI65" si="76">IF(AI31="NO","-",AI31/AI$30)</f>
        <v>0.63091936727090736</v>
      </c>
      <c r="AJ65" s="133">
        <f>IF(AJ31="NO","-",AJ31/AJ$30)</f>
        <v>0.67111743699176363</v>
      </c>
      <c r="AK65" s="133">
        <f t="shared" ref="AK65" si="77">IF(AK31="NO","-",AK31/AK$30)</f>
        <v>0.34835448978581235</v>
      </c>
      <c r="AL65" s="133">
        <f>IF(AL31="NO","-",AL31/AL$30)</f>
        <v>0.39763983278258819</v>
      </c>
      <c r="AM65" s="133">
        <f t="shared" ref="AM65:AP65" si="78">IF(AM31="NO","-",AM31/AM$30)</f>
        <v>0.44827376352653381</v>
      </c>
      <c r="AN65" s="133">
        <f t="shared" si="78"/>
        <v>0.31322392933428533</v>
      </c>
      <c r="AO65" s="133">
        <f t="shared" si="78"/>
        <v>0.373492123744042</v>
      </c>
      <c r="AP65" s="133">
        <f t="shared" si="78"/>
        <v>0.10942005833983967</v>
      </c>
      <c r="AQ65" s="133">
        <f>IF(AQ31="NO","-",AQ31/AQ$30)</f>
        <v>0.13784202871370516</v>
      </c>
      <c r="AR65" s="133">
        <f t="shared" ref="AR65:AT65" si="79">IF(AR31="NO","-",AR31/AR$30)</f>
        <v>0.15450061104472851</v>
      </c>
      <c r="AS65" s="133">
        <f t="shared" si="79"/>
        <v>0.15346741085468713</v>
      </c>
      <c r="AT65" s="133">
        <f t="shared" si="79"/>
        <v>0.13449843658077545</v>
      </c>
      <c r="AU65" s="133">
        <f>IF(AU31="NO","-",AU31/AU$30)</f>
        <v>0.12384733501404112</v>
      </c>
      <c r="AV65" s="133">
        <f t="shared" ref="AV65:AY65" si="80">IF(AV31="NO","-",AV31/AV$30)</f>
        <v>9.7103373041196928E-2</v>
      </c>
      <c r="AW65" s="133">
        <f t="shared" si="80"/>
        <v>0.11709611024830607</v>
      </c>
      <c r="AX65" s="133">
        <f t="shared" si="80"/>
        <v>6.7878846090226527E-2</v>
      </c>
      <c r="AY65" s="133">
        <f t="shared" si="80"/>
        <v>0.11756468686300117</v>
      </c>
      <c r="AZ65" s="133">
        <f>IF(AZ31="NO","-",AZ31/AZ$30)</f>
        <v>0.25332000089257611</v>
      </c>
      <c r="BA65" s="133">
        <f t="shared" ref="BA65:BA67" si="81">IF(BA31="NO","-",BA31/BA$30)</f>
        <v>0.28860630990858799</v>
      </c>
      <c r="BB65" s="133">
        <f>IF(BB31="NO","-",BB31/BB$30)</f>
        <v>0.43075103680998716</v>
      </c>
      <c r="BC65" s="133">
        <f t="shared" ref="BC65:BD65" si="82">IF(BC31="NO","-",BC31/BC$30)</f>
        <v>0.72000236956524011</v>
      </c>
      <c r="BD65" s="133">
        <f t="shared" si="82"/>
        <v>0.85487231130628161</v>
      </c>
      <c r="BE65" s="134" t="str">
        <f t="shared" ref="BE65" si="83">IF(BE31="NO","-",BE31/BE$30)</f>
        <v>-</v>
      </c>
      <c r="BF65" s="650"/>
    </row>
    <row r="66" spans="2:62" ht="17.100000000000001" customHeight="1">
      <c r="W66" s="888"/>
      <c r="X66" s="358"/>
      <c r="Y66" s="387" t="str">
        <f>'リンク切公表時非表示（グラフの添え物）'!$W$125</f>
        <v>NF3の製造時の漏出</v>
      </c>
      <c r="Z66" s="945"/>
      <c r="AA66" s="133">
        <f t="shared" si="74"/>
        <v>8.5532097156091016E-2</v>
      </c>
      <c r="AB66" s="133">
        <f t="shared" si="74"/>
        <v>8.5532097156091016E-2</v>
      </c>
      <c r="AC66" s="133">
        <f t="shared" si="74"/>
        <v>8.5532097156091016E-2</v>
      </c>
      <c r="AD66" s="133">
        <f t="shared" ref="AD66:AG66" si="84">IF(AD32="NO","-",AD32/AD$30)</f>
        <v>8.5532097156091003E-2</v>
      </c>
      <c r="AE66" s="133">
        <f t="shared" si="84"/>
        <v>8.5532097156091003E-2</v>
      </c>
      <c r="AF66" s="133">
        <f t="shared" si="84"/>
        <v>8.5532097156091044E-2</v>
      </c>
      <c r="AG66" s="133">
        <f t="shared" si="84"/>
        <v>8.9325530987640817E-2</v>
      </c>
      <c r="AH66" s="133">
        <f>IF(AH32="NO","-",AH32/AH$30)</f>
        <v>0.10054989661336823</v>
      </c>
      <c r="AI66" s="133">
        <f t="shared" ref="AI66" si="85">IF(AI32="NO","-",AI32/AI$30)</f>
        <v>0.1828477459774023</v>
      </c>
      <c r="AJ66" s="133">
        <f>IF(AJ32="NO","-",AJ32/AJ$30)</f>
        <v>0.16366966622289184</v>
      </c>
      <c r="AK66" s="133">
        <f t="shared" ref="AK66" si="86">IF(AK32="NO","-",AK32/AK$30)</f>
        <v>0.42131398610545684</v>
      </c>
      <c r="AL66" s="133">
        <f>IF(AL32="NO","-",AL32/AL$30)</f>
        <v>0.40839459778352805</v>
      </c>
      <c r="AM66" s="133">
        <f t="shared" ref="AM66:AP66" si="87">IF(AM32="NO","-",AM32/AM$30)</f>
        <v>0.41670835425660613</v>
      </c>
      <c r="AN66" s="133">
        <f t="shared" si="87"/>
        <v>0.33069270119730509</v>
      </c>
      <c r="AO66" s="133">
        <f t="shared" si="87"/>
        <v>0.28664405398629605</v>
      </c>
      <c r="AP66" s="133">
        <f t="shared" si="87"/>
        <v>0.84261438097494479</v>
      </c>
      <c r="AQ66" s="133">
        <f>IF(AQ32="NO","-",AQ32/AQ$30)</f>
        <v>0.80150501973499677</v>
      </c>
      <c r="AR66" s="133">
        <f t="shared" ref="AR66:AT66" si="88">IF(AR32="NO","-",AR32/AR$30)</f>
        <v>0.77393620410524755</v>
      </c>
      <c r="AS66" s="133">
        <f t="shared" si="88"/>
        <v>0.82571725666288132</v>
      </c>
      <c r="AT66" s="133">
        <f t="shared" si="88"/>
        <v>0.84846983005408783</v>
      </c>
      <c r="AU66" s="133">
        <f>IF(AU32="NO","-",AU32/AU$30)</f>
        <v>0.85902732662608849</v>
      </c>
      <c r="AV66" s="133">
        <f t="shared" ref="AV66:AY66" si="89">IF(AV32="NO","-",AV32/AV$30)</f>
        <v>0.88943446808757376</v>
      </c>
      <c r="AW66" s="133">
        <f t="shared" si="89"/>
        <v>0.86918546474127001</v>
      </c>
      <c r="AX66" s="133">
        <f t="shared" si="89"/>
        <v>0.91890036153147592</v>
      </c>
      <c r="AY66" s="133">
        <f t="shared" si="89"/>
        <v>0.85911206681712549</v>
      </c>
      <c r="AZ66" s="133">
        <f>IF(AZ32="NO","-",AZ32/AZ$30)</f>
        <v>0.70784237951674778</v>
      </c>
      <c r="BA66" s="133">
        <f t="shared" si="81"/>
        <v>0.68047918734705404</v>
      </c>
      <c r="BB66" s="133">
        <f>IF(BB32="NO","-",BB32/BB$30)</f>
        <v>0.52046434206340597</v>
      </c>
      <c r="BC66" s="133">
        <f t="shared" ref="BC66:BD66" si="90">IF(BC32="NO","-",BC32/BC$30)</f>
        <v>0.20518455108022954</v>
      </c>
      <c r="BD66" s="133">
        <f t="shared" si="90"/>
        <v>7.3674999522339607E-2</v>
      </c>
      <c r="BE66" s="134" t="str">
        <f t="shared" ref="BE66" si="91">IF(BE32="NO","-",BE32/BE$30)</f>
        <v>-</v>
      </c>
      <c r="BF66" s="650"/>
    </row>
    <row r="67" spans="2:62" ht="17.100000000000001" customHeight="1" thickBot="1">
      <c r="W67" s="888"/>
      <c r="X67" s="358"/>
      <c r="Y67" s="320" t="str">
        <f>'リンク切公表時非表示（グラフの添え物）'!$W$126</f>
        <v>液晶製造</v>
      </c>
      <c r="Z67" s="946"/>
      <c r="AA67" s="717">
        <f t="shared" si="74"/>
        <v>7.7639843563823391E-2</v>
      </c>
      <c r="AB67" s="717">
        <f t="shared" si="74"/>
        <v>7.7639843563823391E-2</v>
      </c>
      <c r="AC67" s="717">
        <f t="shared" si="74"/>
        <v>7.7639843563823391E-2</v>
      </c>
      <c r="AD67" s="717">
        <f t="shared" ref="AD67:AG67" si="92">IF(AD33="NO","-",AD33/AD$30)</f>
        <v>7.7639843563823377E-2</v>
      </c>
      <c r="AE67" s="717">
        <f t="shared" si="92"/>
        <v>7.7639843563823377E-2</v>
      </c>
      <c r="AF67" s="717">
        <f t="shared" si="92"/>
        <v>7.7639843563823432E-2</v>
      </c>
      <c r="AG67" s="717">
        <f t="shared" si="92"/>
        <v>3.3275106562636513E-2</v>
      </c>
      <c r="AH67" s="717">
        <f>IF(AH33="NO","-",AH33/AH$30)</f>
        <v>0.17286442235811478</v>
      </c>
      <c r="AI67" s="717">
        <f t="shared" ref="AI67" si="93">IF(AI33="NO","-",AI33/AI$30)</f>
        <v>0.18623288675169031</v>
      </c>
      <c r="AJ67" s="717">
        <f>IF(AJ33="NO","-",AJ33/AJ$30)</f>
        <v>0.16521289678534434</v>
      </c>
      <c r="AK67" s="717">
        <f t="shared" ref="AK67" si="94">IF(AK33="NO","-",AK33/AK$30)</f>
        <v>0.23033152410873076</v>
      </c>
      <c r="AL67" s="717">
        <f>IF(AL33="NO","-",AL33/AL$30)</f>
        <v>0.19396556943388385</v>
      </c>
      <c r="AM67" s="717">
        <f t="shared" ref="AM67:AP67" si="95">IF(AM33="NO","-",AM33/AM$30)</f>
        <v>0.13501788221686009</v>
      </c>
      <c r="AN67" s="717">
        <f t="shared" si="95"/>
        <v>0.35608336946840963</v>
      </c>
      <c r="AO67" s="717">
        <f t="shared" si="95"/>
        <v>0.33986382226966189</v>
      </c>
      <c r="AP67" s="717">
        <f t="shared" si="95"/>
        <v>4.7965560685215569E-2</v>
      </c>
      <c r="AQ67" s="717">
        <f>IF(AQ33="NO","-",AQ33/AQ$30)</f>
        <v>6.065295155129799E-2</v>
      </c>
      <c r="AR67" s="717">
        <f t="shared" ref="AR67:AT67" si="96">IF(AR33="NO","-",AR33/AR$30)</f>
        <v>7.1563184850023914E-2</v>
      </c>
      <c r="AS67" s="717">
        <f t="shared" si="96"/>
        <v>2.08153324824315E-2</v>
      </c>
      <c r="AT67" s="717">
        <f t="shared" si="96"/>
        <v>1.7031733365136754E-2</v>
      </c>
      <c r="AU67" s="717">
        <f>IF(AU33="NO","-",AU33/AU$30)</f>
        <v>1.7125338359870266E-2</v>
      </c>
      <c r="AV67" s="717">
        <f t="shared" ref="AV67:AY67" si="97">IF(AV33="NO","-",AV33/AV$30)</f>
        <v>1.3462158871229288E-2</v>
      </c>
      <c r="AW67" s="717">
        <f t="shared" si="97"/>
        <v>1.3718425010424027E-2</v>
      </c>
      <c r="AX67" s="717">
        <f t="shared" si="97"/>
        <v>1.322079237829751E-2</v>
      </c>
      <c r="AY67" s="717">
        <f t="shared" si="97"/>
        <v>2.3323246319873286E-2</v>
      </c>
      <c r="AZ67" s="717">
        <f>IF(AZ33="NO","-",AZ33/AZ$30)</f>
        <v>3.8837619590676026E-2</v>
      </c>
      <c r="BA67" s="717">
        <f t="shared" si="81"/>
        <v>3.0914502744357964E-2</v>
      </c>
      <c r="BB67" s="717">
        <f>IF(BB33="NO","-",BB33/BB$30)</f>
        <v>4.8784621126606857E-2</v>
      </c>
      <c r="BC67" s="717">
        <f t="shared" ref="BC67:BD67" si="98">IF(BC33="NO","-",BC33/BC$30)</f>
        <v>7.4813079354530479E-2</v>
      </c>
      <c r="BD67" s="717">
        <f t="shared" si="98"/>
        <v>7.1452689171378855E-2</v>
      </c>
      <c r="BE67" s="301" t="str">
        <f t="shared" ref="BE67" si="99">IF(BE33="NO","-",BE33/BE$30)</f>
        <v>-</v>
      </c>
      <c r="BF67" s="650"/>
    </row>
    <row r="68" spans="2:62" ht="17.100000000000001" customHeight="1" thickTop="1">
      <c r="B68" s="1" t="s">
        <v>17</v>
      </c>
      <c r="W68" s="888"/>
      <c r="X68" s="190"/>
      <c r="Y68" s="415"/>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109"/>
      <c r="BH68" s="51"/>
      <c r="BI68" s="51"/>
      <c r="BJ68" s="51"/>
    </row>
    <row r="70" spans="2:62">
      <c r="X70" s="1" t="s">
        <v>119</v>
      </c>
    </row>
    <row r="71" spans="2:62">
      <c r="W71" s="876"/>
      <c r="X71" s="402"/>
      <c r="Y71" s="403"/>
      <c r="Z71" s="91"/>
      <c r="AA71" s="64">
        <v>1990</v>
      </c>
      <c r="AB71" s="64">
        <f>AA71+1</f>
        <v>1991</v>
      </c>
      <c r="AC71" s="64">
        <f>AB71+1</f>
        <v>1992</v>
      </c>
      <c r="AD71" s="64">
        <f>AC71+1</f>
        <v>1993</v>
      </c>
      <c r="AE71" s="64">
        <f>AD71+1</f>
        <v>1994</v>
      </c>
      <c r="AF71" s="64">
        <v>1995</v>
      </c>
      <c r="AG71" s="64">
        <f t="shared" ref="AG71:BA71" si="100">AF71+1</f>
        <v>1996</v>
      </c>
      <c r="AH71" s="64">
        <f t="shared" si="100"/>
        <v>1997</v>
      </c>
      <c r="AI71" s="64">
        <f t="shared" si="100"/>
        <v>1998</v>
      </c>
      <c r="AJ71" s="64">
        <f t="shared" si="100"/>
        <v>1999</v>
      </c>
      <c r="AK71" s="64">
        <f t="shared" si="100"/>
        <v>2000</v>
      </c>
      <c r="AL71" s="64">
        <f t="shared" si="100"/>
        <v>2001</v>
      </c>
      <c r="AM71" s="64">
        <f t="shared" si="100"/>
        <v>2002</v>
      </c>
      <c r="AN71" s="64">
        <f t="shared" si="100"/>
        <v>2003</v>
      </c>
      <c r="AO71" s="64">
        <f t="shared" si="100"/>
        <v>2004</v>
      </c>
      <c r="AP71" s="64">
        <f t="shared" si="100"/>
        <v>2005</v>
      </c>
      <c r="AQ71" s="64">
        <f t="shared" si="100"/>
        <v>2006</v>
      </c>
      <c r="AR71" s="64">
        <f t="shared" si="100"/>
        <v>2007</v>
      </c>
      <c r="AS71" s="64">
        <f t="shared" si="100"/>
        <v>2008</v>
      </c>
      <c r="AT71" s="64">
        <f t="shared" si="100"/>
        <v>2009</v>
      </c>
      <c r="AU71" s="64">
        <f t="shared" si="100"/>
        <v>2010</v>
      </c>
      <c r="AV71" s="64">
        <f t="shared" si="100"/>
        <v>2011</v>
      </c>
      <c r="AW71" s="64">
        <f t="shared" si="100"/>
        <v>2012</v>
      </c>
      <c r="AX71" s="64">
        <f t="shared" si="100"/>
        <v>2013</v>
      </c>
      <c r="AY71" s="64">
        <f t="shared" si="100"/>
        <v>2014</v>
      </c>
      <c r="AZ71" s="64">
        <f t="shared" si="100"/>
        <v>2015</v>
      </c>
      <c r="BA71" s="64">
        <f t="shared" si="100"/>
        <v>2016</v>
      </c>
      <c r="BB71" s="64">
        <f t="shared" ref="BB71" si="101">BA71+1</f>
        <v>2017</v>
      </c>
      <c r="BC71" s="64">
        <f t="shared" ref="BC71:BD71" si="102">BB71+1</f>
        <v>2018</v>
      </c>
      <c r="BD71" s="64">
        <f t="shared" si="102"/>
        <v>2019</v>
      </c>
      <c r="BE71" s="64">
        <f t="shared" ref="BE71" si="103">BD71+1</f>
        <v>2020</v>
      </c>
      <c r="BF71" s="648"/>
    </row>
    <row r="72" spans="2:62" ht="17.100000000000001" customHeight="1">
      <c r="W72" s="888"/>
      <c r="X72" s="375" t="s">
        <v>15</v>
      </c>
      <c r="Y72" s="352"/>
      <c r="Z72" s="104"/>
      <c r="AA72" s="716"/>
      <c r="AB72" s="716">
        <f t="shared" ref="AB72:BE72" si="104">AB5/$AA5-1</f>
        <v>8.8957790566543071E-2</v>
      </c>
      <c r="AC72" s="716">
        <f t="shared" si="104"/>
        <v>0.11516937535412142</v>
      </c>
      <c r="AD72" s="716">
        <f t="shared" si="104"/>
        <v>0.13788637322829</v>
      </c>
      <c r="AE72" s="716">
        <f t="shared" si="104"/>
        <v>0.32133352895417455</v>
      </c>
      <c r="AF72" s="716">
        <f t="shared" si="104"/>
        <v>0.5825194999564387</v>
      </c>
      <c r="AG72" s="716">
        <f t="shared" si="104"/>
        <v>0.54391343574429207</v>
      </c>
      <c r="AH72" s="716">
        <f t="shared" si="104"/>
        <v>0.53378842393750525</v>
      </c>
      <c r="AI72" s="716">
        <f t="shared" si="104"/>
        <v>0.49018583666207327</v>
      </c>
      <c r="AJ72" s="716">
        <f t="shared" si="104"/>
        <v>0.52948794720372439</v>
      </c>
      <c r="AK72" s="716">
        <f t="shared" si="104"/>
        <v>0.4343179555532457</v>
      </c>
      <c r="AL72" s="716">
        <f t="shared" si="104"/>
        <v>0.22157562694254684</v>
      </c>
      <c r="AM72" s="716">
        <f t="shared" si="104"/>
        <v>1.9085866344463076E-2</v>
      </c>
      <c r="AN72" s="716">
        <f t="shared" si="104"/>
        <v>1.863814883453152E-2</v>
      </c>
      <c r="AO72" s="716">
        <f t="shared" si="104"/>
        <v>-0.22029107424279326</v>
      </c>
      <c r="AP72" s="716">
        <f t="shared" si="104"/>
        <v>-0.19760397933239793</v>
      </c>
      <c r="AQ72" s="716">
        <f t="shared" si="104"/>
        <v>-8.1734610006585551E-2</v>
      </c>
      <c r="AR72" s="716">
        <f t="shared" si="104"/>
        <v>4.8976884856412273E-2</v>
      </c>
      <c r="AS72" s="716">
        <f t="shared" si="104"/>
        <v>0.21094267474203154</v>
      </c>
      <c r="AT72" s="716">
        <f t="shared" si="104"/>
        <v>0.31393999185721233</v>
      </c>
      <c r="AU72" s="716">
        <f t="shared" si="104"/>
        <v>0.46338109886731127</v>
      </c>
      <c r="AV72" s="716">
        <f t="shared" si="104"/>
        <v>0.63848346043347681</v>
      </c>
      <c r="AW72" s="716">
        <f t="shared" si="104"/>
        <v>0.84284084572497275</v>
      </c>
      <c r="AX72" s="716">
        <f t="shared" si="104"/>
        <v>1.0150162131523124</v>
      </c>
      <c r="AY72" s="716">
        <f t="shared" si="104"/>
        <v>1.2459973897597312</v>
      </c>
      <c r="AZ72" s="716">
        <f t="shared" si="104"/>
        <v>1.4643506059098659</v>
      </c>
      <c r="BA72" s="716">
        <f t="shared" si="104"/>
        <v>1.6752856709955708</v>
      </c>
      <c r="BB72" s="716">
        <f t="shared" si="104"/>
        <v>1.8204171011565027</v>
      </c>
      <c r="BC72" s="716">
        <f t="shared" si="104"/>
        <v>1.9515467362390728</v>
      </c>
      <c r="BD72" s="716">
        <f t="shared" si="104"/>
        <v>2.1647660109743017</v>
      </c>
      <c r="BE72" s="306">
        <f t="shared" si="104"/>
        <v>-1</v>
      </c>
      <c r="BF72" s="650"/>
      <c r="BJ72" s="51"/>
    </row>
    <row r="73" spans="2:62" ht="17.100000000000001" customHeight="1">
      <c r="W73" s="888"/>
      <c r="X73" s="404"/>
      <c r="Y73" s="321" t="str">
        <f>'リンク切公表時非表示（グラフの添え物）'!$W94</f>
        <v>冷蔵庫及び空調機器</v>
      </c>
      <c r="Z73" s="117"/>
      <c r="AA73" s="146"/>
      <c r="AB73" s="86" t="str">
        <f t="shared" ref="AB73:BD73" si="105">IF(OR(AB6="NO",$AA6="NO"),"-",AB6/$AA6-1)</f>
        <v>-</v>
      </c>
      <c r="AC73" s="86" t="str">
        <f t="shared" si="105"/>
        <v>-</v>
      </c>
      <c r="AD73" s="86" t="str">
        <f t="shared" si="105"/>
        <v>-</v>
      </c>
      <c r="AE73" s="86" t="str">
        <f t="shared" si="105"/>
        <v>-</v>
      </c>
      <c r="AF73" s="86" t="str">
        <f t="shared" si="105"/>
        <v>-</v>
      </c>
      <c r="AG73" s="86" t="str">
        <f t="shared" si="105"/>
        <v>-</v>
      </c>
      <c r="AH73" s="86" t="str">
        <f t="shared" si="105"/>
        <v>-</v>
      </c>
      <c r="AI73" s="86" t="str">
        <f t="shared" si="105"/>
        <v>-</v>
      </c>
      <c r="AJ73" s="86" t="str">
        <f t="shared" si="105"/>
        <v>-</v>
      </c>
      <c r="AK73" s="86" t="str">
        <f t="shared" si="105"/>
        <v>-</v>
      </c>
      <c r="AL73" s="86" t="str">
        <f t="shared" si="105"/>
        <v>-</v>
      </c>
      <c r="AM73" s="86" t="str">
        <f t="shared" si="105"/>
        <v>-</v>
      </c>
      <c r="AN73" s="86" t="str">
        <f t="shared" si="105"/>
        <v>-</v>
      </c>
      <c r="AO73" s="86" t="str">
        <f t="shared" si="105"/>
        <v>-</v>
      </c>
      <c r="AP73" s="86" t="str">
        <f t="shared" si="105"/>
        <v>-</v>
      </c>
      <c r="AQ73" s="86" t="str">
        <f t="shared" si="105"/>
        <v>-</v>
      </c>
      <c r="AR73" s="86" t="str">
        <f t="shared" si="105"/>
        <v>-</v>
      </c>
      <c r="AS73" s="86" t="str">
        <f t="shared" si="105"/>
        <v>-</v>
      </c>
      <c r="AT73" s="86" t="str">
        <f t="shared" si="105"/>
        <v>-</v>
      </c>
      <c r="AU73" s="86" t="str">
        <f t="shared" si="105"/>
        <v>-</v>
      </c>
      <c r="AV73" s="86" t="str">
        <f t="shared" si="105"/>
        <v>-</v>
      </c>
      <c r="AW73" s="86" t="str">
        <f t="shared" si="105"/>
        <v>-</v>
      </c>
      <c r="AX73" s="86" t="str">
        <f t="shared" si="105"/>
        <v>-</v>
      </c>
      <c r="AY73" s="86" t="str">
        <f t="shared" si="105"/>
        <v>-</v>
      </c>
      <c r="AZ73" s="86" t="str">
        <f t="shared" si="105"/>
        <v>-</v>
      </c>
      <c r="BA73" s="86" t="str">
        <f t="shared" si="105"/>
        <v>-</v>
      </c>
      <c r="BB73" s="86" t="str">
        <f t="shared" si="105"/>
        <v>-</v>
      </c>
      <c r="BC73" s="86" t="str">
        <f t="shared" si="105"/>
        <v>-</v>
      </c>
      <c r="BD73" s="86" t="str">
        <f t="shared" si="105"/>
        <v>-</v>
      </c>
      <c r="BE73" s="147"/>
      <c r="BF73" s="650"/>
      <c r="BH73" s="51"/>
    </row>
    <row r="74" spans="2:62" ht="17.100000000000001" customHeight="1">
      <c r="W74" s="888"/>
      <c r="X74" s="404"/>
      <c r="Y74" s="321" t="str">
        <f>'リンク切公表時非表示（グラフの添え物）'!$W95</f>
        <v>発泡剤</v>
      </c>
      <c r="Z74" s="118"/>
      <c r="AA74" s="179"/>
      <c r="AB74" s="86" t="str">
        <f t="shared" ref="AB74:BD74" si="106">IF(OR(AB7="NO",$AA7="NO"),"-",AB7/$AA7-1)</f>
        <v>-</v>
      </c>
      <c r="AC74" s="86">
        <f t="shared" si="106"/>
        <v>28.999999999999996</v>
      </c>
      <c r="AD74" s="86">
        <f t="shared" si="106"/>
        <v>194</v>
      </c>
      <c r="AE74" s="86">
        <f t="shared" si="106"/>
        <v>333.99999999999994</v>
      </c>
      <c r="AF74" s="86">
        <f t="shared" si="106"/>
        <v>368.99999999999994</v>
      </c>
      <c r="AG74" s="86">
        <f t="shared" si="106"/>
        <v>335.87321254501364</v>
      </c>
      <c r="AH74" s="86">
        <f t="shared" si="106"/>
        <v>347.82908103666347</v>
      </c>
      <c r="AI74" s="86">
        <f t="shared" si="106"/>
        <v>334.67196223283838</v>
      </c>
      <c r="AJ74" s="86">
        <f t="shared" si="106"/>
        <v>337.86883806362732</v>
      </c>
      <c r="AK74" s="86">
        <f t="shared" si="106"/>
        <v>359.92728129607104</v>
      </c>
      <c r="AL74" s="86">
        <f t="shared" si="106"/>
        <v>335.43388430584309</v>
      </c>
      <c r="AM74" s="86">
        <f t="shared" si="106"/>
        <v>364.941048224025</v>
      </c>
      <c r="AN74" s="86">
        <f t="shared" si="106"/>
        <v>542.80092529092258</v>
      </c>
      <c r="AO74" s="86">
        <f t="shared" si="106"/>
        <v>670.42192641360487</v>
      </c>
      <c r="AP74" s="86">
        <f t="shared" si="106"/>
        <v>697.60553829464777</v>
      </c>
      <c r="AQ74" s="86">
        <f t="shared" si="106"/>
        <v>889.12523633138255</v>
      </c>
      <c r="AR74" s="86">
        <f t="shared" si="106"/>
        <v>1063.980778036258</v>
      </c>
      <c r="AS74" s="86">
        <f t="shared" si="106"/>
        <v>1123.9128780341418</v>
      </c>
      <c r="AT74" s="86">
        <f t="shared" si="106"/>
        <v>1197.3932379151258</v>
      </c>
      <c r="AU74" s="86">
        <f t="shared" si="106"/>
        <v>1302.2460406445443</v>
      </c>
      <c r="AV74" s="86">
        <f t="shared" si="106"/>
        <v>1432.3110828586925</v>
      </c>
      <c r="AW74" s="86">
        <f t="shared" si="106"/>
        <v>1549.6187647863644</v>
      </c>
      <c r="AX74" s="86">
        <f t="shared" si="106"/>
        <v>1660.2614151742673</v>
      </c>
      <c r="AY74" s="86">
        <f t="shared" si="106"/>
        <v>1767.3072970793824</v>
      </c>
      <c r="AZ74" s="86">
        <f t="shared" si="106"/>
        <v>1849.9080332087317</v>
      </c>
      <c r="BA74" s="86">
        <f t="shared" si="106"/>
        <v>1974.4910816905531</v>
      </c>
      <c r="BB74" s="86">
        <f t="shared" si="106"/>
        <v>2086.572333654236</v>
      </c>
      <c r="BC74" s="86">
        <f t="shared" si="106"/>
        <v>2176.4290315249991</v>
      </c>
      <c r="BD74" s="86">
        <f t="shared" si="106"/>
        <v>2218.7180129475519</v>
      </c>
      <c r="BE74" s="134" t="str">
        <f>IF(BE7="NO","-",BE7/$AA7-1)</f>
        <v>-</v>
      </c>
      <c r="BF74" s="650"/>
      <c r="BH74" s="51"/>
    </row>
    <row r="75" spans="2:62" ht="17.100000000000001" customHeight="1">
      <c r="W75" s="888"/>
      <c r="X75" s="404"/>
      <c r="Y75" s="321" t="str">
        <f>'リンク切公表時非表示（グラフの添え物）'!$W96</f>
        <v>エアゾール・MDI（定量噴射剤）</v>
      </c>
      <c r="Z75" s="117"/>
      <c r="AA75" s="147"/>
      <c r="AB75" s="86" t="str">
        <f t="shared" ref="AB75:BD75" si="107">IF(OR(AB8="NO",$AA8="NO"),"-",AB8/$AA8-1)</f>
        <v>-</v>
      </c>
      <c r="AC75" s="86" t="str">
        <f t="shared" si="107"/>
        <v>-</v>
      </c>
      <c r="AD75" s="86" t="str">
        <f t="shared" si="107"/>
        <v>-</v>
      </c>
      <c r="AE75" s="86" t="str">
        <f t="shared" si="107"/>
        <v>-</v>
      </c>
      <c r="AF75" s="86" t="str">
        <f t="shared" si="107"/>
        <v>-</v>
      </c>
      <c r="AG75" s="86" t="str">
        <f t="shared" si="107"/>
        <v>-</v>
      </c>
      <c r="AH75" s="86" t="str">
        <f t="shared" si="107"/>
        <v>-</v>
      </c>
      <c r="AI75" s="86" t="str">
        <f t="shared" si="107"/>
        <v>-</v>
      </c>
      <c r="AJ75" s="86" t="str">
        <f t="shared" si="107"/>
        <v>-</v>
      </c>
      <c r="AK75" s="86" t="str">
        <f t="shared" si="107"/>
        <v>-</v>
      </c>
      <c r="AL75" s="86" t="str">
        <f t="shared" si="107"/>
        <v>-</v>
      </c>
      <c r="AM75" s="86" t="str">
        <f t="shared" si="107"/>
        <v>-</v>
      </c>
      <c r="AN75" s="86" t="str">
        <f t="shared" si="107"/>
        <v>-</v>
      </c>
      <c r="AO75" s="86" t="str">
        <f t="shared" si="107"/>
        <v>-</v>
      </c>
      <c r="AP75" s="86" t="str">
        <f t="shared" si="107"/>
        <v>-</v>
      </c>
      <c r="AQ75" s="86" t="str">
        <f t="shared" si="107"/>
        <v>-</v>
      </c>
      <c r="AR75" s="86" t="str">
        <f t="shared" si="107"/>
        <v>-</v>
      </c>
      <c r="AS75" s="86" t="str">
        <f t="shared" si="107"/>
        <v>-</v>
      </c>
      <c r="AT75" s="86" t="str">
        <f t="shared" si="107"/>
        <v>-</v>
      </c>
      <c r="AU75" s="86" t="str">
        <f t="shared" si="107"/>
        <v>-</v>
      </c>
      <c r="AV75" s="86" t="str">
        <f t="shared" si="107"/>
        <v>-</v>
      </c>
      <c r="AW75" s="86" t="str">
        <f t="shared" si="107"/>
        <v>-</v>
      </c>
      <c r="AX75" s="86" t="str">
        <f t="shared" si="107"/>
        <v>-</v>
      </c>
      <c r="AY75" s="86" t="str">
        <f t="shared" si="107"/>
        <v>-</v>
      </c>
      <c r="AZ75" s="86" t="str">
        <f t="shared" si="107"/>
        <v>-</v>
      </c>
      <c r="BA75" s="86" t="str">
        <f t="shared" si="107"/>
        <v>-</v>
      </c>
      <c r="BB75" s="86" t="str">
        <f t="shared" si="107"/>
        <v>-</v>
      </c>
      <c r="BC75" s="86" t="str">
        <f t="shared" si="107"/>
        <v>-</v>
      </c>
      <c r="BD75" s="86" t="str">
        <f t="shared" si="107"/>
        <v>-</v>
      </c>
      <c r="BE75" s="147"/>
      <c r="BF75" s="650"/>
      <c r="BH75" s="51"/>
      <c r="BI75" s="51"/>
    </row>
    <row r="76" spans="2:62" ht="17.100000000000001" customHeight="1">
      <c r="W76" s="888"/>
      <c r="X76" s="404"/>
      <c r="Y76" s="321" t="str">
        <f>'リンク切公表時非表示（グラフの添え物）'!$W97</f>
        <v>洗浄剤・溶剤</v>
      </c>
      <c r="Z76" s="117"/>
      <c r="AA76" s="179"/>
      <c r="AB76" s="86" t="str">
        <f t="shared" ref="AB76:BD76" si="108">IF(OR(AB9="NO",$AA9="NO"),"-",AB9/$AA9-1)</f>
        <v>-</v>
      </c>
      <c r="AC76" s="86" t="str">
        <f t="shared" si="108"/>
        <v>-</v>
      </c>
      <c r="AD76" s="86" t="str">
        <f t="shared" si="108"/>
        <v>-</v>
      </c>
      <c r="AE76" s="86" t="str">
        <f t="shared" si="108"/>
        <v>-</v>
      </c>
      <c r="AF76" s="86" t="str">
        <f t="shared" si="108"/>
        <v>-</v>
      </c>
      <c r="AG76" s="86" t="str">
        <f t="shared" si="108"/>
        <v>-</v>
      </c>
      <c r="AH76" s="86" t="str">
        <f t="shared" si="108"/>
        <v>-</v>
      </c>
      <c r="AI76" s="86" t="str">
        <f t="shared" si="108"/>
        <v>-</v>
      </c>
      <c r="AJ76" s="86" t="str">
        <f t="shared" si="108"/>
        <v>-</v>
      </c>
      <c r="AK76" s="86" t="str">
        <f t="shared" si="108"/>
        <v>-</v>
      </c>
      <c r="AL76" s="86" t="str">
        <f t="shared" si="108"/>
        <v>-</v>
      </c>
      <c r="AM76" s="86" t="str">
        <f t="shared" si="108"/>
        <v>-</v>
      </c>
      <c r="AN76" s="86" t="str">
        <f t="shared" si="108"/>
        <v>-</v>
      </c>
      <c r="AO76" s="86" t="str">
        <f t="shared" si="108"/>
        <v>-</v>
      </c>
      <c r="AP76" s="86" t="str">
        <f t="shared" si="108"/>
        <v>-</v>
      </c>
      <c r="AQ76" s="86" t="str">
        <f t="shared" si="108"/>
        <v>-</v>
      </c>
      <c r="AR76" s="86" t="str">
        <f t="shared" si="108"/>
        <v>-</v>
      </c>
      <c r="AS76" s="86" t="str">
        <f t="shared" si="108"/>
        <v>-</v>
      </c>
      <c r="AT76" s="86" t="str">
        <f t="shared" si="108"/>
        <v>-</v>
      </c>
      <c r="AU76" s="86" t="str">
        <f t="shared" si="108"/>
        <v>-</v>
      </c>
      <c r="AV76" s="86" t="str">
        <f t="shared" si="108"/>
        <v>-</v>
      </c>
      <c r="AW76" s="86" t="str">
        <f t="shared" si="108"/>
        <v>-</v>
      </c>
      <c r="AX76" s="86" t="str">
        <f t="shared" si="108"/>
        <v>-</v>
      </c>
      <c r="AY76" s="86" t="str">
        <f t="shared" si="108"/>
        <v>-</v>
      </c>
      <c r="AZ76" s="86" t="str">
        <f t="shared" si="108"/>
        <v>-</v>
      </c>
      <c r="BA76" s="86" t="str">
        <f t="shared" si="108"/>
        <v>-</v>
      </c>
      <c r="BB76" s="86" t="str">
        <f t="shared" si="108"/>
        <v>-</v>
      </c>
      <c r="BC76" s="86" t="str">
        <f t="shared" si="108"/>
        <v>-</v>
      </c>
      <c r="BD76" s="86" t="str">
        <f t="shared" si="108"/>
        <v>-</v>
      </c>
      <c r="BE76" s="134" t="str">
        <f>IF(BE11="NO","-",BE11/$AA11-1)</f>
        <v>-</v>
      </c>
      <c r="BF76" s="650"/>
    </row>
    <row r="77" spans="2:62" ht="17.100000000000001" customHeight="1">
      <c r="W77" s="888"/>
      <c r="X77" s="404"/>
      <c r="Y77" s="321" t="str">
        <f>'リンク切公表時非表示（グラフの添え物）'!$W98</f>
        <v>HFCsの製造時の漏出</v>
      </c>
      <c r="Z77" s="117"/>
      <c r="AA77" s="147"/>
      <c r="AB77" s="86" t="str">
        <f t="shared" ref="AB77:BD77" si="109">IF(OR(AB10="NO",$AA10="NO"),"-",AB10/$AA10-1)</f>
        <v>-</v>
      </c>
      <c r="AC77" s="86">
        <f t="shared" si="109"/>
        <v>29.000000000000004</v>
      </c>
      <c r="AD77" s="86">
        <f t="shared" si="109"/>
        <v>194.00000000000006</v>
      </c>
      <c r="AE77" s="86">
        <f t="shared" si="109"/>
        <v>334.00000000000006</v>
      </c>
      <c r="AF77" s="86">
        <f t="shared" si="109"/>
        <v>369.00000000000006</v>
      </c>
      <c r="AG77" s="86">
        <f t="shared" si="109"/>
        <v>351.52454428322801</v>
      </c>
      <c r="AH77" s="86">
        <f t="shared" si="109"/>
        <v>282.68136415567864</v>
      </c>
      <c r="AI77" s="86">
        <f t="shared" si="109"/>
        <v>202.91544652218332</v>
      </c>
      <c r="AJ77" s="86">
        <f t="shared" si="109"/>
        <v>123.86200291968531</v>
      </c>
      <c r="AK77" s="86">
        <f t="shared" si="109"/>
        <v>195.06655634293861</v>
      </c>
      <c r="AL77" s="86">
        <f t="shared" si="109"/>
        <v>287.78997898202005</v>
      </c>
      <c r="AM77" s="86">
        <f t="shared" si="109"/>
        <v>270.69202143460114</v>
      </c>
      <c r="AN77" s="86">
        <f t="shared" si="109"/>
        <v>343.41124570903486</v>
      </c>
      <c r="AO77" s="86">
        <f t="shared" si="109"/>
        <v>372.93772157640353</v>
      </c>
      <c r="AP77" s="86">
        <f t="shared" si="109"/>
        <v>296.43764558185188</v>
      </c>
      <c r="AQ77" s="86">
        <f t="shared" si="109"/>
        <v>241.62542143152143</v>
      </c>
      <c r="AR77" s="86">
        <f t="shared" si="109"/>
        <v>235.11704929930599</v>
      </c>
      <c r="AS77" s="86">
        <f t="shared" si="109"/>
        <v>201.85743034151866</v>
      </c>
      <c r="AT77" s="86">
        <f t="shared" si="109"/>
        <v>153.72458526845841</v>
      </c>
      <c r="AU77" s="86">
        <f t="shared" si="109"/>
        <v>83.763857608827649</v>
      </c>
      <c r="AV77" s="86">
        <f t="shared" si="109"/>
        <v>99.177681197441899</v>
      </c>
      <c r="AW77" s="86">
        <f t="shared" si="109"/>
        <v>78.74298426366947</v>
      </c>
      <c r="AX77" s="86">
        <f t="shared" si="109"/>
        <v>85.813160843324937</v>
      </c>
      <c r="AY77" s="86">
        <f t="shared" si="109"/>
        <v>65.566156085401175</v>
      </c>
      <c r="AZ77" s="86">
        <f t="shared" si="109"/>
        <v>53.925748345611431</v>
      </c>
      <c r="BA77" s="86">
        <f t="shared" si="109"/>
        <v>97.395735221752275</v>
      </c>
      <c r="BB77" s="86">
        <f t="shared" si="109"/>
        <v>61.849862057298566</v>
      </c>
      <c r="BC77" s="86">
        <f t="shared" si="109"/>
        <v>57.5524213479232</v>
      </c>
      <c r="BD77" s="86">
        <f t="shared" si="109"/>
        <v>77.826497745099871</v>
      </c>
      <c r="BE77" s="147"/>
      <c r="BF77" s="650"/>
      <c r="BH77" s="51"/>
      <c r="BI77" s="51"/>
    </row>
    <row r="78" spans="2:62" ht="17.100000000000001" customHeight="1">
      <c r="W78" s="888"/>
      <c r="X78" s="404"/>
      <c r="Y78" s="321" t="str">
        <f>'リンク切公表時非表示（グラフの添え物）'!$W99</f>
        <v>半導体製造</v>
      </c>
      <c r="Z78" s="117"/>
      <c r="AA78" s="179"/>
      <c r="AB78" s="86" t="str">
        <f t="shared" ref="AB78:BD78" si="110">IF(OR(AB11="NO",$AA11="NO"),"-",AB11/$AA11-1)</f>
        <v>-</v>
      </c>
      <c r="AC78" s="86">
        <f t="shared" si="110"/>
        <v>29</v>
      </c>
      <c r="AD78" s="86">
        <f t="shared" si="110"/>
        <v>193.99999999999994</v>
      </c>
      <c r="AE78" s="86">
        <f t="shared" si="110"/>
        <v>333.99999999999994</v>
      </c>
      <c r="AF78" s="86">
        <f t="shared" si="110"/>
        <v>369</v>
      </c>
      <c r="AG78" s="86">
        <f t="shared" si="110"/>
        <v>360.09894871658543</v>
      </c>
      <c r="AH78" s="86">
        <f t="shared" si="110"/>
        <v>401.59738189849543</v>
      </c>
      <c r="AI78" s="86">
        <f t="shared" si="110"/>
        <v>370.95449115430819</v>
      </c>
      <c r="AJ78" s="86">
        <f t="shared" si="110"/>
        <v>372.69586657428789</v>
      </c>
      <c r="AK78" s="86">
        <f t="shared" si="110"/>
        <v>385.54305883766949</v>
      </c>
      <c r="AL78" s="86">
        <f t="shared" si="110"/>
        <v>299.68783969574218</v>
      </c>
      <c r="AM78" s="86">
        <f t="shared" si="110"/>
        <v>290.89488126993922</v>
      </c>
      <c r="AN78" s="86">
        <f t="shared" si="110"/>
        <v>281.09299386946071</v>
      </c>
      <c r="AO78" s="86">
        <f t="shared" si="110"/>
        <v>317.25704288192986</v>
      </c>
      <c r="AP78" s="86">
        <f t="shared" si="110"/>
        <v>305.23210799187348</v>
      </c>
      <c r="AQ78" s="86">
        <f t="shared" si="110"/>
        <v>330.86482923576455</v>
      </c>
      <c r="AR78" s="86">
        <f t="shared" si="110"/>
        <v>358.28448252583985</v>
      </c>
      <c r="AS78" s="86">
        <f t="shared" si="110"/>
        <v>319.22070223334345</v>
      </c>
      <c r="AT78" s="86">
        <f t="shared" si="110"/>
        <v>203.82862758756258</v>
      </c>
      <c r="AU78" s="86">
        <f t="shared" si="110"/>
        <v>224.49749458053256</v>
      </c>
      <c r="AV78" s="86">
        <f t="shared" si="110"/>
        <v>193.41224899087612</v>
      </c>
      <c r="AW78" s="86">
        <f t="shared" si="110"/>
        <v>165.29579595769081</v>
      </c>
      <c r="AX78" s="86">
        <f t="shared" si="110"/>
        <v>148.36002462008321</v>
      </c>
      <c r="AY78" s="86">
        <f t="shared" si="110"/>
        <v>153.35490289687522</v>
      </c>
      <c r="AZ78" s="86">
        <f t="shared" si="110"/>
        <v>153.61137743038884</v>
      </c>
      <c r="BA78" s="86">
        <f t="shared" si="110"/>
        <v>159.42449935850652</v>
      </c>
      <c r="BB78" s="86">
        <f t="shared" si="110"/>
        <v>167.34601298695688</v>
      </c>
      <c r="BC78" s="86">
        <f t="shared" si="110"/>
        <v>153.14078026719071</v>
      </c>
      <c r="BD78" s="86">
        <f t="shared" si="110"/>
        <v>134.92086696529483</v>
      </c>
      <c r="BE78" s="134" t="str">
        <f>IF(BE9="NO","-",BE9/$AA9-1)</f>
        <v>-</v>
      </c>
      <c r="BF78" s="650"/>
      <c r="BH78" s="51"/>
    </row>
    <row r="79" spans="2:62" ht="17.100000000000001" customHeight="1">
      <c r="W79" s="888"/>
      <c r="X79" s="404"/>
      <c r="Y79" s="321" t="str">
        <f>'リンク切公表時非表示（グラフの添え物）'!$W100</f>
        <v>液晶製造</v>
      </c>
      <c r="Z79" s="111"/>
      <c r="AA79" s="121"/>
      <c r="AB79" s="86" t="str">
        <f t="shared" ref="AB79:BD79" si="111">IF(OR(AB12="NO",$AA12="NO"),"-",AB12/$AA12-1)</f>
        <v>-</v>
      </c>
      <c r="AC79" s="86">
        <f t="shared" si="111"/>
        <v>29</v>
      </c>
      <c r="AD79" s="86">
        <f t="shared" si="111"/>
        <v>194</v>
      </c>
      <c r="AE79" s="86">
        <f t="shared" si="111"/>
        <v>334</v>
      </c>
      <c r="AF79" s="86">
        <f t="shared" si="111"/>
        <v>369</v>
      </c>
      <c r="AG79" s="86">
        <f t="shared" si="111"/>
        <v>365.3</v>
      </c>
      <c r="AH79" s="86">
        <f t="shared" si="111"/>
        <v>1164.5</v>
      </c>
      <c r="AI79" s="86">
        <f t="shared" si="111"/>
        <v>1101.5999999999999</v>
      </c>
      <c r="AJ79" s="86">
        <f t="shared" si="111"/>
        <v>5204.8999999999996</v>
      </c>
      <c r="AK79" s="86">
        <f t="shared" si="111"/>
        <v>2551.9999999999995</v>
      </c>
      <c r="AL79" s="86">
        <f t="shared" si="111"/>
        <v>1610.3499999999995</v>
      </c>
      <c r="AM79" s="86">
        <f t="shared" si="111"/>
        <v>2646.1280000000002</v>
      </c>
      <c r="AN79" s="86">
        <f t="shared" si="111"/>
        <v>2295.5159999999996</v>
      </c>
      <c r="AO79" s="86">
        <f t="shared" si="111"/>
        <v>4228.8399999999992</v>
      </c>
      <c r="AP79" s="86">
        <f t="shared" si="111"/>
        <v>4135.4149999999991</v>
      </c>
      <c r="AQ79" s="86">
        <f t="shared" si="111"/>
        <v>3928.6960000000004</v>
      </c>
      <c r="AR79" s="86">
        <f t="shared" si="111"/>
        <v>4251.6430999999984</v>
      </c>
      <c r="AS79" s="86">
        <f t="shared" si="111"/>
        <v>3934.7833064258452</v>
      </c>
      <c r="AT79" s="86">
        <f t="shared" si="111"/>
        <v>3190.9792238799441</v>
      </c>
      <c r="AU79" s="86">
        <f t="shared" si="111"/>
        <v>4194.7999999999984</v>
      </c>
      <c r="AV79" s="86">
        <f t="shared" si="111"/>
        <v>4549.9629999999997</v>
      </c>
      <c r="AW79" s="86">
        <f t="shared" si="111"/>
        <v>3316.5309999999999</v>
      </c>
      <c r="AX79" s="86">
        <f t="shared" si="111"/>
        <v>3287.634</v>
      </c>
      <c r="AY79" s="86">
        <f t="shared" si="111"/>
        <v>3137.4509999999991</v>
      </c>
      <c r="AZ79" s="86">
        <f t="shared" si="111"/>
        <v>2682.3730667999998</v>
      </c>
      <c r="BA79" s="86">
        <f t="shared" si="111"/>
        <v>2685.5551999999993</v>
      </c>
      <c r="BB79" s="86">
        <f t="shared" si="111"/>
        <v>2649.7014599999998</v>
      </c>
      <c r="BC79" s="86">
        <f t="shared" si="111"/>
        <v>2986.5649999999982</v>
      </c>
      <c r="BD79" s="86">
        <f t="shared" si="111"/>
        <v>2449.9170000000004</v>
      </c>
      <c r="BE79" s="307" t="str">
        <f>IF(BE10="NO","-",BE10/$AA10-1)</f>
        <v>-</v>
      </c>
      <c r="BF79" s="657"/>
      <c r="BJ79" s="51"/>
    </row>
    <row r="80" spans="2:62" ht="17.100000000000001" customHeight="1">
      <c r="W80" s="888"/>
      <c r="X80" s="404"/>
      <c r="Y80" s="321" t="str">
        <f>'リンク切公表時非表示（グラフの添え物）'!$W101</f>
        <v>HCFC22製造時の副生HFC23</v>
      </c>
      <c r="Z80" s="117"/>
      <c r="AA80" s="147"/>
      <c r="AB80" s="86">
        <f t="shared" ref="AB80:BD80" si="112">IF(OR(AB13="NO",$AA13="NO"),"-",AB13/$AA13-1)</f>
        <v>8.9202866941598291E-2</v>
      </c>
      <c r="AC80" s="86">
        <f t="shared" si="112"/>
        <v>0.10367316967990781</v>
      </c>
      <c r="AD80" s="86">
        <f t="shared" si="112"/>
        <v>5.4241346689209768E-2</v>
      </c>
      <c r="AE80" s="86">
        <f t="shared" si="112"/>
        <v>0.15620403449494802</v>
      </c>
      <c r="AF80" s="86">
        <f t="shared" si="112"/>
        <v>0.34725158416212842</v>
      </c>
      <c r="AG80" s="86">
        <f t="shared" si="112"/>
        <v>0.23854231840559814</v>
      </c>
      <c r="AH80" s="86">
        <f t="shared" si="112"/>
        <v>0.16699861359147117</v>
      </c>
      <c r="AI80" s="86">
        <f t="shared" si="112"/>
        <v>9.4525769753784461E-2</v>
      </c>
      <c r="AJ80" s="86">
        <f t="shared" si="112"/>
        <v>0.1196125233899068</v>
      </c>
      <c r="AK80" s="86">
        <f t="shared" si="112"/>
        <v>-1.5112635026305998E-2</v>
      </c>
      <c r="AL80" s="86">
        <f t="shared" si="112"/>
        <v>-0.2585470591990493</v>
      </c>
      <c r="AM80" s="86">
        <f t="shared" si="112"/>
        <v>-0.51591856872519382</v>
      </c>
      <c r="AN80" s="86">
        <f t="shared" si="112"/>
        <v>-0.6011206171856539</v>
      </c>
      <c r="AO80" s="86">
        <f t="shared" si="112"/>
        <v>-0.91916490495027225</v>
      </c>
      <c r="AP80" s="86">
        <f t="shared" si="112"/>
        <v>-0.96320609466702045</v>
      </c>
      <c r="AQ80" s="86">
        <f t="shared" si="112"/>
        <v>-0.94782884382710098</v>
      </c>
      <c r="AR80" s="86">
        <f t="shared" si="112"/>
        <v>-0.98271801416178239</v>
      </c>
      <c r="AS80" s="86">
        <f t="shared" si="112"/>
        <v>-0.96274152515524047</v>
      </c>
      <c r="AT80" s="86">
        <f t="shared" si="112"/>
        <v>-0.99684092731989571</v>
      </c>
      <c r="AU80" s="86">
        <f t="shared" si="112"/>
        <v>-0.99665509951518372</v>
      </c>
      <c r="AV80" s="86">
        <f t="shared" si="112"/>
        <v>-0.99897794707408394</v>
      </c>
      <c r="AW80" s="86">
        <f t="shared" si="112"/>
        <v>-0.99888503317172794</v>
      </c>
      <c r="AX80" s="86">
        <f t="shared" si="112"/>
        <v>-0.99897794707408394</v>
      </c>
      <c r="AY80" s="86">
        <f t="shared" si="112"/>
        <v>-0.99851337756230385</v>
      </c>
      <c r="AZ80" s="86">
        <f t="shared" si="112"/>
        <v>-0.99814172195287987</v>
      </c>
      <c r="BA80" s="86">
        <f t="shared" si="112"/>
        <v>-0.99851337756230385</v>
      </c>
      <c r="BB80" s="86">
        <f t="shared" si="112"/>
        <v>-0.99758423853874378</v>
      </c>
      <c r="BC80" s="86">
        <f t="shared" si="112"/>
        <v>-0.99925668878115192</v>
      </c>
      <c r="BD80" s="86">
        <f t="shared" si="112"/>
        <v>-0.99916377487879593</v>
      </c>
      <c r="BE80" s="147"/>
      <c r="BF80" s="650"/>
      <c r="BH80" s="51"/>
      <c r="BI80" s="51"/>
    </row>
    <row r="81" spans="23:61" ht="17.100000000000001" customHeight="1">
      <c r="W81" s="888"/>
      <c r="X81" s="404"/>
      <c r="Y81" s="321" t="str">
        <f>'リンク切公表時非表示（グラフの添え物）'!$W102</f>
        <v>消火剤</v>
      </c>
      <c r="Z81" s="117"/>
      <c r="AA81" s="179"/>
      <c r="AB81" s="86" t="str">
        <f t="shared" ref="AB81:BD81" si="113">IF(OR(AB14="NO",$AA14="NO"),"-",AB14/$AA14-1)</f>
        <v>-</v>
      </c>
      <c r="AC81" s="86" t="str">
        <f t="shared" si="113"/>
        <v>-</v>
      </c>
      <c r="AD81" s="86" t="str">
        <f t="shared" si="113"/>
        <v>-</v>
      </c>
      <c r="AE81" s="86" t="str">
        <f t="shared" si="113"/>
        <v>-</v>
      </c>
      <c r="AF81" s="86" t="str">
        <f t="shared" si="113"/>
        <v>-</v>
      </c>
      <c r="AG81" s="86" t="str">
        <f t="shared" si="113"/>
        <v>-</v>
      </c>
      <c r="AH81" s="86" t="str">
        <f t="shared" si="113"/>
        <v>-</v>
      </c>
      <c r="AI81" s="86" t="str">
        <f t="shared" si="113"/>
        <v>-</v>
      </c>
      <c r="AJ81" s="86" t="str">
        <f t="shared" si="113"/>
        <v>-</v>
      </c>
      <c r="AK81" s="86" t="str">
        <f t="shared" si="113"/>
        <v>-</v>
      </c>
      <c r="AL81" s="86" t="str">
        <f t="shared" si="113"/>
        <v>-</v>
      </c>
      <c r="AM81" s="86" t="str">
        <f t="shared" si="113"/>
        <v>-</v>
      </c>
      <c r="AN81" s="86" t="str">
        <f t="shared" si="113"/>
        <v>-</v>
      </c>
      <c r="AO81" s="86" t="str">
        <f t="shared" si="113"/>
        <v>-</v>
      </c>
      <c r="AP81" s="86" t="str">
        <f t="shared" si="113"/>
        <v>-</v>
      </c>
      <c r="AQ81" s="86" t="str">
        <f t="shared" si="113"/>
        <v>-</v>
      </c>
      <c r="AR81" s="86" t="str">
        <f t="shared" si="113"/>
        <v>-</v>
      </c>
      <c r="AS81" s="86" t="str">
        <f t="shared" si="113"/>
        <v>-</v>
      </c>
      <c r="AT81" s="86" t="str">
        <f t="shared" si="113"/>
        <v>-</v>
      </c>
      <c r="AU81" s="86" t="str">
        <f t="shared" si="113"/>
        <v>-</v>
      </c>
      <c r="AV81" s="86" t="str">
        <f t="shared" si="113"/>
        <v>-</v>
      </c>
      <c r="AW81" s="86" t="str">
        <f t="shared" si="113"/>
        <v>-</v>
      </c>
      <c r="AX81" s="86" t="str">
        <f t="shared" si="113"/>
        <v>-</v>
      </c>
      <c r="AY81" s="86" t="str">
        <f t="shared" si="113"/>
        <v>-</v>
      </c>
      <c r="AZ81" s="86" t="str">
        <f t="shared" si="113"/>
        <v>-</v>
      </c>
      <c r="BA81" s="86" t="str">
        <f t="shared" si="113"/>
        <v>-</v>
      </c>
      <c r="BB81" s="86" t="str">
        <f t="shared" si="113"/>
        <v>-</v>
      </c>
      <c r="BC81" s="86" t="str">
        <f t="shared" si="113"/>
        <v>-</v>
      </c>
      <c r="BD81" s="86" t="str">
        <f t="shared" si="113"/>
        <v>-</v>
      </c>
      <c r="BE81" s="134" t="str">
        <f>IF(BE14="NO","-",BE14/$AA14-1)</f>
        <v>-</v>
      </c>
      <c r="BF81" s="650"/>
      <c r="BH81" s="51"/>
    </row>
    <row r="82" spans="23:61" ht="17.100000000000001" customHeight="1">
      <c r="W82" s="888"/>
      <c r="X82" s="404"/>
      <c r="Y82" s="321" t="str">
        <f>'リンク切公表時非表示（グラフの添え物）'!$W103</f>
        <v>マグネシウム鋳造</v>
      </c>
      <c r="Z82" s="117"/>
      <c r="AA82" s="147"/>
      <c r="AB82" s="86" t="str">
        <f t="shared" ref="AB82:BD82" si="114">IF(OR(AB15="NO",$AA15="NO"),"-",AB15/$AA15-1)</f>
        <v>-</v>
      </c>
      <c r="AC82" s="86" t="str">
        <f t="shared" si="114"/>
        <v>-</v>
      </c>
      <c r="AD82" s="86" t="str">
        <f t="shared" si="114"/>
        <v>-</v>
      </c>
      <c r="AE82" s="86" t="str">
        <f t="shared" si="114"/>
        <v>-</v>
      </c>
      <c r="AF82" s="86" t="str">
        <f t="shared" si="114"/>
        <v>-</v>
      </c>
      <c r="AG82" s="86" t="str">
        <f t="shared" si="114"/>
        <v>-</v>
      </c>
      <c r="AH82" s="86" t="str">
        <f t="shared" si="114"/>
        <v>-</v>
      </c>
      <c r="AI82" s="86" t="str">
        <f t="shared" si="114"/>
        <v>-</v>
      </c>
      <c r="AJ82" s="86" t="str">
        <f t="shared" si="114"/>
        <v>-</v>
      </c>
      <c r="AK82" s="86" t="str">
        <f t="shared" si="114"/>
        <v>-</v>
      </c>
      <c r="AL82" s="86" t="str">
        <f t="shared" si="114"/>
        <v>-</v>
      </c>
      <c r="AM82" s="86" t="str">
        <f t="shared" si="114"/>
        <v>-</v>
      </c>
      <c r="AN82" s="86" t="str">
        <f t="shared" si="114"/>
        <v>-</v>
      </c>
      <c r="AO82" s="86" t="str">
        <f t="shared" si="114"/>
        <v>-</v>
      </c>
      <c r="AP82" s="86" t="str">
        <f t="shared" si="114"/>
        <v>-</v>
      </c>
      <c r="AQ82" s="86" t="str">
        <f t="shared" si="114"/>
        <v>-</v>
      </c>
      <c r="AR82" s="86" t="str">
        <f t="shared" si="114"/>
        <v>-</v>
      </c>
      <c r="AS82" s="86" t="str">
        <f t="shared" si="114"/>
        <v>-</v>
      </c>
      <c r="AT82" s="86" t="str">
        <f t="shared" si="114"/>
        <v>-</v>
      </c>
      <c r="AU82" s="86" t="str">
        <f t="shared" si="114"/>
        <v>-</v>
      </c>
      <c r="AV82" s="86" t="str">
        <f t="shared" si="114"/>
        <v>-</v>
      </c>
      <c r="AW82" s="86" t="str">
        <f t="shared" si="114"/>
        <v>-</v>
      </c>
      <c r="AX82" s="86" t="str">
        <f t="shared" si="114"/>
        <v>-</v>
      </c>
      <c r="AY82" s="86" t="str">
        <f t="shared" si="114"/>
        <v>-</v>
      </c>
      <c r="AZ82" s="86" t="str">
        <f t="shared" si="114"/>
        <v>-</v>
      </c>
      <c r="BA82" s="86" t="str">
        <f t="shared" si="114"/>
        <v>-</v>
      </c>
      <c r="BB82" s="86" t="str">
        <f t="shared" si="114"/>
        <v>-</v>
      </c>
      <c r="BC82" s="86" t="str">
        <f t="shared" si="114"/>
        <v>-</v>
      </c>
      <c r="BD82" s="86" t="str">
        <f t="shared" si="114"/>
        <v>-</v>
      </c>
      <c r="BE82" s="147"/>
      <c r="BF82" s="650"/>
      <c r="BH82" s="51"/>
    </row>
    <row r="83" spans="23:61" ht="17.100000000000001" customHeight="1">
      <c r="W83" s="888"/>
      <c r="X83" s="405" t="s">
        <v>16</v>
      </c>
      <c r="Y83" s="406"/>
      <c r="Z83" s="113"/>
      <c r="AA83" s="719"/>
      <c r="AB83" s="719">
        <f t="shared" ref="AB83:BE83" si="115">AB16/$AA16-1</f>
        <v>0.14797040261001193</v>
      </c>
      <c r="AC83" s="719">
        <f t="shared" si="115"/>
        <v>0.16484851353830798</v>
      </c>
      <c r="AD83" s="719">
        <f t="shared" si="115"/>
        <v>0.6733898337656361</v>
      </c>
      <c r="AE83" s="719">
        <f t="shared" si="115"/>
        <v>1.0557954533645075</v>
      </c>
      <c r="AF83" s="719">
        <f t="shared" si="115"/>
        <v>1.6929366132771735</v>
      </c>
      <c r="AG83" s="719">
        <f t="shared" si="115"/>
        <v>1.7920693201569482</v>
      </c>
      <c r="AH83" s="719">
        <f t="shared" si="115"/>
        <v>2.0560281561152025</v>
      </c>
      <c r="AI83" s="719">
        <f t="shared" si="115"/>
        <v>1.5336775830373481</v>
      </c>
      <c r="AJ83" s="719">
        <f t="shared" si="115"/>
        <v>1.0060352094862335</v>
      </c>
      <c r="AK83" s="719">
        <f t="shared" si="115"/>
        <v>0.81565474780023783</v>
      </c>
      <c r="AL83" s="719">
        <f t="shared" si="115"/>
        <v>0.51063102193851795</v>
      </c>
      <c r="AM83" s="719">
        <f t="shared" si="115"/>
        <v>0.40679287516260731</v>
      </c>
      <c r="AN83" s="719">
        <f t="shared" si="115"/>
        <v>0.35399913292164986</v>
      </c>
      <c r="AO83" s="719">
        <f t="shared" si="115"/>
        <v>0.40942324462616742</v>
      </c>
      <c r="AP83" s="719">
        <f t="shared" si="115"/>
        <v>0.31869657888976266</v>
      </c>
      <c r="AQ83" s="719">
        <f t="shared" si="115"/>
        <v>0.37610702425455944</v>
      </c>
      <c r="AR83" s="719">
        <f t="shared" si="115"/>
        <v>0.21065716409355528</v>
      </c>
      <c r="AS83" s="719">
        <f t="shared" si="115"/>
        <v>-0.12170945444394532</v>
      </c>
      <c r="AT83" s="719">
        <f t="shared" si="115"/>
        <v>-0.38114590892502365</v>
      </c>
      <c r="AU83" s="719">
        <f t="shared" si="115"/>
        <v>-0.35015305352667925</v>
      </c>
      <c r="AV83" s="719">
        <f t="shared" si="115"/>
        <v>-0.42571118080215031</v>
      </c>
      <c r="AW83" s="719">
        <f t="shared" si="115"/>
        <v>-0.47451123862699229</v>
      </c>
      <c r="AX83" s="719">
        <f t="shared" si="115"/>
        <v>-0.49840814126899724</v>
      </c>
      <c r="AY83" s="719">
        <f t="shared" si="115"/>
        <v>-0.48596552378945979</v>
      </c>
      <c r="AZ83" s="719">
        <f t="shared" si="115"/>
        <v>-0.49411939894066026</v>
      </c>
      <c r="BA83" s="719">
        <f t="shared" si="115"/>
        <v>-0.48383929593370667</v>
      </c>
      <c r="BB83" s="719">
        <f t="shared" si="115"/>
        <v>-0.46239078473874962</v>
      </c>
      <c r="BC83" s="719">
        <f t="shared" si="115"/>
        <v>-0.46669379349260265</v>
      </c>
      <c r="BD83" s="719">
        <f t="shared" ref="BD83" si="116">BD16/$AA16-1</f>
        <v>-0.47661030864659015</v>
      </c>
      <c r="BE83" s="297">
        <f t="shared" si="115"/>
        <v>-1</v>
      </c>
      <c r="BF83" s="646"/>
      <c r="BH83" s="51"/>
      <c r="BI83" s="51"/>
    </row>
    <row r="84" spans="23:61" ht="17.100000000000001" customHeight="1">
      <c r="W84" s="888"/>
      <c r="X84" s="407"/>
      <c r="Y84" s="319" t="str">
        <f>'リンク切公表時非表示（グラフの添え物）'!$W$106</f>
        <v>半導体製造</v>
      </c>
      <c r="Z84" s="112"/>
      <c r="AA84" s="121"/>
      <c r="AB84" s="307">
        <f t="shared" ref="AB84" si="117">IF(OR(AB17="NO",$AA17="NO"),"-",AB17/$AA17-1)</f>
        <v>0.15789473684210531</v>
      </c>
      <c r="AC84" s="307">
        <f t="shared" ref="AC84:BC84" si="118">IF(OR(AC17="NO",$AA17="NO"),"-",AC17/$AA17-1)</f>
        <v>0.1842105263157896</v>
      </c>
      <c r="AD84" s="307">
        <f t="shared" si="118"/>
        <v>0.71052631578947389</v>
      </c>
      <c r="AE84" s="307">
        <f t="shared" si="118"/>
        <v>1.1052631578947372</v>
      </c>
      <c r="AF84" s="307">
        <f t="shared" si="118"/>
        <v>1.763157894736842</v>
      </c>
      <c r="AG84" s="307">
        <f t="shared" si="118"/>
        <v>2.2461626163040993</v>
      </c>
      <c r="AH84" s="307">
        <f t="shared" si="118"/>
        <v>3.077415194366675</v>
      </c>
      <c r="AI84" s="307">
        <f t="shared" si="118"/>
        <v>3.1362269833609391</v>
      </c>
      <c r="AJ84" s="307">
        <f t="shared" si="118"/>
        <v>3.4135466751704824</v>
      </c>
      <c r="AK84" s="307">
        <f t="shared" si="118"/>
        <v>3.7571469517543719</v>
      </c>
      <c r="AL84" s="307">
        <f t="shared" si="118"/>
        <v>2.6561482017166682</v>
      </c>
      <c r="AM84" s="307">
        <f t="shared" si="118"/>
        <v>2.6437320166544573</v>
      </c>
      <c r="AN84" s="307">
        <f t="shared" si="118"/>
        <v>2.6098394280307513</v>
      </c>
      <c r="AO84" s="307">
        <f t="shared" si="118"/>
        <v>2.8170058044922657</v>
      </c>
      <c r="AP84" s="307">
        <f t="shared" si="118"/>
        <v>2.2274923522904619</v>
      </c>
      <c r="AQ84" s="307">
        <f t="shared" si="118"/>
        <v>2.4668238043712192</v>
      </c>
      <c r="AR84" s="307">
        <f t="shared" si="118"/>
        <v>2.1142237311226388</v>
      </c>
      <c r="AS84" s="307">
        <f t="shared" si="118"/>
        <v>1.3456663941658253</v>
      </c>
      <c r="AT84" s="307">
        <f t="shared" si="118"/>
        <v>0.48168643097391861</v>
      </c>
      <c r="AU84" s="307">
        <f t="shared" si="118"/>
        <v>0.55563050786835055</v>
      </c>
      <c r="AV84" s="307">
        <f t="shared" si="118"/>
        <v>0.30903905478619897</v>
      </c>
      <c r="AW84" s="307">
        <f t="shared" si="118"/>
        <v>0.14102600649488672</v>
      </c>
      <c r="AX84" s="307">
        <f t="shared" si="118"/>
        <v>9.2945145557559172E-2</v>
      </c>
      <c r="AY84" s="307">
        <f t="shared" si="118"/>
        <v>0.1358874983802032</v>
      </c>
      <c r="AZ84" s="307">
        <f t="shared" si="118"/>
        <v>0.11155509861317014</v>
      </c>
      <c r="BA84" s="307">
        <f t="shared" si="118"/>
        <v>0.20924033182117929</v>
      </c>
      <c r="BB84" s="307">
        <f t="shared" si="118"/>
        <v>0.29753394715305692</v>
      </c>
      <c r="BC84" s="307">
        <f t="shared" si="118"/>
        <v>0.24791677450215555</v>
      </c>
      <c r="BD84" s="307">
        <f t="shared" ref="BD84" si="119">IF(OR(BD17="NO",$AA17="NO"),"-",BD17/$AA17-1)</f>
        <v>0.17775800441704148</v>
      </c>
      <c r="BE84" s="296" t="str">
        <f t="shared" ref="BE84" si="120">IF(BE17="NO","-",BE17/$AA17-1)</f>
        <v>-</v>
      </c>
      <c r="BF84" s="646"/>
    </row>
    <row r="85" spans="23:61" ht="17.100000000000001" customHeight="1">
      <c r="W85" s="888"/>
      <c r="X85" s="408"/>
      <c r="Y85" s="319" t="str">
        <f>'リンク切公表時非表示（グラフの添え物）'!$W$107</f>
        <v>液晶製造</v>
      </c>
      <c r="Z85" s="112"/>
      <c r="AA85" s="121"/>
      <c r="AB85" s="307">
        <f t="shared" ref="AB85" si="121">IF(OR(AB18="NO",$AA18="NO"),"-",AB18/$AA18-1)</f>
        <v>0.15789473684210531</v>
      </c>
      <c r="AC85" s="307">
        <f t="shared" ref="AC85:BC85" si="122">IF(OR(AC18="NO",$AA18="NO"),"-",AC18/$AA18-1)</f>
        <v>0.18421052631578938</v>
      </c>
      <c r="AD85" s="307">
        <f t="shared" si="122"/>
        <v>0.71052631578947367</v>
      </c>
      <c r="AE85" s="307">
        <f t="shared" si="122"/>
        <v>1.1052631578947367</v>
      </c>
      <c r="AF85" s="307">
        <f t="shared" si="122"/>
        <v>1.763157894736842</v>
      </c>
      <c r="AG85" s="307">
        <f t="shared" si="122"/>
        <v>1.6655721752393431</v>
      </c>
      <c r="AH85" s="307">
        <f t="shared" si="122"/>
        <v>3.9593064059366636</v>
      </c>
      <c r="AI85" s="307">
        <f t="shared" si="122"/>
        <v>4.4461883875046881</v>
      </c>
      <c r="AJ85" s="307">
        <f t="shared" si="122"/>
        <v>5.8027808446492966</v>
      </c>
      <c r="AK85" s="307">
        <f t="shared" si="122"/>
        <v>5.8294198446219641</v>
      </c>
      <c r="AL85" s="307">
        <f t="shared" si="122"/>
        <v>3.5841228236129048</v>
      </c>
      <c r="AM85" s="307">
        <f t="shared" si="122"/>
        <v>4.7937432632857817</v>
      </c>
      <c r="AN85" s="307">
        <f t="shared" si="122"/>
        <v>4.360788874031071</v>
      </c>
      <c r="AO85" s="307">
        <f t="shared" si="122"/>
        <v>4.7162207126038602</v>
      </c>
      <c r="AP85" s="307">
        <f t="shared" si="122"/>
        <v>3.8493583062124701</v>
      </c>
      <c r="AQ85" s="307">
        <f t="shared" si="122"/>
        <v>4.0271444307226218</v>
      </c>
      <c r="AR85" s="307">
        <f t="shared" si="122"/>
        <v>2.411364756625261</v>
      </c>
      <c r="AS85" s="307">
        <f t="shared" si="122"/>
        <v>1.6634571354997747</v>
      </c>
      <c r="AT85" s="307">
        <f t="shared" si="122"/>
        <v>0.25429382116513755</v>
      </c>
      <c r="AU85" s="307">
        <f t="shared" si="122"/>
        <v>0.48327168136969934</v>
      </c>
      <c r="AV85" s="307">
        <f t="shared" si="122"/>
        <v>0.88597868087443965</v>
      </c>
      <c r="AW85" s="307">
        <f t="shared" si="122"/>
        <v>1.1759551264679828</v>
      </c>
      <c r="AX85" s="307">
        <f t="shared" si="122"/>
        <v>1.4124540287891332</v>
      </c>
      <c r="AY85" s="307">
        <f t="shared" si="122"/>
        <v>1.8624346020165312</v>
      </c>
      <c r="AZ85" s="307">
        <f t="shared" si="122"/>
        <v>1.7578579202688638</v>
      </c>
      <c r="BA85" s="307">
        <f t="shared" si="122"/>
        <v>1.2715266042764597</v>
      </c>
      <c r="BB85" s="307">
        <f t="shared" si="122"/>
        <v>1.6844557837347698</v>
      </c>
      <c r="BC85" s="307">
        <f t="shared" si="122"/>
        <v>1.531567374200919</v>
      </c>
      <c r="BD85" s="307">
        <f t="shared" ref="BD85" si="123">IF(OR(BD18="NO",$AA18="NO"),"-",BD18/$AA18-1)</f>
        <v>1.3983894039016134</v>
      </c>
      <c r="BE85" s="296" t="str">
        <f t="shared" ref="BE85" si="124">IF(BE18="NO","-",BE18/$AA18-1)</f>
        <v>-</v>
      </c>
      <c r="BF85" s="646"/>
    </row>
    <row r="86" spans="23:61" ht="17.100000000000001" customHeight="1">
      <c r="W86" s="888"/>
      <c r="X86" s="408"/>
      <c r="Y86" s="319" t="str">
        <f>'リンク切公表時非表示（グラフの添え物）'!$W$108</f>
        <v>洗浄剤・溶剤</v>
      </c>
      <c r="Z86" s="118"/>
      <c r="AA86" s="121"/>
      <c r="AB86" s="307">
        <f t="shared" ref="AB86" si="125">IF(OR(AB19="NO",$AA19="NO"),"-",AB19/$AA19-1)</f>
        <v>0.15789473684210531</v>
      </c>
      <c r="AC86" s="307">
        <f t="shared" ref="AC86:BC86" si="126">IF(OR(AC19="NO",$AA19="NO"),"-",AC19/$AA19-1)</f>
        <v>0.1842105263157896</v>
      </c>
      <c r="AD86" s="307">
        <f t="shared" si="126"/>
        <v>0.71052631578947367</v>
      </c>
      <c r="AE86" s="307">
        <f t="shared" si="126"/>
        <v>1.1052631578947372</v>
      </c>
      <c r="AF86" s="307">
        <f t="shared" si="126"/>
        <v>1.7631578947368425</v>
      </c>
      <c r="AG86" s="307">
        <f t="shared" si="126"/>
        <v>1.6921989108003443</v>
      </c>
      <c r="AH86" s="307">
        <f t="shared" si="126"/>
        <v>1.6926467255126125</v>
      </c>
      <c r="AI86" s="307">
        <f t="shared" si="126"/>
        <v>0.932112648102569</v>
      </c>
      <c r="AJ86" s="307">
        <f t="shared" si="126"/>
        <v>0.10095004672838459</v>
      </c>
      <c r="AK86" s="307">
        <f t="shared" si="126"/>
        <v>-0.29672681454387606</v>
      </c>
      <c r="AL86" s="307">
        <f t="shared" si="126"/>
        <v>-0.30160969444201247</v>
      </c>
      <c r="AM86" s="307">
        <f t="shared" si="126"/>
        <v>-0.43910648711105194</v>
      </c>
      <c r="AN86" s="307">
        <f t="shared" si="126"/>
        <v>-0.49143111681816909</v>
      </c>
      <c r="AO86" s="307">
        <f t="shared" si="126"/>
        <v>-0.45136573905087263</v>
      </c>
      <c r="AP86" s="307">
        <f t="shared" si="126"/>
        <v>-0.3814050490974914</v>
      </c>
      <c r="AQ86" s="307">
        <f t="shared" si="126"/>
        <v>-0.38622098782865277</v>
      </c>
      <c r="AR86" s="307">
        <f t="shared" si="126"/>
        <v>-0.47753847534168814</v>
      </c>
      <c r="AS86" s="307">
        <f t="shared" si="126"/>
        <v>-0.63776539686418965</v>
      </c>
      <c r="AT86" s="307">
        <f t="shared" si="126"/>
        <v>-0.68781450786361775</v>
      </c>
      <c r="AU86" s="307">
        <f t="shared" si="126"/>
        <v>-0.62182232430018591</v>
      </c>
      <c r="AV86" s="307">
        <f t="shared" si="126"/>
        <v>-0.64716772170962777</v>
      </c>
      <c r="AW86" s="307">
        <f t="shared" si="126"/>
        <v>-0.6520732824985519</v>
      </c>
      <c r="AX86" s="307">
        <f t="shared" si="126"/>
        <v>-0.66638116813291415</v>
      </c>
      <c r="AY86" s="307">
        <f t="shared" si="126"/>
        <v>-0.66229320080881071</v>
      </c>
      <c r="AZ86" s="307">
        <f t="shared" si="126"/>
        <v>-0.66658556649911938</v>
      </c>
      <c r="BA86" s="307">
        <f t="shared" si="126"/>
        <v>-0.67803187266745546</v>
      </c>
      <c r="BB86" s="307">
        <f t="shared" si="126"/>
        <v>-0.67387440908793561</v>
      </c>
      <c r="BC86" s="307">
        <f t="shared" si="126"/>
        <v>-0.6692018638711662</v>
      </c>
      <c r="BD86" s="307">
        <f t="shared" ref="BD86" si="127">IF(OR(BD19="NO",$AA19="NO"),"-",BD19/$AA19-1)</f>
        <v>-0.65751027872772239</v>
      </c>
      <c r="BE86" s="296" t="str">
        <f t="shared" ref="BE86" si="128">IF(BE19="NO","-",BE19/$AA19-1)</f>
        <v>-</v>
      </c>
      <c r="BF86" s="646"/>
    </row>
    <row r="87" spans="23:61" ht="16.5" customHeight="1">
      <c r="W87" s="888"/>
      <c r="X87" s="408"/>
      <c r="Y87" s="319" t="str">
        <f>'リンク切公表時非表示（グラフの添え物）'!$W$109</f>
        <v>PFCsの製造時の漏出</v>
      </c>
      <c r="Z87" s="112"/>
      <c r="AA87" s="121"/>
      <c r="AB87" s="307">
        <f t="shared" ref="AB87" si="129">IF(OR(AB20="NO",$AA20="NO"),"-",AB20/$AA20-1)</f>
        <v>0.15789473684210531</v>
      </c>
      <c r="AC87" s="307">
        <f t="shared" ref="AC87:BC87" si="130">IF(OR(AC20="NO",$AA20="NO"),"-",AC20/$AA20-1)</f>
        <v>0.18421052631578938</v>
      </c>
      <c r="AD87" s="307">
        <f t="shared" si="130"/>
        <v>0.71052631578947367</v>
      </c>
      <c r="AE87" s="307">
        <f t="shared" si="130"/>
        <v>1.1052631578947372</v>
      </c>
      <c r="AF87" s="307">
        <f t="shared" si="130"/>
        <v>1.763157894736842</v>
      </c>
      <c r="AG87" s="307">
        <f t="shared" si="130"/>
        <v>2.6466987697156878</v>
      </c>
      <c r="AH87" s="307">
        <f t="shared" si="130"/>
        <v>4.0926742423108662</v>
      </c>
      <c r="AI87" s="307">
        <f t="shared" si="130"/>
        <v>3.9733094958792901</v>
      </c>
      <c r="AJ87" s="307">
        <f t="shared" si="130"/>
        <v>3.7441322046229768</v>
      </c>
      <c r="AK87" s="307">
        <f t="shared" si="130"/>
        <v>4.0202092646037979</v>
      </c>
      <c r="AL87" s="307">
        <f t="shared" si="130"/>
        <v>3.0190079904588787</v>
      </c>
      <c r="AM87" s="307">
        <f t="shared" si="130"/>
        <v>2.7994372948710717</v>
      </c>
      <c r="AN87" s="307">
        <f t="shared" si="130"/>
        <v>2.6612733563495996</v>
      </c>
      <c r="AO87" s="307">
        <f t="shared" si="130"/>
        <v>2.2818868638053278</v>
      </c>
      <c r="AP87" s="307">
        <f t="shared" si="130"/>
        <v>2.1445720770242933</v>
      </c>
      <c r="AQ87" s="307">
        <f t="shared" si="130"/>
        <v>2.2977502270736223</v>
      </c>
      <c r="AR87" s="307">
        <f t="shared" si="130"/>
        <v>1.9519192196380404</v>
      </c>
      <c r="AS87" s="307">
        <f t="shared" si="130"/>
        <v>0.96109328034756936</v>
      </c>
      <c r="AT87" s="307">
        <f t="shared" si="130"/>
        <v>0.38612387340976451</v>
      </c>
      <c r="AU87" s="307">
        <f t="shared" si="130"/>
        <v>-0.24932568631491459</v>
      </c>
      <c r="AV87" s="307">
        <f t="shared" si="130"/>
        <v>-0.3761303316253406</v>
      </c>
      <c r="AW87" s="307">
        <f t="shared" si="130"/>
        <v>-0.55388408136200429</v>
      </c>
      <c r="AX87" s="307">
        <f t="shared" si="130"/>
        <v>-0.66517735342095485</v>
      </c>
      <c r="AY87" s="307">
        <f t="shared" si="130"/>
        <v>-0.67553035649119741</v>
      </c>
      <c r="AZ87" s="307">
        <f t="shared" si="130"/>
        <v>-0.65373646911741168</v>
      </c>
      <c r="BA87" s="307">
        <f t="shared" si="130"/>
        <v>-0.70655914280423104</v>
      </c>
      <c r="BB87" s="307">
        <f t="shared" si="130"/>
        <v>-0.75491999827544376</v>
      </c>
      <c r="BC87" s="307">
        <f t="shared" si="130"/>
        <v>-0.73594705229550672</v>
      </c>
      <c r="BD87" s="307">
        <f t="shared" ref="BD87" si="131">IF(OR(BD20="NO",$AA20="NO"),"-",BD20/$AA20-1)</f>
        <v>-0.80619818917773789</v>
      </c>
      <c r="BE87" s="296" t="str">
        <f t="shared" ref="BE87" si="132">IF(BE20="NO","-",BE20/$AA20-1)</f>
        <v>-</v>
      </c>
      <c r="BF87" s="646"/>
    </row>
    <row r="88" spans="23:61" ht="17.100000000000001" customHeight="1">
      <c r="W88" s="888"/>
      <c r="X88" s="407"/>
      <c r="Y88" s="319" t="str">
        <f>'リンク切公表時非表示（グラフの添え物）'!$W$110</f>
        <v>その他</v>
      </c>
      <c r="Z88" s="117"/>
      <c r="AA88" s="147"/>
      <c r="AB88" s="792" t="str">
        <f t="shared" ref="AB88" si="133">IF(OR(AB21="NO",$AA21="NO"),"-",AB21/$AA21-1)</f>
        <v>-</v>
      </c>
      <c r="AC88" s="792" t="str">
        <f t="shared" ref="AC88:BC88" si="134">IF(OR(AC21="NO",$AA21="NO"),"-",AC21/$AA21-1)</f>
        <v>-</v>
      </c>
      <c r="AD88" s="792" t="str">
        <f t="shared" si="134"/>
        <v>-</v>
      </c>
      <c r="AE88" s="792" t="str">
        <f t="shared" si="134"/>
        <v>-</v>
      </c>
      <c r="AF88" s="792" t="str">
        <f t="shared" si="134"/>
        <v>-</v>
      </c>
      <c r="AG88" s="792" t="str">
        <f t="shared" si="134"/>
        <v>-</v>
      </c>
      <c r="AH88" s="792" t="str">
        <f t="shared" si="134"/>
        <v>-</v>
      </c>
      <c r="AI88" s="792" t="str">
        <f t="shared" si="134"/>
        <v>-</v>
      </c>
      <c r="AJ88" s="792" t="str">
        <f t="shared" si="134"/>
        <v>-</v>
      </c>
      <c r="AK88" s="792" t="str">
        <f t="shared" si="134"/>
        <v>-</v>
      </c>
      <c r="AL88" s="792" t="str">
        <f t="shared" si="134"/>
        <v>-</v>
      </c>
      <c r="AM88" s="792" t="str">
        <f t="shared" si="134"/>
        <v>-</v>
      </c>
      <c r="AN88" s="792" t="str">
        <f t="shared" si="134"/>
        <v>-</v>
      </c>
      <c r="AO88" s="792" t="str">
        <f t="shared" si="134"/>
        <v>-</v>
      </c>
      <c r="AP88" s="792" t="str">
        <f t="shared" si="134"/>
        <v>-</v>
      </c>
      <c r="AQ88" s="792" t="str">
        <f t="shared" si="134"/>
        <v>-</v>
      </c>
      <c r="AR88" s="792" t="str">
        <f t="shared" si="134"/>
        <v>-</v>
      </c>
      <c r="AS88" s="792" t="str">
        <f t="shared" si="134"/>
        <v>-</v>
      </c>
      <c r="AT88" s="792" t="str">
        <f t="shared" si="134"/>
        <v>-</v>
      </c>
      <c r="AU88" s="792" t="str">
        <f t="shared" si="134"/>
        <v>-</v>
      </c>
      <c r="AV88" s="792" t="str">
        <f t="shared" si="134"/>
        <v>-</v>
      </c>
      <c r="AW88" s="792" t="str">
        <f t="shared" si="134"/>
        <v>-</v>
      </c>
      <c r="AX88" s="792" t="str">
        <f t="shared" si="134"/>
        <v>-</v>
      </c>
      <c r="AY88" s="792" t="str">
        <f t="shared" si="134"/>
        <v>-</v>
      </c>
      <c r="AZ88" s="792" t="str">
        <f t="shared" si="134"/>
        <v>-</v>
      </c>
      <c r="BA88" s="792" t="str">
        <f t="shared" si="134"/>
        <v>-</v>
      </c>
      <c r="BB88" s="792" t="str">
        <f t="shared" si="134"/>
        <v>-</v>
      </c>
      <c r="BC88" s="792" t="str">
        <f t="shared" si="134"/>
        <v>-</v>
      </c>
      <c r="BD88" s="792" t="str">
        <f t="shared" ref="BD88" si="135">IF(OR(BD21="NO",$AA21="NO"),"-",BD21/$AA21-1)</f>
        <v>-</v>
      </c>
      <c r="BE88" s="146"/>
      <c r="BF88" s="651"/>
    </row>
    <row r="89" spans="23:61" ht="16.5" customHeight="1">
      <c r="W89" s="888"/>
      <c r="X89" s="409"/>
      <c r="Y89" s="319" t="str">
        <f>'リンク切公表時非表示（グラフの添え物）'!$W$111</f>
        <v>アルミニウム精錬</v>
      </c>
      <c r="Z89" s="286"/>
      <c r="AA89" s="121"/>
      <c r="AB89" s="86">
        <f t="shared" ref="AB89" si="136">IF(OR(AB22="NO",$AA22="NO"),"-",AB22/$AA22-1)</f>
        <v>-0.16076246334310862</v>
      </c>
      <c r="AC89" s="86">
        <f t="shared" ref="AC89:BC89" si="137">IF(OR(AC22="NO",$AA22="NO"),"-",AC22/$AA22-1)</f>
        <v>-0.43747800586510266</v>
      </c>
      <c r="AD89" s="86">
        <f t="shared" si="137"/>
        <v>-0.48187683284457483</v>
      </c>
      <c r="AE89" s="86">
        <f t="shared" si="137"/>
        <v>-0.48307917888563057</v>
      </c>
      <c r="AF89" s="86">
        <f t="shared" si="137"/>
        <v>-0.49155425219941351</v>
      </c>
      <c r="AG89" s="86">
        <f t="shared" si="137"/>
        <v>-0.51967602290182957</v>
      </c>
      <c r="AH89" s="86">
        <f t="shared" si="137"/>
        <v>-0.56666666666666676</v>
      </c>
      <c r="AI89" s="86">
        <f t="shared" si="137"/>
        <v>-0.63983481955832189</v>
      </c>
      <c r="AJ89" s="86">
        <f t="shared" si="137"/>
        <v>-0.78766732499451397</v>
      </c>
      <c r="AK89" s="86">
        <f t="shared" si="137"/>
        <v>-0.87032936341692102</v>
      </c>
      <c r="AL89" s="86">
        <f t="shared" si="137"/>
        <v>-0.88763006030391223</v>
      </c>
      <c r="AM89" s="86">
        <f t="shared" si="137"/>
        <v>-0.89280230268506089</v>
      </c>
      <c r="AN89" s="86">
        <f t="shared" si="137"/>
        <v>-0.89123321875372896</v>
      </c>
      <c r="AO89" s="86">
        <f t="shared" si="137"/>
        <v>-0.89327535493112387</v>
      </c>
      <c r="AP89" s="86">
        <f t="shared" si="137"/>
        <v>-0.89316636769300017</v>
      </c>
      <c r="AQ89" s="86">
        <f t="shared" si="137"/>
        <v>-0.89288857226668905</v>
      </c>
      <c r="AR89" s="86">
        <f t="shared" si="137"/>
        <v>-0.8938364398370644</v>
      </c>
      <c r="AS89" s="86">
        <f t="shared" si="137"/>
        <v>-0.89399705036681165</v>
      </c>
      <c r="AT89" s="86">
        <f t="shared" si="137"/>
        <v>-0.9203504822596601</v>
      </c>
      <c r="AU89" s="86">
        <f t="shared" si="137"/>
        <v>-0.92499488260803187</v>
      </c>
      <c r="AV89" s="86">
        <f t="shared" si="137"/>
        <v>-0.92514822912430761</v>
      </c>
      <c r="AW89" s="86">
        <f t="shared" si="137"/>
        <v>-0.93485384802273686</v>
      </c>
      <c r="AX89" s="86">
        <f t="shared" si="137"/>
        <v>-0.95290024938299434</v>
      </c>
      <c r="AY89" s="86">
        <f t="shared" si="137"/>
        <v>-0.99061198191091548</v>
      </c>
      <c r="AZ89" s="86" t="str">
        <f t="shared" si="137"/>
        <v>-</v>
      </c>
      <c r="BA89" s="86" t="str">
        <f t="shared" si="137"/>
        <v>-</v>
      </c>
      <c r="BB89" s="86" t="str">
        <f t="shared" si="137"/>
        <v>-</v>
      </c>
      <c r="BC89" s="86" t="str">
        <f t="shared" si="137"/>
        <v>-</v>
      </c>
      <c r="BD89" s="86" t="str">
        <f t="shared" ref="BD89" si="138">IF(OR(BD22="NO",$AA22="NO"),"-",BD22/$AA22-1)</f>
        <v>-</v>
      </c>
      <c r="BE89" s="296" t="str">
        <f>IF(BE22="NO","-",BE22/$AA22-1)</f>
        <v>-</v>
      </c>
      <c r="BF89" s="646"/>
    </row>
    <row r="90" spans="23:61" ht="17.100000000000001" customHeight="1">
      <c r="W90" s="888"/>
      <c r="X90" s="410" t="s">
        <v>205</v>
      </c>
      <c r="Y90" s="411"/>
      <c r="Z90" s="114"/>
      <c r="AA90" s="144"/>
      <c r="AB90" s="718">
        <f t="shared" ref="AB90:BE90" si="139">AB23/$AA23-1</f>
        <v>0.10552257582449287</v>
      </c>
      <c r="AC90" s="718">
        <f t="shared" si="139"/>
        <v>0.21678907795562519</v>
      </c>
      <c r="AD90" s="718">
        <f t="shared" si="139"/>
        <v>0.22193659037119362</v>
      </c>
      <c r="AE90" s="718">
        <f t="shared" si="139"/>
        <v>0.16886179869525741</v>
      </c>
      <c r="AF90" s="718">
        <f t="shared" si="139"/>
        <v>0.27995605106481247</v>
      </c>
      <c r="AG90" s="718">
        <f t="shared" si="139"/>
        <v>0.32467666935426065</v>
      </c>
      <c r="AH90" s="718">
        <f t="shared" si="139"/>
        <v>0.1292187994492775</v>
      </c>
      <c r="AI90" s="718">
        <f t="shared" si="139"/>
        <v>2.9107341460523184E-2</v>
      </c>
      <c r="AJ90" s="718">
        <f t="shared" si="139"/>
        <v>-0.28587028876379506</v>
      </c>
      <c r="AK90" s="718">
        <f t="shared" si="139"/>
        <v>-0.45281551006819842</v>
      </c>
      <c r="AL90" s="718">
        <f t="shared" si="139"/>
        <v>-0.52793900434169694</v>
      </c>
      <c r="AM90" s="718">
        <f t="shared" si="139"/>
        <v>-0.55366150889473265</v>
      </c>
      <c r="AN90" s="718">
        <f t="shared" si="139"/>
        <v>-0.57927771025294872</v>
      </c>
      <c r="AO90" s="718">
        <f t="shared" si="139"/>
        <v>-0.59076469002750531</v>
      </c>
      <c r="AP90" s="718">
        <f t="shared" si="139"/>
        <v>-0.60876855272106267</v>
      </c>
      <c r="AQ90" s="718">
        <f t="shared" si="139"/>
        <v>-0.59514709803256149</v>
      </c>
      <c r="AR90" s="718">
        <f t="shared" si="139"/>
        <v>-0.63361739062273059</v>
      </c>
      <c r="AS90" s="718">
        <f t="shared" si="139"/>
        <v>-0.67697452022861948</v>
      </c>
      <c r="AT90" s="718">
        <f t="shared" si="139"/>
        <v>-0.81169355821868527</v>
      </c>
      <c r="AU90" s="718">
        <f t="shared" si="139"/>
        <v>-0.81337566290256313</v>
      </c>
      <c r="AV90" s="718">
        <f t="shared" si="139"/>
        <v>-0.82707152717430366</v>
      </c>
      <c r="AW90" s="718">
        <f t="shared" si="139"/>
        <v>-0.82822873956635212</v>
      </c>
      <c r="AX90" s="718">
        <f t="shared" si="139"/>
        <v>-0.83850276187990369</v>
      </c>
      <c r="AY90" s="718">
        <f t="shared" si="139"/>
        <v>-0.84133478840779197</v>
      </c>
      <c r="AZ90" s="718">
        <f t="shared" si="139"/>
        <v>-0.83851408281585893</v>
      </c>
      <c r="BA90" s="718">
        <f t="shared" si="139"/>
        <v>-0.83204252896266606</v>
      </c>
      <c r="BB90" s="718">
        <f t="shared" si="139"/>
        <v>-0.8388527152776204</v>
      </c>
      <c r="BC90" s="718">
        <f t="shared" si="139"/>
        <v>-0.84005814092347053</v>
      </c>
      <c r="BD90" s="718">
        <f t="shared" ref="BD90" si="140">BD23/$AA23-1</f>
        <v>-0.84425392122900211</v>
      </c>
      <c r="BE90" s="308">
        <f t="shared" si="139"/>
        <v>-1</v>
      </c>
      <c r="BF90" s="646"/>
    </row>
    <row r="91" spans="23:61" ht="17.100000000000001" customHeight="1">
      <c r="W91" s="888"/>
      <c r="X91" s="412"/>
      <c r="Y91" s="319" t="str">
        <f>'リンク切公表時非表示（グラフの添え物）'!$W$115</f>
        <v>粒子加速器等</v>
      </c>
      <c r="Z91" s="117"/>
      <c r="AA91" s="121"/>
      <c r="AB91" s="307">
        <f t="shared" ref="AB91" si="141">IF(OR(AB24="NO",$AA24="NO"),"-",AB24/$AA24-1)</f>
        <v>-5.1194122204485271E-2</v>
      </c>
      <c r="AC91" s="307">
        <f t="shared" ref="AC91:BC91" si="142">IF(OR(AC24="NO",$AA24="NO"),"-",AC24/$AA24-1)</f>
        <v>1.8355111612593511E-3</v>
      </c>
      <c r="AD91" s="307">
        <f t="shared" si="142"/>
        <v>8.8462018438307366E-2</v>
      </c>
      <c r="AE91" s="307">
        <f t="shared" si="142"/>
        <v>0.12723134200304687</v>
      </c>
      <c r="AF91" s="307">
        <f t="shared" si="142"/>
        <v>0.14255240046381723</v>
      </c>
      <c r="AG91" s="307">
        <f t="shared" si="142"/>
        <v>0.16584337318073761</v>
      </c>
      <c r="AH91" s="307">
        <f t="shared" si="142"/>
        <v>0.17100542333751023</v>
      </c>
      <c r="AI91" s="307">
        <f t="shared" si="142"/>
        <v>0.17698253404535191</v>
      </c>
      <c r="AJ91" s="307">
        <f t="shared" si="142"/>
        <v>0.17575770839540672</v>
      </c>
      <c r="AK91" s="307">
        <f t="shared" si="142"/>
        <v>0.16098290842723206</v>
      </c>
      <c r="AL91" s="307">
        <f t="shared" si="142"/>
        <v>0.15159606275056259</v>
      </c>
      <c r="AM91" s="307">
        <f t="shared" si="142"/>
        <v>0.18200419099715548</v>
      </c>
      <c r="AN91" s="307">
        <f t="shared" si="142"/>
        <v>0.15020383013462113</v>
      </c>
      <c r="AO91" s="307">
        <f t="shared" si="142"/>
        <v>0.21464301127825403</v>
      </c>
      <c r="AP91" s="307">
        <f t="shared" si="142"/>
        <v>0.19970353547247832</v>
      </c>
      <c r="AQ91" s="307">
        <f t="shared" si="142"/>
        <v>0.2191431632259695</v>
      </c>
      <c r="AR91" s="307">
        <f t="shared" si="142"/>
        <v>0.21031381201400068</v>
      </c>
      <c r="AS91" s="307">
        <f t="shared" si="142"/>
        <v>0.2071299654810701</v>
      </c>
      <c r="AT91" s="307">
        <f t="shared" si="142"/>
        <v>0.1940786908834804</v>
      </c>
      <c r="AU91" s="307">
        <f t="shared" si="142"/>
        <v>0.13926413867416998</v>
      </c>
      <c r="AV91" s="307">
        <f t="shared" si="142"/>
        <v>0.14955882009523758</v>
      </c>
      <c r="AW91" s="307">
        <f t="shared" si="142"/>
        <v>0.17915409570781016</v>
      </c>
      <c r="AX91" s="307">
        <f t="shared" si="142"/>
        <v>0.18134771776732372</v>
      </c>
      <c r="AY91" s="307">
        <f t="shared" si="142"/>
        <v>0.17930530616619311</v>
      </c>
      <c r="AZ91" s="307">
        <f t="shared" si="142"/>
        <v>0.15361277958293895</v>
      </c>
      <c r="BA91" s="307">
        <f t="shared" si="142"/>
        <v>0.12510732054732787</v>
      </c>
      <c r="BB91" s="307">
        <f t="shared" si="142"/>
        <v>0.14209301271624875</v>
      </c>
      <c r="BC91" s="307">
        <f t="shared" si="142"/>
        <v>0.16170507501213627</v>
      </c>
      <c r="BD91" s="307">
        <f t="shared" ref="BD91" si="143">IF(OR(BD24="NO",$AA24="NO"),"-",BD24/$AA24-1)</f>
        <v>0.16411573710935046</v>
      </c>
      <c r="BE91" s="296" t="str">
        <f t="shared" ref="BE91:BE96" si="144">IF(BE24="NO","-",BE24/$AA24-1)</f>
        <v>-</v>
      </c>
      <c r="BF91" s="646"/>
    </row>
    <row r="92" spans="23:61" ht="17.100000000000001" customHeight="1">
      <c r="W92" s="888"/>
      <c r="X92" s="412"/>
      <c r="Y92" s="319" t="str">
        <f>'リンク切公表時非表示（グラフの添え物）'!$W$116</f>
        <v>電気絶縁ガス使用機器</v>
      </c>
      <c r="Z92" s="112"/>
      <c r="AA92" s="121"/>
      <c r="AB92" s="307">
        <f t="shared" ref="AB92" si="145">IF(OR(AB25="NO",$AA25="NO"),"-",AB25/$AA25-1)</f>
        <v>0.11764705882352944</v>
      </c>
      <c r="AC92" s="307">
        <f t="shared" ref="AC92:BC92" si="146">IF(OR(AC25="NO",$AA25="NO"),"-",AC25/$AA25-1)</f>
        <v>0.2352941176470591</v>
      </c>
      <c r="AD92" s="307">
        <f t="shared" si="146"/>
        <v>0.2352941176470591</v>
      </c>
      <c r="AE92" s="307">
        <f t="shared" si="146"/>
        <v>0.17647058823529438</v>
      </c>
      <c r="AF92" s="307">
        <f t="shared" si="146"/>
        <v>0.29411764705882337</v>
      </c>
      <c r="AG92" s="307">
        <f t="shared" si="146"/>
        <v>0.38500885303954346</v>
      </c>
      <c r="AH92" s="307">
        <f t="shared" si="146"/>
        <v>0.2300385036957926</v>
      </c>
      <c r="AI92" s="307">
        <f t="shared" si="146"/>
        <v>8.7518619487929161E-2</v>
      </c>
      <c r="AJ92" s="307">
        <f t="shared" si="146"/>
        <v>-0.40128722736348277</v>
      </c>
      <c r="AK92" s="307">
        <f t="shared" si="146"/>
        <v>-0.64133107098788933</v>
      </c>
      <c r="AL92" s="307">
        <f t="shared" si="146"/>
        <v>-0.73823989790987821</v>
      </c>
      <c r="AM92" s="307">
        <f t="shared" si="146"/>
        <v>-0.8006549732303887</v>
      </c>
      <c r="AN92" s="307">
        <f t="shared" si="146"/>
        <v>-0.82990733971482833</v>
      </c>
      <c r="AO92" s="307">
        <f t="shared" si="146"/>
        <v>-0.85466845111143053</v>
      </c>
      <c r="AP92" s="307">
        <f t="shared" si="146"/>
        <v>-0.88913139317102974</v>
      </c>
      <c r="AQ92" s="307">
        <f t="shared" si="146"/>
        <v>-0.88080803080107506</v>
      </c>
      <c r="AR92" s="307">
        <f t="shared" si="146"/>
        <v>-0.89153077738001074</v>
      </c>
      <c r="AS92" s="307">
        <f t="shared" si="146"/>
        <v>-0.89792163769413369</v>
      </c>
      <c r="AT92" s="307">
        <f t="shared" si="146"/>
        <v>-0.91233920976347327</v>
      </c>
      <c r="AU92" s="307">
        <f t="shared" si="146"/>
        <v>-0.92330011586504424</v>
      </c>
      <c r="AV92" s="307">
        <f t="shared" si="146"/>
        <v>-0.91290130751227183</v>
      </c>
      <c r="AW92" s="307">
        <f t="shared" si="146"/>
        <v>-0.91138364359051571</v>
      </c>
      <c r="AX92" s="307">
        <f t="shared" si="146"/>
        <v>-0.92077067599545104</v>
      </c>
      <c r="AY92" s="307">
        <f t="shared" si="146"/>
        <v>-0.92582955573463765</v>
      </c>
      <c r="AZ92" s="307">
        <f t="shared" si="146"/>
        <v>-0.92479529587684828</v>
      </c>
      <c r="BA92" s="307">
        <f t="shared" si="146"/>
        <v>-0.91921366523127912</v>
      </c>
      <c r="BB92" s="307">
        <f t="shared" si="146"/>
        <v>-0.92358116473944363</v>
      </c>
      <c r="BC92" s="307">
        <f t="shared" si="146"/>
        <v>-0.92948319110182798</v>
      </c>
      <c r="BD92" s="307">
        <f t="shared" ref="BD92" si="147">IF(OR(BD25="NO",$AA25="NO"),"-",BD25/$AA25-1)</f>
        <v>-0.92939887643950825</v>
      </c>
      <c r="BE92" s="296" t="str">
        <f t="shared" si="144"/>
        <v>-</v>
      </c>
      <c r="BF92" s="646"/>
    </row>
    <row r="93" spans="23:61" ht="17.100000000000001" customHeight="1">
      <c r="W93" s="888"/>
      <c r="X93" s="412"/>
      <c r="Y93" s="319" t="str">
        <f>'リンク切公表時非表示（グラフの添え物）'!$W$117</f>
        <v>マグネシウム鋳造</v>
      </c>
      <c r="Z93" s="112"/>
      <c r="AA93" s="146"/>
      <c r="AB93" s="307">
        <f t="shared" ref="AB93" si="148">IF(OR(AB26="NO",$AA26="NO"),"-",AB26/$AA26-1)</f>
        <v>-0.13720109760878085</v>
      </c>
      <c r="AC93" s="307">
        <f t="shared" ref="AC93:BC93" si="149">IF(OR(AC26="NO",$AA26="NO"),"-",AC26/$AA26-1)</f>
        <v>-0.26969815758526072</v>
      </c>
      <c r="AD93" s="307">
        <f t="shared" si="149"/>
        <v>-0.2330458643669151</v>
      </c>
      <c r="AE93" s="307">
        <f t="shared" si="149"/>
        <v>-0.25499803998432002</v>
      </c>
      <c r="AF93" s="307">
        <f t="shared" si="149"/>
        <v>-0.22206977655821258</v>
      </c>
      <c r="AG93" s="307">
        <f t="shared" si="149"/>
        <v>-6.6483731869855012E-2</v>
      </c>
      <c r="AH93" s="307">
        <f t="shared" si="149"/>
        <v>0.24468835750685991</v>
      </c>
      <c r="AI93" s="307">
        <f t="shared" si="149"/>
        <v>1.6449627597020773</v>
      </c>
      <c r="AJ93" s="307">
        <f t="shared" si="149"/>
        <v>3.2008232065856523</v>
      </c>
      <c r="AK93" s="307">
        <f t="shared" si="149"/>
        <v>5.6901999215993717</v>
      </c>
      <c r="AL93" s="307">
        <f t="shared" si="149"/>
        <v>6.4681301450411599</v>
      </c>
      <c r="AM93" s="307">
        <f t="shared" si="149"/>
        <v>6.3125441003528007</v>
      </c>
      <c r="AN93" s="307">
        <f t="shared" si="149"/>
        <v>6.3270428969523795</v>
      </c>
      <c r="AO93" s="307">
        <f t="shared" si="149"/>
        <v>6.2326093286905282</v>
      </c>
      <c r="AP93" s="307">
        <f t="shared" si="149"/>
        <v>6.5339515047835839</v>
      </c>
      <c r="AQ93" s="307">
        <f t="shared" si="149"/>
        <v>6.1028219239645116</v>
      </c>
      <c r="AR93" s="307">
        <f t="shared" si="149"/>
        <v>6.0914817193683986</v>
      </c>
      <c r="AS93" s="307">
        <f t="shared" si="149"/>
        <v>3.2474990199921594</v>
      </c>
      <c r="AT93" s="307">
        <f t="shared" si="149"/>
        <v>0.55586044688357483</v>
      </c>
      <c r="AU93" s="307">
        <f t="shared" si="149"/>
        <v>1.0044150137201093</v>
      </c>
      <c r="AV93" s="307">
        <f t="shared" si="149"/>
        <v>0.24468835750685991</v>
      </c>
      <c r="AW93" s="307">
        <f t="shared" si="149"/>
        <v>0.24468835750685991</v>
      </c>
      <c r="AX93" s="307">
        <f t="shared" si="149"/>
        <v>8.9102312818502227E-2</v>
      </c>
      <c r="AY93" s="307">
        <f t="shared" si="149"/>
        <v>0.24468835750685991</v>
      </c>
      <c r="AZ93" s="307">
        <f t="shared" si="149"/>
        <v>0.55586044688357483</v>
      </c>
      <c r="BA93" s="307">
        <f t="shared" si="149"/>
        <v>1.1470874166993332</v>
      </c>
      <c r="BB93" s="307">
        <f t="shared" si="149"/>
        <v>0.68032928263426107</v>
      </c>
      <c r="BC93" s="307">
        <f t="shared" si="149"/>
        <v>0.86703253626028998</v>
      </c>
      <c r="BD93" s="307">
        <f t="shared" ref="BD93" si="150">IF(OR(BD26="NO",$AA26="NO"),"-",BD26/$AA26-1)</f>
        <v>0.71144649157193229</v>
      </c>
      <c r="BE93" s="296" t="str">
        <f t="shared" si="144"/>
        <v>-</v>
      </c>
      <c r="BF93" s="646"/>
    </row>
    <row r="94" spans="23:61" ht="17.100000000000001" customHeight="1">
      <c r="W94" s="888"/>
      <c r="X94" s="412"/>
      <c r="Y94" s="319" t="str">
        <f>'リンク切公表時非表示（グラフの添え物）'!$W$118</f>
        <v>半導体製造</v>
      </c>
      <c r="Z94" s="112"/>
      <c r="AA94" s="146"/>
      <c r="AB94" s="307">
        <f t="shared" ref="AB94" si="151">IF(OR(AB27="NO",$AA27="NO"),"-",AB27/$AA27-1)</f>
        <v>0.11764705882352944</v>
      </c>
      <c r="AC94" s="307">
        <f t="shared" ref="AC94:BC94" si="152">IF(OR(AC27="NO",$AA27="NO"),"-",AC27/$AA27-1)</f>
        <v>0.23529411764705888</v>
      </c>
      <c r="AD94" s="307">
        <f t="shared" si="152"/>
        <v>0.23529411764705888</v>
      </c>
      <c r="AE94" s="307">
        <f t="shared" si="152"/>
        <v>0.17647058823529416</v>
      </c>
      <c r="AF94" s="307">
        <f t="shared" si="152"/>
        <v>0.29411764705882359</v>
      </c>
      <c r="AG94" s="307">
        <f t="shared" si="152"/>
        <v>0.38931380963971862</v>
      </c>
      <c r="AH94" s="307">
        <f t="shared" si="152"/>
        <v>0.71437059935384251</v>
      </c>
      <c r="AI94" s="307">
        <f t="shared" si="152"/>
        <v>0.72594493490122636</v>
      </c>
      <c r="AJ94" s="307">
        <f t="shared" si="152"/>
        <v>0.78485279583201462</v>
      </c>
      <c r="AK94" s="307">
        <f t="shared" si="152"/>
        <v>1.0340984552547514</v>
      </c>
      <c r="AL94" s="307">
        <f t="shared" si="152"/>
        <v>0.50039042699063629</v>
      </c>
      <c r="AM94" s="307">
        <f t="shared" si="152"/>
        <v>0.59814413468237593</v>
      </c>
      <c r="AN94" s="307">
        <f t="shared" si="152"/>
        <v>0.67088025650231531</v>
      </c>
      <c r="AO94" s="307">
        <f t="shared" si="152"/>
        <v>0.90221926790358586</v>
      </c>
      <c r="AP94" s="307">
        <f t="shared" si="152"/>
        <v>0.74775290345978052</v>
      </c>
      <c r="AQ94" s="307">
        <f t="shared" si="152"/>
        <v>0.4991020836881328</v>
      </c>
      <c r="AR94" s="307">
        <f t="shared" si="152"/>
        <v>0.3931477355703572</v>
      </c>
      <c r="AS94" s="307">
        <f t="shared" si="152"/>
        <v>6.3190287991744754E-2</v>
      </c>
      <c r="AT94" s="307">
        <f t="shared" si="152"/>
        <v>-0.31759297124388708</v>
      </c>
      <c r="AU94" s="307">
        <f t="shared" si="152"/>
        <v>-0.27274096954871507</v>
      </c>
      <c r="AV94" s="307">
        <f t="shared" si="152"/>
        <v>-0.36426391065314534</v>
      </c>
      <c r="AW94" s="307">
        <f t="shared" si="152"/>
        <v>-0.40616794667370237</v>
      </c>
      <c r="AX94" s="307">
        <f t="shared" si="152"/>
        <v>-0.41290165525453126</v>
      </c>
      <c r="AY94" s="307">
        <f t="shared" si="152"/>
        <v>-0.43460811520990406</v>
      </c>
      <c r="AZ94" s="307">
        <f t="shared" si="152"/>
        <v>-0.40478812386705054</v>
      </c>
      <c r="BA94" s="307">
        <f t="shared" si="152"/>
        <v>-0.37834078057993847</v>
      </c>
      <c r="BB94" s="307">
        <f t="shared" si="152"/>
        <v>-0.35310514468033605</v>
      </c>
      <c r="BC94" s="307">
        <f t="shared" si="152"/>
        <v>-0.4108060950600857</v>
      </c>
      <c r="BD94" s="307">
        <f t="shared" ref="BD94" si="153">IF(OR(BD27="NO",$AA27="NO"),"-",BD27/$AA27-1)</f>
        <v>-0.43774859072596184</v>
      </c>
      <c r="BE94" s="296" t="str">
        <f t="shared" si="144"/>
        <v>-</v>
      </c>
      <c r="BF94" s="646"/>
    </row>
    <row r="95" spans="23:61" ht="17.100000000000001" customHeight="1">
      <c r="W95" s="888"/>
      <c r="X95" s="412"/>
      <c r="Y95" s="319" t="str">
        <f>'リンク切公表時非表示（グラフの添え物）'!$W$119</f>
        <v>液晶製造</v>
      </c>
      <c r="Z95" s="118"/>
      <c r="AA95" s="121"/>
      <c r="AB95" s="307">
        <f t="shared" ref="AB95" si="154">IF(OR(AB28="NO",$AA28="NO"),"-",AB28/$AA28-1)</f>
        <v>0.11764705882352944</v>
      </c>
      <c r="AC95" s="307">
        <f t="shared" ref="AC95:BC95" si="155">IF(OR(AC28="NO",$AA28="NO"),"-",AC28/$AA28-1)</f>
        <v>0.23529411764705888</v>
      </c>
      <c r="AD95" s="307">
        <f t="shared" si="155"/>
        <v>0.23529411764705888</v>
      </c>
      <c r="AE95" s="307">
        <f t="shared" si="155"/>
        <v>0.17647058823529416</v>
      </c>
      <c r="AF95" s="307">
        <f t="shared" si="155"/>
        <v>0.29411764705882359</v>
      </c>
      <c r="AG95" s="307">
        <f t="shared" si="155"/>
        <v>2.7603765686104329</v>
      </c>
      <c r="AH95" s="307">
        <f t="shared" si="155"/>
        <v>3.8865801484627873</v>
      </c>
      <c r="AI95" s="307">
        <f t="shared" si="155"/>
        <v>4.9154048010455691</v>
      </c>
      <c r="AJ95" s="307">
        <f t="shared" si="155"/>
        <v>6.9204447757231673</v>
      </c>
      <c r="AK95" s="307">
        <f t="shared" si="155"/>
        <v>7.0027058210890676</v>
      </c>
      <c r="AL95" s="307">
        <f t="shared" si="155"/>
        <v>6.5171589899629332</v>
      </c>
      <c r="AM95" s="307">
        <f t="shared" si="155"/>
        <v>7.2347080265885211</v>
      </c>
      <c r="AN95" s="307">
        <f t="shared" si="155"/>
        <v>6.7917406087586905</v>
      </c>
      <c r="AO95" s="307">
        <f t="shared" si="155"/>
        <v>6.7551701604092429</v>
      </c>
      <c r="AP95" s="307">
        <f t="shared" si="155"/>
        <v>5.4930965824969107</v>
      </c>
      <c r="AQ95" s="307">
        <f t="shared" si="155"/>
        <v>4.2220750380346539</v>
      </c>
      <c r="AR95" s="307">
        <f t="shared" si="155"/>
        <v>2.3343898820159912</v>
      </c>
      <c r="AS95" s="307">
        <f t="shared" si="155"/>
        <v>1.6996011207081332</v>
      </c>
      <c r="AT95" s="307">
        <f t="shared" si="155"/>
        <v>0.81894914629332671</v>
      </c>
      <c r="AU95" s="307">
        <f t="shared" si="155"/>
        <v>1.4528370278852725</v>
      </c>
      <c r="AV95" s="307">
        <f t="shared" si="155"/>
        <v>0.80555087454179741</v>
      </c>
      <c r="AW95" s="307">
        <f t="shared" si="155"/>
        <v>0.56951794520967547</v>
      </c>
      <c r="AX95" s="307">
        <f t="shared" si="155"/>
        <v>0.54941554264476111</v>
      </c>
      <c r="AY95" s="307">
        <f t="shared" si="155"/>
        <v>0.74305434445953344</v>
      </c>
      <c r="AZ95" s="307">
        <f t="shared" si="155"/>
        <v>0.74473352257063286</v>
      </c>
      <c r="BA95" s="307">
        <f t="shared" si="155"/>
        <v>0.42857475020200653</v>
      </c>
      <c r="BB95" s="307">
        <f t="shared" si="155"/>
        <v>0.4839044028303916</v>
      </c>
      <c r="BC95" s="307">
        <f t="shared" si="155"/>
        <v>0.52266722484862838</v>
      </c>
      <c r="BD95" s="307">
        <f t="shared" ref="BD95" si="156">IF(OR(BD28="NO",$AA28="NO"),"-",BD28/$AA28-1)</f>
        <v>0.34240377998100824</v>
      </c>
      <c r="BE95" s="296" t="str">
        <f t="shared" si="144"/>
        <v>-</v>
      </c>
      <c r="BF95" s="646"/>
    </row>
    <row r="96" spans="23:61" ht="17.100000000000001" customHeight="1">
      <c r="W96" s="888"/>
      <c r="X96" s="413"/>
      <c r="Y96" s="319" t="str">
        <f>'リンク切公表時非表示（グラフの添え物）'!$W$120</f>
        <v>SF6 製造時の漏出</v>
      </c>
      <c r="Z96" s="112"/>
      <c r="AA96" s="121"/>
      <c r="AB96" s="307">
        <f t="shared" ref="AB96:AB98" si="157">IF(OR(AB29="NO",$AA29="NO"),"-",AB29/$AA29-1)</f>
        <v>0.11764705882352966</v>
      </c>
      <c r="AC96" s="307">
        <f t="shared" ref="AC96:BC96" si="158">IF(OR(AC29="NO",$AA29="NO"),"-",AC29/$AA29-1)</f>
        <v>0.2352941176470591</v>
      </c>
      <c r="AD96" s="307">
        <f t="shared" si="158"/>
        <v>0.2352941176470591</v>
      </c>
      <c r="AE96" s="307">
        <f t="shared" si="158"/>
        <v>0.17647058823529416</v>
      </c>
      <c r="AF96" s="307">
        <f t="shared" si="158"/>
        <v>0.29411764705882382</v>
      </c>
      <c r="AG96" s="307">
        <f t="shared" si="158"/>
        <v>0.1495968945954016</v>
      </c>
      <c r="AH96" s="307">
        <f t="shared" si="158"/>
        <v>-0.29053448790683778</v>
      </c>
      <c r="AI96" s="307">
        <f t="shared" si="158"/>
        <v>-0.42191699014631223</v>
      </c>
      <c r="AJ96" s="307">
        <f t="shared" si="158"/>
        <v>-0.57957599283368166</v>
      </c>
      <c r="AK96" s="307">
        <f t="shared" si="158"/>
        <v>-0.76351149596894596</v>
      </c>
      <c r="AL96" s="307">
        <f t="shared" si="158"/>
        <v>-0.78321887130486711</v>
      </c>
      <c r="AM96" s="307">
        <f t="shared" si="158"/>
        <v>-0.76351149596894596</v>
      </c>
      <c r="AN96" s="307">
        <f t="shared" si="158"/>
        <v>-0.7766497461928934</v>
      </c>
      <c r="AO96" s="307">
        <f t="shared" si="158"/>
        <v>-0.78978799641684083</v>
      </c>
      <c r="AP96" s="307">
        <f t="shared" si="158"/>
        <v>-0.73197969543147212</v>
      </c>
      <c r="AQ96" s="307">
        <f t="shared" si="158"/>
        <v>-0.62444311734846214</v>
      </c>
      <c r="AR96" s="307">
        <f t="shared" si="158"/>
        <v>-0.67049268438339804</v>
      </c>
      <c r="AS96" s="307">
        <f t="shared" si="158"/>
        <v>-0.64592415646461632</v>
      </c>
      <c r="AT96" s="307">
        <f t="shared" si="158"/>
        <v>-0.93299492385786797</v>
      </c>
      <c r="AU96" s="307">
        <f t="shared" si="158"/>
        <v>-0.94547626157061804</v>
      </c>
      <c r="AV96" s="307">
        <f t="shared" si="158"/>
        <v>-0.96189907435055244</v>
      </c>
      <c r="AW96" s="307">
        <f t="shared" si="158"/>
        <v>-0.96452672439534193</v>
      </c>
      <c r="AX96" s="307">
        <f t="shared" si="158"/>
        <v>-0.97326366079426696</v>
      </c>
      <c r="AY96" s="307">
        <f t="shared" si="158"/>
        <v>-0.98226336219767096</v>
      </c>
      <c r="AZ96" s="307">
        <f t="shared" si="158"/>
        <v>-0.98489101224246045</v>
      </c>
      <c r="BA96" s="307">
        <f t="shared" si="158"/>
        <v>-0.98554792475365782</v>
      </c>
      <c r="BB96" s="307">
        <f t="shared" si="158"/>
        <v>-0.98827411189439507</v>
      </c>
      <c r="BC96" s="307">
        <f t="shared" si="158"/>
        <v>-0.98687488805290191</v>
      </c>
      <c r="BD96" s="307">
        <f t="shared" ref="BD96" si="159">IF(OR(BD29="NO",$AA29="NO"),"-",BD29/$AA29-1)</f>
        <v>-0.98843177062926202</v>
      </c>
      <c r="BE96" s="296" t="str">
        <f t="shared" si="144"/>
        <v>-</v>
      </c>
      <c r="BF96" s="646"/>
    </row>
    <row r="97" spans="2:62" ht="17.100000000000001" customHeight="1">
      <c r="W97" s="888"/>
      <c r="X97" s="358" t="s">
        <v>207</v>
      </c>
      <c r="Y97" s="414"/>
      <c r="Z97" s="287"/>
      <c r="AA97" s="288"/>
      <c r="AB97" s="720">
        <f t="shared" ref="AB97:BE97" si="160">AB30/$AA30-1</f>
        <v>0</v>
      </c>
      <c r="AC97" s="720">
        <f t="shared" si="160"/>
        <v>0</v>
      </c>
      <c r="AD97" s="720">
        <f t="shared" si="160"/>
        <v>0.33333333333333348</v>
      </c>
      <c r="AE97" s="720">
        <f t="shared" si="160"/>
        <v>1.3333333333333339</v>
      </c>
      <c r="AF97" s="720">
        <f t="shared" si="160"/>
        <v>5.1666666666666643</v>
      </c>
      <c r="AG97" s="720">
        <f t="shared" si="160"/>
        <v>4.9047836226749046</v>
      </c>
      <c r="AH97" s="720">
        <f t="shared" si="160"/>
        <v>4.2456337622174782</v>
      </c>
      <c r="AI97" s="720">
        <f t="shared" si="160"/>
        <v>4.7692582387944471</v>
      </c>
      <c r="AJ97" s="720">
        <f t="shared" si="160"/>
        <v>8.6679111890702174</v>
      </c>
      <c r="AK97" s="720">
        <f t="shared" si="160"/>
        <v>7.7633822968169159</v>
      </c>
      <c r="AL97" s="720">
        <f t="shared" si="160"/>
        <v>8.0406081453481093</v>
      </c>
      <c r="AM97" s="720">
        <f t="shared" si="160"/>
        <v>10.391735595586026</v>
      </c>
      <c r="AN97" s="720">
        <f t="shared" si="160"/>
        <v>11.759832449954526</v>
      </c>
      <c r="AO97" s="720">
        <f t="shared" si="160"/>
        <v>13.904646349827996</v>
      </c>
      <c r="AP97" s="720">
        <f t="shared" si="160"/>
        <v>44.132146791215824</v>
      </c>
      <c r="AQ97" s="720">
        <f t="shared" si="160"/>
        <v>41.972095173144396</v>
      </c>
      <c r="AR97" s="720">
        <f t="shared" si="160"/>
        <v>47.660060322886132</v>
      </c>
      <c r="AS97" s="720">
        <f t="shared" si="160"/>
        <v>44.416936239954353</v>
      </c>
      <c r="AT97" s="720">
        <f t="shared" si="160"/>
        <v>40.52595724735793</v>
      </c>
      <c r="AU97" s="720">
        <f t="shared" si="160"/>
        <v>46.217061377636426</v>
      </c>
      <c r="AV97" s="720">
        <f t="shared" si="160"/>
        <v>54.209691409698692</v>
      </c>
      <c r="AW97" s="720">
        <f t="shared" si="160"/>
        <v>45.361822274760272</v>
      </c>
      <c r="AX97" s="720">
        <f t="shared" si="160"/>
        <v>48.593517722437284</v>
      </c>
      <c r="AY97" s="720">
        <f t="shared" si="160"/>
        <v>33.433375358040131</v>
      </c>
      <c r="AZ97" s="720">
        <f t="shared" si="160"/>
        <v>16.510997888163207</v>
      </c>
      <c r="BA97" s="720">
        <f t="shared" si="160"/>
        <v>18.455324354047669</v>
      </c>
      <c r="BB97" s="720">
        <f t="shared" si="160"/>
        <v>12.792619232384444</v>
      </c>
      <c r="BC97" s="720">
        <f t="shared" si="160"/>
        <v>7.6629305658577724</v>
      </c>
      <c r="BD97" s="720">
        <f t="shared" ref="BD97" si="161">BD30/$AA30-1</f>
        <v>7.0182107225509966</v>
      </c>
      <c r="BE97" s="299">
        <f t="shared" si="160"/>
        <v>-1</v>
      </c>
      <c r="BF97" s="646"/>
    </row>
    <row r="98" spans="2:62" ht="17.100000000000001" customHeight="1">
      <c r="W98" s="888"/>
      <c r="X98" s="358"/>
      <c r="Y98" s="387" t="str">
        <f>'リンク切公表時非表示（グラフの添え物）'!$W$124</f>
        <v>半導体製造</v>
      </c>
      <c r="Z98" s="942"/>
      <c r="AA98" s="146"/>
      <c r="AB98" s="307">
        <f t="shared" si="157"/>
        <v>0</v>
      </c>
      <c r="AC98" s="307">
        <f t="shared" ref="AC98:BC98" si="162">IF(OR(AC31="NO",$AA31="NO"),"-",AC31/$AA31-1)</f>
        <v>0</v>
      </c>
      <c r="AD98" s="307">
        <f t="shared" si="162"/>
        <v>0.33333333333333326</v>
      </c>
      <c r="AE98" s="307">
        <f t="shared" si="162"/>
        <v>1.3333333333333335</v>
      </c>
      <c r="AF98" s="307">
        <f t="shared" si="162"/>
        <v>5.1666666666666634</v>
      </c>
      <c r="AG98" s="307">
        <f t="shared" si="162"/>
        <v>5.1910607901885575</v>
      </c>
      <c r="AH98" s="307">
        <f t="shared" si="162"/>
        <v>3.5545824345635317</v>
      </c>
      <c r="AI98" s="307">
        <f t="shared" si="162"/>
        <v>3.3496829692518446</v>
      </c>
      <c r="AJ98" s="307">
        <f t="shared" si="162"/>
        <v>6.7534491181553076</v>
      </c>
      <c r="AK98" s="307">
        <f t="shared" si="162"/>
        <v>2.648017696050891</v>
      </c>
      <c r="AL98" s="307">
        <f t="shared" si="162"/>
        <v>3.2958716205833092</v>
      </c>
      <c r="AM98" s="307">
        <f t="shared" si="162"/>
        <v>5.1023481847940131</v>
      </c>
      <c r="AN98" s="307">
        <f t="shared" si="162"/>
        <v>3.7759928856355307</v>
      </c>
      <c r="AO98" s="307">
        <f t="shared" si="162"/>
        <v>5.6522243812428714</v>
      </c>
      <c r="AP98" s="307">
        <f t="shared" si="162"/>
        <v>4.9012865069862306</v>
      </c>
      <c r="AQ98" s="307">
        <f t="shared" si="162"/>
        <v>6.0783486656033547</v>
      </c>
      <c r="AR98" s="307">
        <f t="shared" si="162"/>
        <v>7.9839351943180787</v>
      </c>
      <c r="AS98" s="307">
        <f t="shared" si="162"/>
        <v>7.3290940551090475</v>
      </c>
      <c r="AT98" s="307">
        <f t="shared" si="162"/>
        <v>5.674222100170291</v>
      </c>
      <c r="AU98" s="307">
        <f t="shared" si="162"/>
        <v>5.987943525513951</v>
      </c>
      <c r="AV98" s="307">
        <f t="shared" si="162"/>
        <v>5.4063904179520339</v>
      </c>
      <c r="AW98" s="307">
        <f t="shared" si="162"/>
        <v>5.4873410878072493</v>
      </c>
      <c r="AX98" s="307">
        <f t="shared" si="162"/>
        <v>3.0227508138891492</v>
      </c>
      <c r="AY98" s="307">
        <f t="shared" si="162"/>
        <v>3.8374919396067426</v>
      </c>
      <c r="AZ98" s="307">
        <f t="shared" si="162"/>
        <v>4.3008332493959953</v>
      </c>
      <c r="BA98" s="307">
        <f t="shared" si="162"/>
        <v>5.7097766472205107</v>
      </c>
      <c r="BB98" s="307">
        <f t="shared" si="162"/>
        <v>6.0996484508252591</v>
      </c>
      <c r="BC98" s="307">
        <f t="shared" si="162"/>
        <v>6.453538950597153</v>
      </c>
      <c r="BD98" s="307">
        <f t="shared" ref="BD98" si="163">IF(OR(BD31="NO",$AA31="NO"),"-",BD31/$AA31-1)</f>
        <v>7.1911047997421047</v>
      </c>
      <c r="BE98" s="296" t="str">
        <f t="shared" ref="BE98" si="164">IF(BE31="NO","-",BE31/$AA31-1)</f>
        <v>-</v>
      </c>
      <c r="BF98" s="646"/>
    </row>
    <row r="99" spans="2:62" ht="17.100000000000001" customHeight="1">
      <c r="W99" s="888"/>
      <c r="X99" s="358"/>
      <c r="Y99" s="387" t="str">
        <f>'リンク切公表時非表示（グラフの添え物）'!$W$125</f>
        <v>NF3の製造時の漏出</v>
      </c>
      <c r="Z99" s="942"/>
      <c r="AA99" s="146"/>
      <c r="AB99" s="307">
        <f t="shared" ref="AB99:BC99" si="165">IF(OR(AB32="NO",$AA32="NO"),"-",AB32/$AA32-1)</f>
        <v>0</v>
      </c>
      <c r="AC99" s="307">
        <f t="shared" si="165"/>
        <v>0</v>
      </c>
      <c r="AD99" s="307">
        <f t="shared" si="165"/>
        <v>0.33333333333333348</v>
      </c>
      <c r="AE99" s="307">
        <f t="shared" si="165"/>
        <v>1.3333333333333335</v>
      </c>
      <c r="AF99" s="307">
        <f t="shared" si="165"/>
        <v>5.166666666666667</v>
      </c>
      <c r="AG99" s="307">
        <f t="shared" si="165"/>
        <v>5.166666666666667</v>
      </c>
      <c r="AH99" s="307">
        <f t="shared" si="165"/>
        <v>5.166666666666667</v>
      </c>
      <c r="AI99" s="307">
        <f t="shared" si="165"/>
        <v>11.333333333333334</v>
      </c>
      <c r="AJ99" s="307">
        <f t="shared" si="165"/>
        <v>17.5</v>
      </c>
      <c r="AK99" s="307">
        <f t="shared" si="165"/>
        <v>42.166666666666671</v>
      </c>
      <c r="AL99" s="307">
        <f t="shared" si="165"/>
        <v>42.166666666666671</v>
      </c>
      <c r="AM99" s="307">
        <f t="shared" si="165"/>
        <v>54.500000000000007</v>
      </c>
      <c r="AN99" s="307">
        <f t="shared" si="165"/>
        <v>48.333333333333336</v>
      </c>
      <c r="AO99" s="307">
        <f t="shared" si="165"/>
        <v>48.949999999999996</v>
      </c>
      <c r="AP99" s="307">
        <f t="shared" si="165"/>
        <v>443.61666666666662</v>
      </c>
      <c r="AQ99" s="307">
        <f t="shared" si="165"/>
        <v>401.68333333333345</v>
      </c>
      <c r="AR99" s="307">
        <f t="shared" si="165"/>
        <v>439.2999999999999</v>
      </c>
      <c r="AS99" s="307">
        <f t="shared" si="165"/>
        <v>437.45000000000005</v>
      </c>
      <c r="AT99" s="307">
        <f t="shared" si="165"/>
        <v>410.93333333333345</v>
      </c>
      <c r="AU99" s="307">
        <f t="shared" si="165"/>
        <v>473.21666666666664</v>
      </c>
      <c r="AV99" s="307">
        <f t="shared" si="165"/>
        <v>573.11666666666667</v>
      </c>
      <c r="AW99" s="307">
        <f t="shared" si="165"/>
        <v>470.13333333333321</v>
      </c>
      <c r="AX99" s="307">
        <f t="shared" si="165"/>
        <v>531.79999999999995</v>
      </c>
      <c r="AY99" s="307">
        <f t="shared" si="165"/>
        <v>344.85996666666671</v>
      </c>
      <c r="AZ99" s="307">
        <f t="shared" si="165"/>
        <v>143.91666666666666</v>
      </c>
      <c r="BA99" s="307">
        <f t="shared" si="165"/>
        <v>153.78333568572998</v>
      </c>
      <c r="BB99" s="307">
        <f t="shared" si="165"/>
        <v>82.928334891796112</v>
      </c>
      <c r="BC99" s="307">
        <f t="shared" si="165"/>
        <v>19.781666512290638</v>
      </c>
      <c r="BD99" s="307">
        <f t="shared" ref="BD99" si="166">IF(OR(BD32="NO",$AA32="NO"),"-",BD32/$AA32-1)</f>
        <v>5.906666512290637</v>
      </c>
      <c r="BE99" s="296" t="str">
        <f t="shared" ref="BE99" si="167">IF(BE32="NO","-",BE32/$AA32-1)</f>
        <v>-</v>
      </c>
      <c r="BF99" s="646"/>
    </row>
    <row r="100" spans="2:62" ht="17.100000000000001" customHeight="1" thickBot="1">
      <c r="W100" s="888"/>
      <c r="X100" s="358"/>
      <c r="Y100" s="320" t="str">
        <f>'リンク切公表時非表示（グラフの添え物）'!$W$126</f>
        <v>液晶製造</v>
      </c>
      <c r="Z100" s="943"/>
      <c r="AA100" s="776"/>
      <c r="AB100" s="721">
        <f t="shared" ref="AB100:BC100" si="168">IF(OR(AB33="NO",$AA33="NO"),"-",AB33/$AA33-1)</f>
        <v>0</v>
      </c>
      <c r="AC100" s="721">
        <f t="shared" si="168"/>
        <v>0</v>
      </c>
      <c r="AD100" s="721">
        <f t="shared" si="168"/>
        <v>0.33333333333333326</v>
      </c>
      <c r="AE100" s="721">
        <f t="shared" si="168"/>
        <v>1.333333333333333</v>
      </c>
      <c r="AF100" s="721">
        <f t="shared" si="168"/>
        <v>5.166666666666667</v>
      </c>
      <c r="AG100" s="721">
        <f t="shared" si="168"/>
        <v>1.5306890799219754</v>
      </c>
      <c r="AH100" s="721">
        <f t="shared" si="168"/>
        <v>10.679356997448513</v>
      </c>
      <c r="AI100" s="721">
        <f t="shared" si="168"/>
        <v>12.838585536863389</v>
      </c>
      <c r="AJ100" s="721">
        <f t="shared" si="168"/>
        <v>19.572730959931828</v>
      </c>
      <c r="AK100" s="721">
        <f t="shared" si="168"/>
        <v>24.998032815638368</v>
      </c>
      <c r="AL100" s="721">
        <f t="shared" si="168"/>
        <v>21.585912418789782</v>
      </c>
      <c r="AM100" s="721">
        <f t="shared" si="168"/>
        <v>18.810550154265446</v>
      </c>
      <c r="AN100" s="721">
        <f t="shared" si="168"/>
        <v>57.521036674901957</v>
      </c>
      <c r="AO100" s="721">
        <f t="shared" si="168"/>
        <v>64.244207683983802</v>
      </c>
      <c r="AP100" s="721">
        <f t="shared" si="168"/>
        <v>26.882445744349905</v>
      </c>
      <c r="AQ100" s="721">
        <f t="shared" si="168"/>
        <v>32.570191372834614</v>
      </c>
      <c r="AR100" s="721">
        <f t="shared" si="168"/>
        <v>43.851570171408639</v>
      </c>
      <c r="AS100" s="721">
        <f t="shared" si="168"/>
        <v>11.176333500606649</v>
      </c>
      <c r="AT100" s="721">
        <f t="shared" si="168"/>
        <v>8.1094855309396685</v>
      </c>
      <c r="AU100" s="721">
        <f t="shared" si="168"/>
        <v>9.4148606608934511</v>
      </c>
      <c r="AV100" s="721">
        <f t="shared" si="168"/>
        <v>8.5729409395052318</v>
      </c>
      <c r="AW100" s="721">
        <f t="shared" si="168"/>
        <v>7.1918143188951138</v>
      </c>
      <c r="AX100" s="721">
        <f t="shared" si="168"/>
        <v>7.4449629342539207</v>
      </c>
      <c r="AY100" s="721">
        <f t="shared" si="168"/>
        <v>9.3438912063242725</v>
      </c>
      <c r="AZ100" s="721">
        <f t="shared" si="168"/>
        <v>7.7594905323908012</v>
      </c>
      <c r="BA100" s="721">
        <f t="shared" si="168"/>
        <v>6.7466884337699753</v>
      </c>
      <c r="BB100" s="721">
        <f t="shared" si="168"/>
        <v>7.6665257515916956</v>
      </c>
      <c r="BC100" s="721">
        <f t="shared" si="168"/>
        <v>7.3475247001694157</v>
      </c>
      <c r="BD100" s="721">
        <f t="shared" ref="BD100" si="169">IF(OR(BD33="NO",$AA33="NO"),"-",BD33/$AA33-1)</f>
        <v>6.379235868733887</v>
      </c>
      <c r="BE100" s="302" t="str">
        <f t="shared" ref="BE100" si="170">IF(BE33="NO","-",BE33/$AA33-1)</f>
        <v>-</v>
      </c>
      <c r="BF100" s="646"/>
    </row>
    <row r="101" spans="2:62" ht="17.100000000000001" customHeight="1" thickTop="1">
      <c r="B101" s="1" t="s">
        <v>17</v>
      </c>
      <c r="W101" s="888"/>
      <c r="X101" s="190" t="s">
        <v>42</v>
      </c>
      <c r="Y101" s="415"/>
      <c r="Z101" s="116"/>
      <c r="AA101" s="145"/>
      <c r="AB101" s="722">
        <f t="shared" ref="AB101:BE101" si="171">AB34/$AA34-1</f>
        <v>0.10581172541317163</v>
      </c>
      <c r="AC101" s="722">
        <f t="shared" si="171"/>
        <v>0.16118731058708846</v>
      </c>
      <c r="AD101" s="722">
        <f t="shared" si="171"/>
        <v>0.26766531157425799</v>
      </c>
      <c r="AE101" s="722">
        <f t="shared" si="171"/>
        <v>0.40269834317536413</v>
      </c>
      <c r="AF101" s="722">
        <f t="shared" si="171"/>
        <v>0.68216446255536467</v>
      </c>
      <c r="AG101" s="722">
        <f t="shared" si="171"/>
        <v>0.69911566668952041</v>
      </c>
      <c r="AH101" s="722">
        <f t="shared" si="171"/>
        <v>0.67172574932084617</v>
      </c>
      <c r="AI101" s="722">
        <f t="shared" si="171"/>
        <v>0.5195557930868111</v>
      </c>
      <c r="AJ101" s="722">
        <f t="shared" si="171"/>
        <v>0.32878436822755686</v>
      </c>
      <c r="AK101" s="722">
        <f t="shared" si="171"/>
        <v>0.18916942794634273</v>
      </c>
      <c r="AL101" s="722">
        <f t="shared" si="171"/>
        <v>9.8299419497038798E-3</v>
      </c>
      <c r="AM101" s="722">
        <f t="shared" si="171"/>
        <v>-0.10780852620735859</v>
      </c>
      <c r="AN101" s="722">
        <f t="shared" si="171"/>
        <v>-0.12582398673068718</v>
      </c>
      <c r="AO101" s="722">
        <f t="shared" si="171"/>
        <v>-0.22544205549456497</v>
      </c>
      <c r="AP101" s="722">
        <f t="shared" si="171"/>
        <v>-0.2106621661056749</v>
      </c>
      <c r="AQ101" s="722">
        <f t="shared" si="171"/>
        <v>-0.14486849494654297</v>
      </c>
      <c r="AR101" s="722">
        <f t="shared" si="171"/>
        <v>-0.12530233582431516</v>
      </c>
      <c r="AS101" s="722">
        <f t="shared" si="171"/>
        <v>-0.13253924005461859</v>
      </c>
      <c r="AT101" s="722">
        <f t="shared" si="171"/>
        <v>-0.18666508529231951</v>
      </c>
      <c r="AU101" s="722">
        <f t="shared" si="171"/>
        <v>-0.10894935188589894</v>
      </c>
      <c r="AV101" s="722">
        <f t="shared" si="171"/>
        <v>-4.1621352159151637E-2</v>
      </c>
      <c r="AW101" s="722">
        <f t="shared" si="171"/>
        <v>3.2863783867636887E-2</v>
      </c>
      <c r="AX101" s="722">
        <f t="shared" si="171"/>
        <v>0.10528061346159423</v>
      </c>
      <c r="AY101" s="722">
        <f t="shared" si="171"/>
        <v>0.19666041518849653</v>
      </c>
      <c r="AZ101" s="722">
        <f t="shared" si="171"/>
        <v>0.27896897136811782</v>
      </c>
      <c r="BA101" s="722">
        <f t="shared" si="171"/>
        <v>0.3800732989662472</v>
      </c>
      <c r="BB101" s="722">
        <f t="shared" si="171"/>
        <v>0.44174518830916365</v>
      </c>
      <c r="BC101" s="722">
        <f t="shared" si="171"/>
        <v>0.49487286168081224</v>
      </c>
      <c r="BD101" s="722">
        <f t="shared" ref="BD101" si="172">BD34/$AA34-1</f>
        <v>0.58700562128739087</v>
      </c>
      <c r="BE101" s="300">
        <f t="shared" si="171"/>
        <v>-1</v>
      </c>
      <c r="BF101" s="646"/>
      <c r="BH101" s="51"/>
      <c r="BI101" s="51"/>
      <c r="BJ101" s="51"/>
    </row>
    <row r="102" spans="2:62" s="81" customFormat="1" ht="17.100000000000001" customHeight="1">
      <c r="V102" s="108"/>
      <c r="W102" s="108"/>
      <c r="X102" s="108"/>
      <c r="Y102" s="108"/>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H102" s="110"/>
      <c r="BI102" s="110"/>
      <c r="BJ102" s="110"/>
    </row>
    <row r="103" spans="2:62">
      <c r="X103" s="1" t="s">
        <v>120</v>
      </c>
    </row>
    <row r="104" spans="2:62">
      <c r="W104" s="876"/>
      <c r="X104" s="402"/>
      <c r="Y104" s="403"/>
      <c r="Z104" s="91"/>
      <c r="AA104" s="64">
        <v>1990</v>
      </c>
      <c r="AB104" s="64">
        <f>AA104+1</f>
        <v>1991</v>
      </c>
      <c r="AC104" s="64">
        <f>AB104+1</f>
        <v>1992</v>
      </c>
      <c r="AD104" s="64">
        <f>AC104+1</f>
        <v>1993</v>
      </c>
      <c r="AE104" s="64">
        <f>AD104+1</f>
        <v>1994</v>
      </c>
      <c r="AF104" s="64">
        <v>1995</v>
      </c>
      <c r="AG104" s="64">
        <f t="shared" ref="AG104:BA104" si="173">AF104+1</f>
        <v>1996</v>
      </c>
      <c r="AH104" s="64">
        <f t="shared" si="173"/>
        <v>1997</v>
      </c>
      <c r="AI104" s="64">
        <f t="shared" si="173"/>
        <v>1998</v>
      </c>
      <c r="AJ104" s="64">
        <f t="shared" si="173"/>
        <v>1999</v>
      </c>
      <c r="AK104" s="64">
        <f t="shared" si="173"/>
        <v>2000</v>
      </c>
      <c r="AL104" s="64">
        <f t="shared" si="173"/>
        <v>2001</v>
      </c>
      <c r="AM104" s="64">
        <f t="shared" si="173"/>
        <v>2002</v>
      </c>
      <c r="AN104" s="64">
        <f t="shared" si="173"/>
        <v>2003</v>
      </c>
      <c r="AO104" s="64">
        <f t="shared" si="173"/>
        <v>2004</v>
      </c>
      <c r="AP104" s="64">
        <f t="shared" si="173"/>
        <v>2005</v>
      </c>
      <c r="AQ104" s="64">
        <f t="shared" si="173"/>
        <v>2006</v>
      </c>
      <c r="AR104" s="64">
        <f t="shared" si="173"/>
        <v>2007</v>
      </c>
      <c r="AS104" s="64">
        <f t="shared" si="173"/>
        <v>2008</v>
      </c>
      <c r="AT104" s="64">
        <f t="shared" si="173"/>
        <v>2009</v>
      </c>
      <c r="AU104" s="64">
        <f t="shared" si="173"/>
        <v>2010</v>
      </c>
      <c r="AV104" s="64">
        <f t="shared" si="173"/>
        <v>2011</v>
      </c>
      <c r="AW104" s="64">
        <f t="shared" si="173"/>
        <v>2012</v>
      </c>
      <c r="AX104" s="64">
        <f t="shared" si="173"/>
        <v>2013</v>
      </c>
      <c r="AY104" s="64">
        <f t="shared" si="173"/>
        <v>2014</v>
      </c>
      <c r="AZ104" s="64">
        <f t="shared" si="173"/>
        <v>2015</v>
      </c>
      <c r="BA104" s="64">
        <f t="shared" si="173"/>
        <v>2016</v>
      </c>
      <c r="BB104" s="64">
        <f t="shared" ref="BB104" si="174">BA104+1</f>
        <v>2017</v>
      </c>
      <c r="BC104" s="64">
        <f t="shared" ref="BC104:BD104" si="175">BB104+1</f>
        <v>2018</v>
      </c>
      <c r="BD104" s="64">
        <f t="shared" si="175"/>
        <v>2019</v>
      </c>
      <c r="BE104" s="64">
        <f t="shared" ref="BE104" si="176">BD104+1</f>
        <v>2020</v>
      </c>
      <c r="BF104" s="648"/>
    </row>
    <row r="105" spans="2:62" ht="17.100000000000001" customHeight="1">
      <c r="W105" s="888"/>
      <c r="X105" s="375" t="s">
        <v>15</v>
      </c>
      <c r="Y105" s="352"/>
      <c r="Z105" s="104"/>
      <c r="AA105" s="120"/>
      <c r="AB105" s="120"/>
      <c r="AC105" s="120"/>
      <c r="AD105" s="120"/>
      <c r="AE105" s="120"/>
      <c r="AF105" s="120"/>
      <c r="AG105" s="120"/>
      <c r="AH105" s="120"/>
      <c r="AI105" s="120"/>
      <c r="AJ105" s="120"/>
      <c r="AK105" s="120"/>
      <c r="AL105" s="120"/>
      <c r="AM105" s="120"/>
      <c r="AN105" s="120"/>
      <c r="AO105" s="120"/>
      <c r="AP105" s="120"/>
      <c r="AQ105" s="716">
        <f t="shared" ref="AQ105:BE105" si="177">AQ5/$AP5-1</f>
        <v>0.14440421729585329</v>
      </c>
      <c r="AR105" s="716">
        <f t="shared" si="177"/>
        <v>0.30730569175013156</v>
      </c>
      <c r="AS105" s="716">
        <f t="shared" si="177"/>
        <v>0.50915837510574158</v>
      </c>
      <c r="AT105" s="716">
        <f t="shared" si="177"/>
        <v>0.63752057339965407</v>
      </c>
      <c r="AU105" s="716">
        <f t="shared" si="177"/>
        <v>0.8237641528303723</v>
      </c>
      <c r="AV105" s="716">
        <f t="shared" si="177"/>
        <v>1.0419885171791368</v>
      </c>
      <c r="AW105" s="716">
        <f t="shared" si="177"/>
        <v>1.296672463793763</v>
      </c>
      <c r="AX105" s="716">
        <f t="shared" si="177"/>
        <v>1.5112490107762464</v>
      </c>
      <c r="AY105" s="716">
        <f t="shared" si="177"/>
        <v>1.799113320491093</v>
      </c>
      <c r="AZ105" s="716">
        <f t="shared" si="177"/>
        <v>2.0712398147980591</v>
      </c>
      <c r="BA105" s="716">
        <f t="shared" si="177"/>
        <v>2.3341213092877808</v>
      </c>
      <c r="BB105" s="716">
        <f t="shared" si="177"/>
        <v>2.514993878969995</v>
      </c>
      <c r="BC105" s="716">
        <f t="shared" si="177"/>
        <v>2.6784164679472791</v>
      </c>
      <c r="BD105" s="716">
        <f t="shared" si="177"/>
        <v>2.9441446984509998</v>
      </c>
      <c r="BE105" s="295">
        <f t="shared" si="177"/>
        <v>-1</v>
      </c>
      <c r="BF105" s="646"/>
      <c r="BJ105" s="51"/>
    </row>
    <row r="106" spans="2:62" ht="17.100000000000001" customHeight="1">
      <c r="W106" s="888"/>
      <c r="X106" s="404"/>
      <c r="Y106" s="319" t="str">
        <f>'リンク切公表時非表示（グラフの添え物）'!$W94</f>
        <v>冷蔵庫及び空調機器</v>
      </c>
      <c r="Z106" s="117"/>
      <c r="AA106" s="121"/>
      <c r="AB106" s="121"/>
      <c r="AC106" s="121"/>
      <c r="AD106" s="121"/>
      <c r="AE106" s="121"/>
      <c r="AF106" s="121"/>
      <c r="AG106" s="121"/>
      <c r="AH106" s="121"/>
      <c r="AI106" s="121"/>
      <c r="AJ106" s="121"/>
      <c r="AK106" s="121"/>
      <c r="AL106" s="121"/>
      <c r="AM106" s="121"/>
      <c r="AN106" s="121"/>
      <c r="AO106" s="121"/>
      <c r="AP106" s="121"/>
      <c r="AQ106" s="86">
        <f t="shared" ref="AQ106:BD114" si="178">IF(OR(AQ6="NO",$AP6="NO"),"-",AQ6/$AP6-1)</f>
        <v>0.22282708278752605</v>
      </c>
      <c r="AR106" s="86">
        <f t="shared" si="178"/>
        <v>0.51734013538618862</v>
      </c>
      <c r="AS106" s="86">
        <f t="shared" si="178"/>
        <v>0.76714964711227318</v>
      </c>
      <c r="AT106" s="86">
        <f t="shared" si="178"/>
        <v>1.0277340413219984</v>
      </c>
      <c r="AU106" s="86">
        <f t="shared" si="178"/>
        <v>1.3076009035316587</v>
      </c>
      <c r="AV106" s="86">
        <f t="shared" si="178"/>
        <v>1.6069375608622618</v>
      </c>
      <c r="AW106" s="86">
        <f t="shared" si="178"/>
        <v>1.9690386824190935</v>
      </c>
      <c r="AX106" s="86">
        <f t="shared" si="178"/>
        <v>2.2681273057896809</v>
      </c>
      <c r="AY106" s="86">
        <f t="shared" si="178"/>
        <v>2.6656132171488771</v>
      </c>
      <c r="AZ106" s="86">
        <f t="shared" si="178"/>
        <v>3.0419075896800525</v>
      </c>
      <c r="BA106" s="86">
        <f t="shared" si="178"/>
        <v>3.3887004523264386</v>
      </c>
      <c r="BB106" s="86">
        <f t="shared" si="178"/>
        <v>3.6360183448835093</v>
      </c>
      <c r="BC106" s="86">
        <f t="shared" si="178"/>
        <v>3.8688255686265141</v>
      </c>
      <c r="BD106" s="86">
        <f t="shared" si="178"/>
        <v>4.2393710141665331</v>
      </c>
      <c r="BE106" s="296" t="str">
        <f>IF(BE6="NO","-",BE6/$AP6-1)</f>
        <v>-</v>
      </c>
      <c r="BF106" s="646"/>
      <c r="BH106" s="51"/>
    </row>
    <row r="107" spans="2:62" ht="17.100000000000001" customHeight="1">
      <c r="W107" s="888"/>
      <c r="X107" s="404"/>
      <c r="Y107" s="319" t="str">
        <f>'リンク切公表時非表示（グラフの添え物）'!$W95</f>
        <v>発泡剤</v>
      </c>
      <c r="Z107" s="117"/>
      <c r="AA107" s="121"/>
      <c r="AB107" s="121"/>
      <c r="AC107" s="121"/>
      <c r="AD107" s="121"/>
      <c r="AE107" s="121"/>
      <c r="AF107" s="121"/>
      <c r="AG107" s="121"/>
      <c r="AH107" s="121"/>
      <c r="AI107" s="121"/>
      <c r="AJ107" s="121"/>
      <c r="AK107" s="121"/>
      <c r="AL107" s="121"/>
      <c r="AM107" s="121"/>
      <c r="AN107" s="121"/>
      <c r="AO107" s="121"/>
      <c r="AP107" s="121"/>
      <c r="AQ107" s="86">
        <f t="shared" ref="AQ107:BC107" si="179">IF(OR(AQ7="NO",$AP7="NO"),"-",AQ7/$AP7-1)</f>
        <v>0.27414569100647213</v>
      </c>
      <c r="AR107" s="86">
        <f t="shared" si="179"/>
        <v>0.5244379262093477</v>
      </c>
      <c r="AS107" s="86">
        <f t="shared" si="179"/>
        <v>0.61022610954408485</v>
      </c>
      <c r="AT107" s="86">
        <f t="shared" si="179"/>
        <v>0.71540758299812524</v>
      </c>
      <c r="AU107" s="86">
        <f t="shared" si="179"/>
        <v>0.86549629111998261</v>
      </c>
      <c r="AV107" s="86">
        <f t="shared" si="179"/>
        <v>1.0516743774426982</v>
      </c>
      <c r="AW107" s="86">
        <f t="shared" si="179"/>
        <v>1.2195912854792841</v>
      </c>
      <c r="AX107" s="86">
        <f t="shared" si="179"/>
        <v>1.377967714412256</v>
      </c>
      <c r="AY107" s="86">
        <f t="shared" si="179"/>
        <v>1.5311956463957648</v>
      </c>
      <c r="AZ107" s="86">
        <f t="shared" si="179"/>
        <v>1.649432235717665</v>
      </c>
      <c r="BA107" s="86">
        <f t="shared" si="179"/>
        <v>1.8277632704041902</v>
      </c>
      <c r="BB107" s="86">
        <f t="shared" si="179"/>
        <v>1.9881989466475853</v>
      </c>
      <c r="BC107" s="86">
        <f t="shared" si="179"/>
        <v>2.1168218861251491</v>
      </c>
      <c r="BD107" s="86">
        <f t="shared" si="178"/>
        <v>2.1773553046345175</v>
      </c>
      <c r="BE107" s="296" t="str">
        <f>IF(BE7="NO","-",BE7/$AP7-1)</f>
        <v>-</v>
      </c>
      <c r="BF107" s="646"/>
      <c r="BH107" s="51"/>
    </row>
    <row r="108" spans="2:62" ht="17.100000000000001" customHeight="1">
      <c r="W108" s="888"/>
      <c r="X108" s="404"/>
      <c r="Y108" s="319" t="str">
        <f>'リンク切公表時非表示（グラフの添え物）'!$W96</f>
        <v>エアゾール・MDI（定量噴射剤）</v>
      </c>
      <c r="Z108" s="117"/>
      <c r="AA108" s="121"/>
      <c r="AB108" s="121"/>
      <c r="AC108" s="121"/>
      <c r="AD108" s="121"/>
      <c r="AE108" s="121"/>
      <c r="AF108" s="121"/>
      <c r="AG108" s="121"/>
      <c r="AH108" s="121"/>
      <c r="AI108" s="121"/>
      <c r="AJ108" s="121"/>
      <c r="AK108" s="121"/>
      <c r="AL108" s="121"/>
      <c r="AM108" s="121"/>
      <c r="AN108" s="121"/>
      <c r="AO108" s="121"/>
      <c r="AP108" s="121"/>
      <c r="AQ108" s="86">
        <f t="shared" ref="AQ108:BC108" si="180">IF(OR(AQ8="NO",$AP8="NO"),"-",AQ8/$AP8-1)</f>
        <v>-0.33729169989299934</v>
      </c>
      <c r="AR108" s="86">
        <f t="shared" si="180"/>
        <v>-0.47231207470706071</v>
      </c>
      <c r="AS108" s="86">
        <f t="shared" si="180"/>
        <v>-0.45090086954640174</v>
      </c>
      <c r="AT108" s="86">
        <f t="shared" si="180"/>
        <v>-0.50171622859338461</v>
      </c>
      <c r="AU108" s="86">
        <f t="shared" si="180"/>
        <v>-0.60682703122956361</v>
      </c>
      <c r="AV108" s="86">
        <f t="shared" si="180"/>
        <v>-0.62594369580709652</v>
      </c>
      <c r="AW108" s="86">
        <f t="shared" si="180"/>
        <v>-0.66908939945621837</v>
      </c>
      <c r="AX108" s="86">
        <f t="shared" si="180"/>
        <v>-0.71131839213632353</v>
      </c>
      <c r="AY108" s="86">
        <f t="shared" si="180"/>
        <v>-0.70302641504534336</v>
      </c>
      <c r="AZ108" s="86">
        <f t="shared" si="180"/>
        <v>-0.68141978234382339</v>
      </c>
      <c r="BA108" s="86">
        <f t="shared" si="180"/>
        <v>-0.65367917088169347</v>
      </c>
      <c r="BB108" s="86">
        <f t="shared" si="180"/>
        <v>-0.64591825567547889</v>
      </c>
      <c r="BC108" s="86">
        <f t="shared" si="180"/>
        <v>-0.67913207710264545</v>
      </c>
      <c r="BD108" s="86">
        <f t="shared" si="178"/>
        <v>-0.66248480147382882</v>
      </c>
      <c r="BE108" s="296" t="str">
        <f>IF(BE8="NO","-",BE8/$AP8-1)</f>
        <v>-</v>
      </c>
      <c r="BF108" s="646"/>
      <c r="BH108" s="51"/>
      <c r="BI108" s="51"/>
    </row>
    <row r="109" spans="2:62" ht="17.100000000000001" customHeight="1">
      <c r="W109" s="888"/>
      <c r="X109" s="404"/>
      <c r="Y109" s="319" t="str">
        <f>'リンク切公表時非表示（グラフの添え物）'!$W97</f>
        <v>洗浄剤・溶剤</v>
      </c>
      <c r="Z109" s="117"/>
      <c r="AA109" s="121"/>
      <c r="AB109" s="121"/>
      <c r="AC109" s="121"/>
      <c r="AD109" s="121"/>
      <c r="AE109" s="121"/>
      <c r="AF109" s="121"/>
      <c r="AG109" s="121"/>
      <c r="AH109" s="121"/>
      <c r="AI109" s="121"/>
      <c r="AJ109" s="121"/>
      <c r="AK109" s="121"/>
      <c r="AL109" s="121"/>
      <c r="AM109" s="121"/>
      <c r="AN109" s="121"/>
      <c r="AO109" s="121"/>
      <c r="AP109" s="121"/>
      <c r="AQ109" s="86">
        <f t="shared" ref="AQ109:BC109" si="181">IF(OR(AQ9="NO",$AP9="NO"),"-",AQ9/$AP9-1)</f>
        <v>0.37962962962962954</v>
      </c>
      <c r="AR109" s="86">
        <f t="shared" si="181"/>
        <v>1.7222222222222223</v>
      </c>
      <c r="AS109" s="86">
        <f t="shared" si="181"/>
        <v>2.9722222222222223</v>
      </c>
      <c r="AT109" s="86">
        <f t="shared" si="181"/>
        <v>5.7777777777777777</v>
      </c>
      <c r="AU109" s="86">
        <f t="shared" si="181"/>
        <v>9.4259259259259238</v>
      </c>
      <c r="AV109" s="86">
        <f t="shared" si="181"/>
        <v>13.907407407407408</v>
      </c>
      <c r="AW109" s="86">
        <f t="shared" si="181"/>
        <v>15.292813385462619</v>
      </c>
      <c r="AX109" s="86">
        <f t="shared" si="181"/>
        <v>17.82752499446125</v>
      </c>
      <c r="AY109" s="86">
        <f t="shared" si="181"/>
        <v>20.205570954696562</v>
      </c>
      <c r="AZ109" s="86">
        <f t="shared" si="181"/>
        <v>20.790811054575478</v>
      </c>
      <c r="BA109" s="86">
        <f t="shared" si="181"/>
        <v>21.476947512397349</v>
      </c>
      <c r="BB109" s="86">
        <f t="shared" si="181"/>
        <v>19.083514788065283</v>
      </c>
      <c r="BC109" s="86">
        <f t="shared" si="181"/>
        <v>19.332073139402723</v>
      </c>
      <c r="BD109" s="86">
        <f t="shared" si="178"/>
        <v>20.193742090705857</v>
      </c>
      <c r="BE109" s="296" t="str">
        <f>IF(BE11="NO","-",BE11/$AP11-1)</f>
        <v>-</v>
      </c>
      <c r="BF109" s="646"/>
    </row>
    <row r="110" spans="2:62" ht="17.100000000000001" customHeight="1">
      <c r="W110" s="888"/>
      <c r="X110" s="404"/>
      <c r="Y110" s="319" t="str">
        <f>'リンク切公表時非表示（グラフの添え物）'!$W98</f>
        <v>HFCsの製造時の漏出</v>
      </c>
      <c r="Z110" s="117"/>
      <c r="AA110" s="121"/>
      <c r="AB110" s="121"/>
      <c r="AC110" s="121"/>
      <c r="AD110" s="121"/>
      <c r="AE110" s="121"/>
      <c r="AF110" s="121"/>
      <c r="AG110" s="121"/>
      <c r="AH110" s="121"/>
      <c r="AI110" s="121"/>
      <c r="AJ110" s="121"/>
      <c r="AK110" s="121"/>
      <c r="AL110" s="121"/>
      <c r="AM110" s="121"/>
      <c r="AN110" s="121"/>
      <c r="AO110" s="121"/>
      <c r="AP110" s="121"/>
      <c r="AQ110" s="86">
        <f t="shared" ref="AQ110:BC110" si="182">IF(OR(AQ10="NO",$AP10="NO"),"-",AQ10/$AP10-1)</f>
        <v>-0.18428139465367932</v>
      </c>
      <c r="AR110" s="86">
        <f t="shared" si="182"/>
        <v>-0.20616286200958067</v>
      </c>
      <c r="AS110" s="86">
        <f t="shared" si="182"/>
        <v>-0.31798333750024821</v>
      </c>
      <c r="AT110" s="86">
        <f t="shared" si="182"/>
        <v>-0.479808331034278</v>
      </c>
      <c r="AU110" s="86">
        <f t="shared" si="182"/>
        <v>-0.71501973987518852</v>
      </c>
      <c r="AV110" s="86">
        <f t="shared" si="182"/>
        <v>-0.66319770652610954</v>
      </c>
      <c r="AW110" s="86">
        <f t="shared" si="182"/>
        <v>-0.73190016311595296</v>
      </c>
      <c r="AX110" s="86">
        <f t="shared" si="182"/>
        <v>-0.70812988156391654</v>
      </c>
      <c r="AY110" s="86">
        <f t="shared" si="182"/>
        <v>-0.77620130782307839</v>
      </c>
      <c r="AZ110" s="86">
        <f t="shared" si="182"/>
        <v>-0.81533693141577668</v>
      </c>
      <c r="BA110" s="86">
        <f t="shared" si="182"/>
        <v>-0.66918869657783531</v>
      </c>
      <c r="BB110" s="86">
        <f t="shared" si="182"/>
        <v>-0.78869567120748707</v>
      </c>
      <c r="BC110" s="86">
        <f t="shared" si="182"/>
        <v>-0.80314387832991985</v>
      </c>
      <c r="BD110" s="86">
        <f t="shared" si="178"/>
        <v>-0.73498143588751752</v>
      </c>
      <c r="BE110" s="296" t="str">
        <f>IF(BE12="NO","-",BE12/$AP12-1)</f>
        <v>-</v>
      </c>
      <c r="BF110" s="646"/>
      <c r="BH110" s="51"/>
      <c r="BI110" s="51"/>
    </row>
    <row r="111" spans="2:62" ht="17.100000000000001" customHeight="1">
      <c r="W111" s="888"/>
      <c r="X111" s="404"/>
      <c r="Y111" s="319" t="str">
        <f>'リンク切公表時非表示（グラフの添え物）'!$W99</f>
        <v>半導体製造</v>
      </c>
      <c r="Z111" s="117"/>
      <c r="AA111" s="121"/>
      <c r="AB111" s="121"/>
      <c r="AC111" s="121"/>
      <c r="AD111" s="121"/>
      <c r="AE111" s="121"/>
      <c r="AF111" s="121"/>
      <c r="AG111" s="121"/>
      <c r="AH111" s="121"/>
      <c r="AI111" s="121"/>
      <c r="AJ111" s="121"/>
      <c r="AK111" s="121"/>
      <c r="AL111" s="121"/>
      <c r="AM111" s="121"/>
      <c r="AN111" s="121"/>
      <c r="AO111" s="121"/>
      <c r="AP111" s="121"/>
      <c r="AQ111" s="86">
        <f t="shared" ref="AQ111:BC111" si="183">IF(OR(AQ11="NO",$AP11="NO"),"-",AQ11/$AP11-1)</f>
        <v>8.3703571816745148E-2</v>
      </c>
      <c r="AR111" s="86">
        <f t="shared" si="183"/>
        <v>0.17324236469473742</v>
      </c>
      <c r="AS111" s="86">
        <f t="shared" si="183"/>
        <v>4.5679711161578096E-2</v>
      </c>
      <c r="AT111" s="86">
        <f t="shared" si="183"/>
        <v>-0.331132751132033</v>
      </c>
      <c r="AU111" s="86">
        <f t="shared" si="183"/>
        <v>-0.2636386299946164</v>
      </c>
      <c r="AV111" s="86">
        <f t="shared" si="183"/>
        <v>-0.36514740317159933</v>
      </c>
      <c r="AW111" s="86">
        <f t="shared" si="183"/>
        <v>-0.45696159345216736</v>
      </c>
      <c r="AX111" s="86">
        <f t="shared" si="183"/>
        <v>-0.51226530229140188</v>
      </c>
      <c r="AY111" s="86">
        <f t="shared" si="183"/>
        <v>-0.49595454275169826</v>
      </c>
      <c r="AZ111" s="86">
        <f t="shared" si="183"/>
        <v>-0.49511702595701756</v>
      </c>
      <c r="BA111" s="86">
        <f t="shared" si="183"/>
        <v>-0.47613429430866949</v>
      </c>
      <c r="BB111" s="86">
        <f t="shared" si="183"/>
        <v>-0.45026661609427221</v>
      </c>
      <c r="BC111" s="86">
        <f t="shared" si="183"/>
        <v>-0.49665375953562274</v>
      </c>
      <c r="BD111" s="86">
        <f t="shared" si="178"/>
        <v>-0.55615082998121879</v>
      </c>
      <c r="BE111" s="296" t="str">
        <f>IF(BE9="NO","-",BE9/$AP9-1)</f>
        <v>-</v>
      </c>
      <c r="BF111" s="646"/>
      <c r="BH111" s="51"/>
    </row>
    <row r="112" spans="2:62" ht="17.100000000000001" customHeight="1">
      <c r="W112" s="888"/>
      <c r="X112" s="404"/>
      <c r="Y112" s="319" t="str">
        <f>'リンク切公表時非表示（グラフの添え物）'!$W100</f>
        <v>液晶製造</v>
      </c>
      <c r="Z112" s="117"/>
      <c r="AA112" s="121"/>
      <c r="AB112" s="121"/>
      <c r="AC112" s="121"/>
      <c r="AD112" s="121"/>
      <c r="AE112" s="121"/>
      <c r="AF112" s="121"/>
      <c r="AG112" s="121"/>
      <c r="AH112" s="121"/>
      <c r="AI112" s="121"/>
      <c r="AJ112" s="121"/>
      <c r="AK112" s="121"/>
      <c r="AL112" s="121"/>
      <c r="AM112" s="121"/>
      <c r="AN112" s="121"/>
      <c r="AO112" s="121"/>
      <c r="AP112" s="121"/>
      <c r="AQ112" s="86">
        <f t="shared" ref="AQ112:BC112" si="184">IF(OR(AQ12="NO",$AP12="NO"),"-",AQ12/$AP12-1)</f>
        <v>-4.9975401404355968E-2</v>
      </c>
      <c r="AR112" s="86">
        <f t="shared" si="184"/>
        <v>2.8098752180329978E-2</v>
      </c>
      <c r="AS112" s="86">
        <f t="shared" si="184"/>
        <v>-4.8503763179989057E-2</v>
      </c>
      <c r="AT112" s="86">
        <f t="shared" si="184"/>
        <v>-0.22832229747741828</v>
      </c>
      <c r="AU112" s="86">
        <f t="shared" si="184"/>
        <v>1.4356634912115807E-2</v>
      </c>
      <c r="AV112" s="86">
        <f t="shared" si="184"/>
        <v>0.10021915112482671</v>
      </c>
      <c r="AW112" s="86">
        <f t="shared" si="184"/>
        <v>-0.1979694977414016</v>
      </c>
      <c r="AX112" s="86">
        <f t="shared" si="184"/>
        <v>-0.20495549890424425</v>
      </c>
      <c r="AY112" s="86">
        <f t="shared" si="184"/>
        <v>-0.24126302607451144</v>
      </c>
      <c r="AZ112" s="86">
        <f t="shared" si="184"/>
        <v>-0.35128050091685659</v>
      </c>
      <c r="BA112" s="86">
        <f t="shared" si="184"/>
        <v>-0.35051120354219778</v>
      </c>
      <c r="BB112" s="86">
        <f t="shared" si="184"/>
        <v>-0.35917903305156751</v>
      </c>
      <c r="BC112" s="86">
        <f t="shared" si="184"/>
        <v>-0.27774050717831766</v>
      </c>
      <c r="BD112" s="86">
        <f t="shared" si="178"/>
        <v>-0.40747797307571876</v>
      </c>
      <c r="BE112" s="296" t="str">
        <f>IF(BE10="NO","-",BE10/$AP10-1)</f>
        <v>-</v>
      </c>
      <c r="BF112" s="646"/>
      <c r="BJ112" s="51"/>
    </row>
    <row r="113" spans="23:61" ht="17.100000000000001" customHeight="1">
      <c r="W113" s="888"/>
      <c r="X113" s="404"/>
      <c r="Y113" s="319" t="str">
        <f>'リンク切公表時非表示（グラフの添え物）'!$W101</f>
        <v>HCFC22製造時の副生HFC23</v>
      </c>
      <c r="Z113" s="117"/>
      <c r="AA113" s="121"/>
      <c r="AB113" s="121"/>
      <c r="AC113" s="121"/>
      <c r="AD113" s="121"/>
      <c r="AE113" s="121"/>
      <c r="AF113" s="121"/>
      <c r="AG113" s="121"/>
      <c r="AH113" s="121"/>
      <c r="AI113" s="121"/>
      <c r="AJ113" s="121"/>
      <c r="AK113" s="121"/>
      <c r="AL113" s="121"/>
      <c r="AM113" s="121"/>
      <c r="AN113" s="121"/>
      <c r="AO113" s="121"/>
      <c r="AP113" s="121"/>
      <c r="AQ113" s="86">
        <f t="shared" ref="AQ113:BC113" si="185">IF(OR(AQ13="NO",$AP13="NO"),"-",AQ13/$AP13-1)</f>
        <v>0.41792929292929282</v>
      </c>
      <c r="AR113" s="86">
        <f t="shared" si="185"/>
        <v>-0.53030303030303039</v>
      </c>
      <c r="AS113" s="86">
        <f t="shared" si="185"/>
        <v>1.2626262626262541E-2</v>
      </c>
      <c r="AT113" s="86">
        <f t="shared" si="185"/>
        <v>-0.91414141414141414</v>
      </c>
      <c r="AU113" s="86">
        <f t="shared" si="185"/>
        <v>-0.90909090909090906</v>
      </c>
      <c r="AV113" s="86">
        <f t="shared" si="185"/>
        <v>-0.97222222222222221</v>
      </c>
      <c r="AW113" s="86">
        <f t="shared" si="185"/>
        <v>-0.96969696969696972</v>
      </c>
      <c r="AX113" s="86">
        <f t="shared" si="185"/>
        <v>-0.97222222222222221</v>
      </c>
      <c r="AY113" s="86">
        <f t="shared" si="185"/>
        <v>-0.95959595959595956</v>
      </c>
      <c r="AZ113" s="86">
        <f t="shared" si="185"/>
        <v>-0.9494949494949495</v>
      </c>
      <c r="BA113" s="86">
        <f t="shared" si="185"/>
        <v>-0.95959595959595956</v>
      </c>
      <c r="BB113" s="86">
        <f t="shared" si="185"/>
        <v>-0.93434343434343436</v>
      </c>
      <c r="BC113" s="86">
        <f t="shared" si="185"/>
        <v>-0.97979797979797978</v>
      </c>
      <c r="BD113" s="86">
        <f t="shared" si="178"/>
        <v>-0.97727272727272729</v>
      </c>
      <c r="BE113" s="296" t="str">
        <f t="shared" ref="BE113:BE114" si="186">IF(BE13="NO","-",BE13/$AP13-1)</f>
        <v>-</v>
      </c>
      <c r="BF113" s="646"/>
      <c r="BH113" s="51"/>
      <c r="BI113" s="51"/>
    </row>
    <row r="114" spans="23:61" ht="17.100000000000001" customHeight="1">
      <c r="W114" s="888"/>
      <c r="X114" s="404"/>
      <c r="Y114" s="319" t="str">
        <f>'リンク切公表時非表示（グラフの添え物）'!$W102</f>
        <v>消火剤</v>
      </c>
      <c r="Z114" s="117"/>
      <c r="AA114" s="121"/>
      <c r="AB114" s="121"/>
      <c r="AC114" s="121"/>
      <c r="AD114" s="121"/>
      <c r="AE114" s="121"/>
      <c r="AF114" s="121"/>
      <c r="AG114" s="121"/>
      <c r="AH114" s="121"/>
      <c r="AI114" s="121"/>
      <c r="AJ114" s="121"/>
      <c r="AK114" s="121"/>
      <c r="AL114" s="121"/>
      <c r="AM114" s="121"/>
      <c r="AN114" s="121"/>
      <c r="AO114" s="121"/>
      <c r="AP114" s="121"/>
      <c r="AQ114" s="86">
        <f t="shared" ref="AQ114:BC114" si="187">IF(OR(AQ14="NO",$AP14="NO"),"-",AQ14/$AP14-1)</f>
        <v>1.6604056018197921E-2</v>
      </c>
      <c r="AR114" s="86">
        <f t="shared" si="187"/>
        <v>5.1428151000491695E-2</v>
      </c>
      <c r="AS114" s="86">
        <f t="shared" si="187"/>
        <v>6.9239776008125586E-2</v>
      </c>
      <c r="AT114" s="86">
        <f t="shared" si="187"/>
        <v>0.10146764114986406</v>
      </c>
      <c r="AU114" s="86">
        <f t="shared" si="187"/>
        <v>0.13006780154667785</v>
      </c>
      <c r="AV114" s="86">
        <f t="shared" si="187"/>
        <v>0.14671291575467094</v>
      </c>
      <c r="AW114" s="86">
        <f t="shared" si="187"/>
        <v>0.17553413903466497</v>
      </c>
      <c r="AX114" s="86">
        <f t="shared" si="187"/>
        <v>0.199493082040755</v>
      </c>
      <c r="AY114" s="86">
        <f t="shared" si="187"/>
        <v>0.23417002559636235</v>
      </c>
      <c r="AZ114" s="86">
        <f t="shared" si="187"/>
        <v>0.27785733207296093</v>
      </c>
      <c r="BA114" s="86">
        <f t="shared" si="187"/>
        <v>0.29639788423907243</v>
      </c>
      <c r="BB114" s="86">
        <f t="shared" si="187"/>
        <v>0.32510764079298493</v>
      </c>
      <c r="BC114" s="86">
        <f t="shared" si="187"/>
        <v>0.34049287882741663</v>
      </c>
      <c r="BD114" s="86">
        <f t="shared" si="178"/>
        <v>0.35584020186745602</v>
      </c>
      <c r="BE114" s="296" t="str">
        <f t="shared" si="186"/>
        <v>-</v>
      </c>
      <c r="BF114" s="646"/>
      <c r="BH114" s="51"/>
    </row>
    <row r="115" spans="23:61" ht="17.100000000000001" customHeight="1">
      <c r="W115" s="888"/>
      <c r="X115" s="404"/>
      <c r="Y115" s="319" t="str">
        <f>'リンク切公表時非表示（グラフの添え物）'!$W103</f>
        <v>マグネシウム鋳造</v>
      </c>
      <c r="Z115" s="117"/>
      <c r="AA115" s="121"/>
      <c r="AB115" s="121"/>
      <c r="AC115" s="121"/>
      <c r="AD115" s="121"/>
      <c r="AE115" s="121"/>
      <c r="AF115" s="121"/>
      <c r="AG115" s="121"/>
      <c r="AH115" s="121"/>
      <c r="AI115" s="121"/>
      <c r="AJ115" s="121"/>
      <c r="AK115" s="121"/>
      <c r="AL115" s="121"/>
      <c r="AM115" s="121"/>
      <c r="AN115" s="121"/>
      <c r="AO115" s="121"/>
      <c r="AP115" s="121"/>
      <c r="AQ115" s="86" t="str">
        <f t="shared" ref="AQ115:AS115" si="188">IF(OR(AQ15="NO",$AP15="NO"),"-",AQ15/$AP15-1)</f>
        <v>-</v>
      </c>
      <c r="AR115" s="86" t="str">
        <f t="shared" si="188"/>
        <v>-</v>
      </c>
      <c r="AS115" s="86" t="str">
        <f t="shared" si="188"/>
        <v>-</v>
      </c>
      <c r="AT115" s="86" t="str">
        <f t="shared" ref="AT115:BC115" si="189">IF(OR(AT15="NO",$AP15="NO"),"-",AT15/$AP15-1)</f>
        <v>-</v>
      </c>
      <c r="AU115" s="86" t="str">
        <f t="shared" si="189"/>
        <v>-</v>
      </c>
      <c r="AV115" s="86" t="str">
        <f t="shared" si="189"/>
        <v>-</v>
      </c>
      <c r="AW115" s="86" t="str">
        <f t="shared" si="189"/>
        <v>-</v>
      </c>
      <c r="AX115" s="86" t="str">
        <f t="shared" si="189"/>
        <v>-</v>
      </c>
      <c r="AY115" s="86" t="str">
        <f t="shared" si="189"/>
        <v>-</v>
      </c>
      <c r="AZ115" s="86" t="str">
        <f t="shared" si="189"/>
        <v>-</v>
      </c>
      <c r="BA115" s="86" t="str">
        <f t="shared" si="189"/>
        <v>-</v>
      </c>
      <c r="BB115" s="86" t="str">
        <f t="shared" si="189"/>
        <v>-</v>
      </c>
      <c r="BC115" s="86" t="str">
        <f t="shared" si="189"/>
        <v>-</v>
      </c>
      <c r="BD115" s="86" t="str">
        <f t="shared" ref="BD115" si="190">IF(OR(BD15="NO",$AP15="NO"),"-",BD15/$AP15-1)</f>
        <v>-</v>
      </c>
      <c r="BE115" s="146"/>
      <c r="BF115" s="651"/>
      <c r="BH115" s="51"/>
    </row>
    <row r="116" spans="23:61" ht="17.100000000000001" customHeight="1">
      <c r="W116" s="888"/>
      <c r="X116" s="405" t="s">
        <v>16</v>
      </c>
      <c r="Y116" s="406"/>
      <c r="Z116" s="113"/>
      <c r="AA116" s="106"/>
      <c r="AB116" s="106"/>
      <c r="AC116" s="106"/>
      <c r="AD116" s="106"/>
      <c r="AE116" s="106"/>
      <c r="AF116" s="106"/>
      <c r="AG116" s="106"/>
      <c r="AH116" s="106"/>
      <c r="AI116" s="106"/>
      <c r="AJ116" s="106"/>
      <c r="AK116" s="106"/>
      <c r="AL116" s="106"/>
      <c r="AM116" s="106"/>
      <c r="AN116" s="106"/>
      <c r="AO116" s="106"/>
      <c r="AP116" s="106"/>
      <c r="AQ116" s="719">
        <f t="shared" ref="AQ116:BE116" si="191">AQ16/$AP16-1</f>
        <v>4.3535750591793931E-2</v>
      </c>
      <c r="AR116" s="719">
        <f t="shared" si="191"/>
        <v>-8.1928941445474912E-2</v>
      </c>
      <c r="AS116" s="719">
        <f t="shared" si="191"/>
        <v>-0.33397071046054794</v>
      </c>
      <c r="AT116" s="719">
        <f t="shared" si="191"/>
        <v>-0.53070774507051333</v>
      </c>
      <c r="AU116" s="719">
        <f t="shared" si="191"/>
        <v>-0.50720510170699007</v>
      </c>
      <c r="AV116" s="719">
        <f t="shared" si="191"/>
        <v>-0.56450268515797997</v>
      </c>
      <c r="AW116" s="719">
        <f t="shared" si="191"/>
        <v>-0.60150896742643623</v>
      </c>
      <c r="AX116" s="719">
        <f t="shared" si="191"/>
        <v>-0.61963057555415579</v>
      </c>
      <c r="AY116" s="719">
        <f t="shared" si="191"/>
        <v>-0.61019503315666734</v>
      </c>
      <c r="AZ116" s="719">
        <f t="shared" si="191"/>
        <v>-0.61637831692469325</v>
      </c>
      <c r="BA116" s="719">
        <f t="shared" si="191"/>
        <v>-0.60858266235826641</v>
      </c>
      <c r="BB116" s="719">
        <f t="shared" si="191"/>
        <v>-0.59231772959184104</v>
      </c>
      <c r="BC116" s="719">
        <f t="shared" si="191"/>
        <v>-0.59558080680212377</v>
      </c>
      <c r="BD116" s="719">
        <f t="shared" ref="BD116" si="192">BD16/$AP16-1</f>
        <v>-0.60310074377074496</v>
      </c>
      <c r="BE116" s="297">
        <f t="shared" si="191"/>
        <v>-1</v>
      </c>
      <c r="BF116" s="646"/>
      <c r="BH116" s="51"/>
      <c r="BI116" s="51"/>
    </row>
    <row r="117" spans="23:61" ht="17.100000000000001" customHeight="1">
      <c r="W117" s="888"/>
      <c r="X117" s="407"/>
      <c r="Y117" s="319" t="str">
        <f>'リンク切公表時非表示（グラフの添え物）'!$W$106</f>
        <v>半導体製造</v>
      </c>
      <c r="Z117" s="112"/>
      <c r="AA117" s="122"/>
      <c r="AB117" s="122"/>
      <c r="AC117" s="122"/>
      <c r="AD117" s="122"/>
      <c r="AE117" s="122"/>
      <c r="AF117" s="122"/>
      <c r="AG117" s="122"/>
      <c r="AH117" s="122"/>
      <c r="AI117" s="122"/>
      <c r="AJ117" s="122"/>
      <c r="AK117" s="122"/>
      <c r="AL117" s="122"/>
      <c r="AM117" s="122"/>
      <c r="AN117" s="122"/>
      <c r="AO117" s="122"/>
      <c r="AP117" s="122"/>
      <c r="AQ117" s="307">
        <f t="shared" ref="AQ117:BC122" si="193">IF(OR(AQ17="NO",$AP17="NO"),"-",AQ17/$AP17-1)</f>
        <v>7.4153995101153614E-2</v>
      </c>
      <c r="AR117" s="307">
        <f t="shared" si="193"/>
        <v>-3.5094930925998691E-2</v>
      </c>
      <c r="AS117" s="307">
        <f t="shared" si="193"/>
        <v>-0.27322325256598334</v>
      </c>
      <c r="AT117" s="307">
        <f t="shared" si="193"/>
        <v>-0.54091713651237416</v>
      </c>
      <c r="AU117" s="307">
        <f t="shared" si="193"/>
        <v>-0.51800644647093808</v>
      </c>
      <c r="AV117" s="307">
        <f t="shared" si="193"/>
        <v>-0.59440986626747228</v>
      </c>
      <c r="AW117" s="307">
        <f t="shared" si="193"/>
        <v>-0.64646670481337254</v>
      </c>
      <c r="AX117" s="307">
        <f t="shared" si="193"/>
        <v>-0.66136398594967194</v>
      </c>
      <c r="AY117" s="307">
        <f t="shared" si="193"/>
        <v>-0.64805881024811862</v>
      </c>
      <c r="AZ117" s="307">
        <f t="shared" si="193"/>
        <v>-0.65559791402005008</v>
      </c>
      <c r="BA117" s="307">
        <f t="shared" si="193"/>
        <v>-0.62533130993694996</v>
      </c>
      <c r="BB117" s="307">
        <f t="shared" si="193"/>
        <v>-0.59797458660677139</v>
      </c>
      <c r="BC117" s="307">
        <f t="shared" si="193"/>
        <v>-0.61334787559866921</v>
      </c>
      <c r="BD117" s="307">
        <f t="shared" ref="BD117" si="194">IF(OR(BD17="NO",$AP17="NO"),"-",BD17/$AP17-1)</f>
        <v>-0.63508573348555908</v>
      </c>
      <c r="BE117" s="296" t="str">
        <f t="shared" ref="BE117:BE122" si="195">IF(BE17="NO","-",BE17/$AP17-1)</f>
        <v>-</v>
      </c>
      <c r="BF117" s="646"/>
    </row>
    <row r="118" spans="23:61" ht="17.100000000000001" customHeight="1">
      <c r="W118" s="888"/>
      <c r="X118" s="408"/>
      <c r="Y118" s="319" t="str">
        <f>'リンク切公表時非表示（グラフの添え物）'!$W$107</f>
        <v>液晶製造</v>
      </c>
      <c r="Z118" s="112"/>
      <c r="AA118" s="122"/>
      <c r="AB118" s="122"/>
      <c r="AC118" s="122"/>
      <c r="AD118" s="122"/>
      <c r="AE118" s="122"/>
      <c r="AF118" s="122"/>
      <c r="AG118" s="122"/>
      <c r="AH118" s="122"/>
      <c r="AI118" s="122"/>
      <c r="AJ118" s="122"/>
      <c r="AK118" s="122"/>
      <c r="AL118" s="122"/>
      <c r="AM118" s="122"/>
      <c r="AN118" s="122"/>
      <c r="AO118" s="122"/>
      <c r="AP118" s="122"/>
      <c r="AQ118" s="307">
        <f t="shared" si="193"/>
        <v>3.6661783535852921E-2</v>
      </c>
      <c r="AR118" s="307">
        <f t="shared" si="193"/>
        <v>-0.29653274903300264</v>
      </c>
      <c r="AS118" s="307">
        <f t="shared" si="193"/>
        <v>-0.45076091158542697</v>
      </c>
      <c r="AT118" s="307">
        <f t="shared" si="193"/>
        <v>-0.74134849562296257</v>
      </c>
      <c r="AU118" s="307">
        <f t="shared" si="193"/>
        <v>-0.69413031834139938</v>
      </c>
      <c r="AV118" s="307">
        <f t="shared" si="193"/>
        <v>-0.61108696000905338</v>
      </c>
      <c r="AW118" s="307">
        <f t="shared" si="193"/>
        <v>-0.55129009055066391</v>
      </c>
      <c r="AX118" s="307">
        <f t="shared" si="193"/>
        <v>-0.5025209777346088</v>
      </c>
      <c r="AY118" s="307">
        <f t="shared" si="193"/>
        <v>-0.4097292010059369</v>
      </c>
      <c r="AZ118" s="307">
        <f t="shared" si="193"/>
        <v>-0.43129425665746413</v>
      </c>
      <c r="BA118" s="307">
        <f t="shared" si="193"/>
        <v>-0.53158202367384833</v>
      </c>
      <c r="BB118" s="307">
        <f t="shared" si="193"/>
        <v>-0.44643072047373011</v>
      </c>
      <c r="BC118" s="307">
        <f t="shared" si="193"/>
        <v>-0.47795827523040513</v>
      </c>
      <c r="BD118" s="307">
        <f t="shared" ref="BD118" si="196">IF(OR(BD18="NO",$AP18="NO"),"-",BD18/$AP18-1)</f>
        <v>-0.50542128412555987</v>
      </c>
      <c r="BE118" s="296" t="str">
        <f t="shared" si="195"/>
        <v>-</v>
      </c>
      <c r="BF118" s="646"/>
    </row>
    <row r="119" spans="23:61" ht="17.100000000000001" customHeight="1">
      <c r="W119" s="888"/>
      <c r="X119" s="408"/>
      <c r="Y119" s="319" t="str">
        <f>'リンク切公表時非表示（グラフの添え物）'!$W$108</f>
        <v>洗浄剤・溶剤</v>
      </c>
      <c r="Z119" s="118"/>
      <c r="AA119" s="122"/>
      <c r="AB119" s="122"/>
      <c r="AC119" s="122"/>
      <c r="AD119" s="122"/>
      <c r="AE119" s="122"/>
      <c r="AF119" s="122"/>
      <c r="AG119" s="122"/>
      <c r="AH119" s="122"/>
      <c r="AI119" s="122"/>
      <c r="AJ119" s="122"/>
      <c r="AK119" s="122"/>
      <c r="AL119" s="122"/>
      <c r="AM119" s="122"/>
      <c r="AN119" s="122"/>
      <c r="AO119" s="122"/>
      <c r="AP119" s="122"/>
      <c r="AQ119" s="307">
        <f t="shared" si="193"/>
        <v>-7.7852861943586982E-3</v>
      </c>
      <c r="AR119" s="307">
        <f t="shared" ref="AR119:BC119" si="197">IF(OR(AR19="NO",$AP19="NO"),"-",AR19/$AP19-1)</f>
        <v>-0.15540609586926202</v>
      </c>
      <c r="AS119" s="307">
        <f t="shared" si="197"/>
        <v>-0.41442360205604234</v>
      </c>
      <c r="AT119" s="307">
        <f t="shared" si="197"/>
        <v>-0.49533132839038785</v>
      </c>
      <c r="AU119" s="307">
        <f t="shared" si="197"/>
        <v>-0.38865056181259483</v>
      </c>
      <c r="AV119" s="307">
        <f t="shared" si="197"/>
        <v>-0.42962308732781895</v>
      </c>
      <c r="AW119" s="307">
        <f t="shared" si="197"/>
        <v>-0.43755325355657182</v>
      </c>
      <c r="AX119" s="307">
        <f t="shared" si="197"/>
        <v>-0.46068290505710152</v>
      </c>
      <c r="AY119" s="307">
        <f t="shared" si="197"/>
        <v>-0.45407443319980734</v>
      </c>
      <c r="AZ119" s="307">
        <f t="shared" si="197"/>
        <v>-0.46101332864996625</v>
      </c>
      <c r="BA119" s="307">
        <f t="shared" si="197"/>
        <v>-0.47951704606899193</v>
      </c>
      <c r="BB119" s="307">
        <f t="shared" si="197"/>
        <v>-0.47279622887923922</v>
      </c>
      <c r="BC119" s="307">
        <f t="shared" si="197"/>
        <v>-0.46524274786560937</v>
      </c>
      <c r="BD119" s="307">
        <f t="shared" ref="BD119" si="198">IF(OR(BD19="NO",$AP19="NO"),"-",BD19/$AP19-1)</f>
        <v>-0.44634252062258672</v>
      </c>
      <c r="BE119" s="296" t="str">
        <f t="shared" si="195"/>
        <v>-</v>
      </c>
      <c r="BF119" s="646"/>
    </row>
    <row r="120" spans="23:61" ht="17.100000000000001" customHeight="1">
      <c r="W120" s="888"/>
      <c r="X120" s="408"/>
      <c r="Y120" s="319" t="str">
        <f>'リンク切公表時非表示（グラフの添え物）'!$W$109</f>
        <v>PFCsの製造時の漏出</v>
      </c>
      <c r="Z120" s="112"/>
      <c r="AA120" s="122"/>
      <c r="AB120" s="122"/>
      <c r="AC120" s="122"/>
      <c r="AD120" s="122"/>
      <c r="AE120" s="122"/>
      <c r="AF120" s="122"/>
      <c r="AG120" s="122"/>
      <c r="AH120" s="122"/>
      <c r="AI120" s="122"/>
      <c r="AJ120" s="122"/>
      <c r="AK120" s="122"/>
      <c r="AL120" s="122"/>
      <c r="AM120" s="122"/>
      <c r="AN120" s="122"/>
      <c r="AO120" s="122"/>
      <c r="AP120" s="122"/>
      <c r="AQ120" s="307">
        <f t="shared" si="193"/>
        <v>4.8711922098564564E-2</v>
      </c>
      <c r="AR120" s="307">
        <f t="shared" ref="AR120:BC120" si="199">IF(OR(AR20="NO",$AP20="NO"),"-",AR20/$AP20-1)</f>
        <v>-6.1265206415163642E-2</v>
      </c>
      <c r="AS120" s="307">
        <f t="shared" si="199"/>
        <v>-0.37635607252375314</v>
      </c>
      <c r="AT120" s="307">
        <f t="shared" si="199"/>
        <v>-0.55920111243834081</v>
      </c>
      <c r="AU120" s="307">
        <f t="shared" si="199"/>
        <v>-0.76127934253125851</v>
      </c>
      <c r="AV120" s="307">
        <f t="shared" si="199"/>
        <v>-0.80160427139420931</v>
      </c>
      <c r="AW120" s="307">
        <f t="shared" si="199"/>
        <v>-0.85813143801106473</v>
      </c>
      <c r="AX120" s="307">
        <f t="shared" si="199"/>
        <v>-0.89352362153648335</v>
      </c>
      <c r="AY120" s="307">
        <f t="shared" si="199"/>
        <v>-0.89681596237544403</v>
      </c>
      <c r="AZ120" s="307">
        <f t="shared" si="199"/>
        <v>-0.88988532544299093</v>
      </c>
      <c r="BA120" s="307">
        <f t="shared" si="199"/>
        <v>-0.90668337376020591</v>
      </c>
      <c r="BB120" s="307">
        <f t="shared" si="199"/>
        <v>-0.92206252688077184</v>
      </c>
      <c r="BC120" s="307">
        <f t="shared" si="199"/>
        <v>-0.91602897270703798</v>
      </c>
      <c r="BD120" s="307">
        <f t="shared" ref="BD120" si="200">IF(OR(BD20="NO",$AP20="NO"),"-",BD20/$AP20-1)</f>
        <v>-0.93836941686334108</v>
      </c>
      <c r="BE120" s="296" t="str">
        <f t="shared" si="195"/>
        <v>-</v>
      </c>
      <c r="BF120" s="646"/>
    </row>
    <row r="121" spans="23:61" ht="17.100000000000001" customHeight="1">
      <c r="W121" s="888"/>
      <c r="X121" s="407"/>
      <c r="Y121" s="319" t="str">
        <f>'リンク切公表時非表示（グラフの添え物）'!$W$110</f>
        <v>その他</v>
      </c>
      <c r="Z121" s="117"/>
      <c r="AA121" s="149"/>
      <c r="AB121" s="149"/>
      <c r="AC121" s="149"/>
      <c r="AD121" s="149"/>
      <c r="AE121" s="149"/>
      <c r="AF121" s="149"/>
      <c r="AG121" s="149"/>
      <c r="AH121" s="149"/>
      <c r="AI121" s="149"/>
      <c r="AJ121" s="149"/>
      <c r="AK121" s="149"/>
      <c r="AL121" s="149"/>
      <c r="AM121" s="149"/>
      <c r="AN121" s="149"/>
      <c r="AO121" s="149"/>
      <c r="AP121" s="149"/>
      <c r="AQ121" s="86">
        <f t="shared" si="193"/>
        <v>1.1938409771783638</v>
      </c>
      <c r="AR121" s="86">
        <f t="shared" ref="AR121:BC121" si="201">IF(OR(AR21="NO",$AP21="NO"),"-",AR21/$AP21-1)</f>
        <v>3.8029143363178246</v>
      </c>
      <c r="AS121" s="86">
        <f t="shared" si="201"/>
        <v>7.0165804814694877</v>
      </c>
      <c r="AT121" s="86">
        <f t="shared" si="201"/>
        <v>9.8404131928914236</v>
      </c>
      <c r="AU121" s="86">
        <f t="shared" si="201"/>
        <v>14.016783913842271</v>
      </c>
      <c r="AV121" s="86">
        <f t="shared" si="201"/>
        <v>19.546514387850952</v>
      </c>
      <c r="AW121" s="86" t="str">
        <f t="shared" si="201"/>
        <v>-</v>
      </c>
      <c r="AX121" s="86">
        <f t="shared" si="201"/>
        <v>34.868340482718402</v>
      </c>
      <c r="AY121" s="86">
        <f t="shared" si="201"/>
        <v>30.161078747728258</v>
      </c>
      <c r="AZ121" s="86">
        <f t="shared" si="201"/>
        <v>26.087445114724982</v>
      </c>
      <c r="BA121" s="86">
        <f t="shared" si="201"/>
        <v>71.031659479900796</v>
      </c>
      <c r="BB121" s="86">
        <f t="shared" si="201"/>
        <v>66.602184219399646</v>
      </c>
      <c r="BC121" s="86">
        <f t="shared" si="201"/>
        <v>134.94837907710314</v>
      </c>
      <c r="BD121" s="86">
        <f t="shared" ref="BD121" si="202">IF(OR(BD21="NO",$AP21="NO"),"-",BD21/$AP21-1)</f>
        <v>166.95529755921368</v>
      </c>
      <c r="BE121" s="296" t="str">
        <f t="shared" si="195"/>
        <v>-</v>
      </c>
      <c r="BF121" s="646"/>
    </row>
    <row r="122" spans="23:61" ht="17.100000000000001" customHeight="1">
      <c r="W122" s="888"/>
      <c r="X122" s="409"/>
      <c r="Y122" s="319" t="str">
        <f>'リンク切公表時非表示（グラフの添え物）'!$W$111</f>
        <v>アルミニウム精錬</v>
      </c>
      <c r="Z122" s="112"/>
      <c r="AA122" s="122"/>
      <c r="AB122" s="122"/>
      <c r="AC122" s="122"/>
      <c r="AD122" s="122"/>
      <c r="AE122" s="122"/>
      <c r="AF122" s="122"/>
      <c r="AG122" s="122"/>
      <c r="AH122" s="122"/>
      <c r="AI122" s="122"/>
      <c r="AJ122" s="122"/>
      <c r="AK122" s="122"/>
      <c r="AL122" s="122"/>
      <c r="AM122" s="122"/>
      <c r="AN122" s="122"/>
      <c r="AO122" s="122"/>
      <c r="AP122" s="122"/>
      <c r="AQ122" s="307">
        <f t="shared" si="193"/>
        <v>2.6002619241936031E-3</v>
      </c>
      <c r="AR122" s="307">
        <f t="shared" ref="AR122:BC122" si="203">IF(OR(AR22="NO",$AP22="NO"),"-",AR22/$AP22-1)</f>
        <v>-6.2721086009565052E-3</v>
      </c>
      <c r="AS122" s="307">
        <f t="shared" si="203"/>
        <v>-7.7754790871881196E-3</v>
      </c>
      <c r="AT122" s="307">
        <f t="shared" si="203"/>
        <v>-0.25445277839606628</v>
      </c>
      <c r="AU122" s="307">
        <f t="shared" si="203"/>
        <v>-0.29792598292987404</v>
      </c>
      <c r="AV122" s="307">
        <f t="shared" si="203"/>
        <v>-0.29936135972053768</v>
      </c>
      <c r="AW122" s="307">
        <f t="shared" si="203"/>
        <v>-0.39020933230036059</v>
      </c>
      <c r="AX122" s="307">
        <f t="shared" si="203"/>
        <v>-0.55912993315009007</v>
      </c>
      <c r="AY122" s="307">
        <f t="shared" si="203"/>
        <v>-0.91212488159059424</v>
      </c>
      <c r="AZ122" s="86" t="str">
        <f t="shared" si="203"/>
        <v>-</v>
      </c>
      <c r="BA122" s="86" t="str">
        <f t="shared" si="203"/>
        <v>-</v>
      </c>
      <c r="BB122" s="86" t="str">
        <f t="shared" si="203"/>
        <v>-</v>
      </c>
      <c r="BC122" s="86" t="str">
        <f t="shared" si="203"/>
        <v>-</v>
      </c>
      <c r="BD122" s="86" t="str">
        <f t="shared" ref="BD122" si="204">IF(OR(BD22="NO",$AP22="NO"),"-",BD22/$AP22-1)</f>
        <v>-</v>
      </c>
      <c r="BE122" s="296" t="str">
        <f t="shared" si="195"/>
        <v>-</v>
      </c>
      <c r="BF122" s="646"/>
    </row>
    <row r="123" spans="23:61" ht="17.100000000000001" customHeight="1">
      <c r="W123" s="888"/>
      <c r="X123" s="410" t="s">
        <v>205</v>
      </c>
      <c r="Y123" s="411"/>
      <c r="Z123" s="290"/>
      <c r="AA123" s="291"/>
      <c r="AB123" s="291"/>
      <c r="AC123" s="291"/>
      <c r="AD123" s="291"/>
      <c r="AE123" s="291"/>
      <c r="AF123" s="291"/>
      <c r="AG123" s="291"/>
      <c r="AH123" s="291"/>
      <c r="AI123" s="291"/>
      <c r="AJ123" s="291"/>
      <c r="AK123" s="291"/>
      <c r="AL123" s="291"/>
      <c r="AM123" s="291"/>
      <c r="AN123" s="291"/>
      <c r="AO123" s="291"/>
      <c r="AP123" s="291"/>
      <c r="AQ123" s="723">
        <f t="shared" ref="AQ123:BE123" si="205">AQ23/$AP23-1</f>
        <v>3.4816870635630215E-2</v>
      </c>
      <c r="AR123" s="723">
        <f t="shared" si="205"/>
        <v>-6.3514418573697551E-2</v>
      </c>
      <c r="AS123" s="723">
        <f t="shared" si="205"/>
        <v>-0.17433661834174519</v>
      </c>
      <c r="AT123" s="723">
        <f t="shared" si="205"/>
        <v>-0.51868275648338324</v>
      </c>
      <c r="AU123" s="723">
        <f t="shared" si="205"/>
        <v>-0.5229822694585724</v>
      </c>
      <c r="AV123" s="723">
        <f t="shared" si="205"/>
        <v>-0.5579893333513064</v>
      </c>
      <c r="AW123" s="723">
        <f t="shared" si="205"/>
        <v>-0.56094720496438089</v>
      </c>
      <c r="AX123" s="723">
        <f t="shared" si="205"/>
        <v>-0.5872079321758783</v>
      </c>
      <c r="AY123" s="723">
        <f t="shared" si="205"/>
        <v>-0.59444668189189809</v>
      </c>
      <c r="AZ123" s="723">
        <f t="shared" si="205"/>
        <v>-0.58723686884759529</v>
      </c>
      <c r="BA123" s="723">
        <f t="shared" si="205"/>
        <v>-0.57069537174095097</v>
      </c>
      <c r="BB123" s="723">
        <f t="shared" si="205"/>
        <v>-0.58810242417070824</v>
      </c>
      <c r="BC123" s="723">
        <f t="shared" si="205"/>
        <v>-0.591183530391167</v>
      </c>
      <c r="BD123" s="723">
        <f t="shared" ref="BD123" si="206">BD23/$AP23-1</f>
        <v>-0.60190807805908531</v>
      </c>
      <c r="BE123" s="298">
        <f t="shared" si="205"/>
        <v>-1</v>
      </c>
      <c r="BF123" s="646"/>
    </row>
    <row r="124" spans="23:61" ht="17.100000000000001" customHeight="1">
      <c r="W124" s="888"/>
      <c r="X124" s="412"/>
      <c r="Y124" s="319" t="str">
        <f>'リンク切公表時非表示（グラフの添え物）'!$W$115</f>
        <v>粒子加速器等</v>
      </c>
      <c r="Z124" s="117"/>
      <c r="AA124" s="123"/>
      <c r="AB124" s="123"/>
      <c r="AC124" s="123"/>
      <c r="AD124" s="123"/>
      <c r="AE124" s="123"/>
      <c r="AF124" s="123"/>
      <c r="AG124" s="123"/>
      <c r="AH124" s="123"/>
      <c r="AI124" s="123"/>
      <c r="AJ124" s="123"/>
      <c r="AK124" s="123"/>
      <c r="AL124" s="123"/>
      <c r="AM124" s="123"/>
      <c r="AN124" s="123"/>
      <c r="AO124" s="123"/>
      <c r="AP124" s="123"/>
      <c r="AQ124" s="307">
        <f t="shared" ref="AQ124:AR124" si="207">IF(OR(AQ24="NO",$AP24="NO"),"-",AQ24/$AP24-1)</f>
        <v>1.6203692978061568E-2</v>
      </c>
      <c r="AR124" s="307">
        <f t="shared" si="207"/>
        <v>8.8440820817818899E-3</v>
      </c>
      <c r="AS124" s="307">
        <f t="shared" ref="AS124:BC124" si="208">IF(OR(AS24="NO",$AP24="NO"),"-",AS24/$AP24-1)</f>
        <v>6.1902209912776396E-3</v>
      </c>
      <c r="AT124" s="307">
        <f t="shared" si="208"/>
        <v>-4.6885288095634969E-3</v>
      </c>
      <c r="AU124" s="307">
        <f t="shared" si="208"/>
        <v>-5.0378610224321441E-2</v>
      </c>
      <c r="AV124" s="307">
        <f t="shared" si="208"/>
        <v>-4.1797589066445595E-2</v>
      </c>
      <c r="AW124" s="307">
        <f t="shared" si="208"/>
        <v>-1.7128764863208579E-2</v>
      </c>
      <c r="AX124" s="307">
        <f t="shared" si="208"/>
        <v>-1.5300294749840515E-2</v>
      </c>
      <c r="AY124" s="307">
        <f t="shared" si="208"/>
        <v>-1.7002725009268138E-2</v>
      </c>
      <c r="AZ124" s="307">
        <f t="shared" si="208"/>
        <v>-3.8418454665458235E-2</v>
      </c>
      <c r="BA124" s="307">
        <f t="shared" si="208"/>
        <v>-6.2178873963034675E-2</v>
      </c>
      <c r="BB124" s="307">
        <f t="shared" si="208"/>
        <v>-4.8020632641997518E-2</v>
      </c>
      <c r="BC124" s="307">
        <f t="shared" si="208"/>
        <v>-3.1673208702662659E-2</v>
      </c>
      <c r="BD124" s="307">
        <f t="shared" ref="BD124" si="209">IF(OR(BD24="NO",$AP24="NO"),"-",BD24/$AP24-1)</f>
        <v>-2.9663827196368397E-2</v>
      </c>
      <c r="BE124" s="296" t="str">
        <f t="shared" ref="BE124" si="210">IF(BE24="NO","-",BE24/$AP24-1)</f>
        <v>-</v>
      </c>
      <c r="BF124" s="646"/>
    </row>
    <row r="125" spans="23:61" ht="17.100000000000001" customHeight="1">
      <c r="W125" s="888"/>
      <c r="X125" s="412"/>
      <c r="Y125" s="319" t="str">
        <f>'リンク切公表時非表示（グラフの添え物）'!$W$116</f>
        <v>電気絶縁ガス使用機器</v>
      </c>
      <c r="Z125" s="112"/>
      <c r="AA125" s="122"/>
      <c r="AB125" s="122"/>
      <c r="AC125" s="122"/>
      <c r="AD125" s="122"/>
      <c r="AE125" s="122"/>
      <c r="AF125" s="122"/>
      <c r="AG125" s="122"/>
      <c r="AH125" s="122"/>
      <c r="AI125" s="122"/>
      <c r="AJ125" s="122"/>
      <c r="AK125" s="122"/>
      <c r="AL125" s="122"/>
      <c r="AM125" s="122"/>
      <c r="AN125" s="122"/>
      <c r="AO125" s="122"/>
      <c r="AP125" s="122"/>
      <c r="AQ125" s="307">
        <f t="shared" ref="AQ125:AR125" si="211">IF(OR(AQ25="NO",$AP25="NO"),"-",AQ25/$AP25-1)</f>
        <v>7.5074113475554149E-2</v>
      </c>
      <c r="AR125" s="307">
        <f t="shared" si="211"/>
        <v>-2.1641691707034116E-2</v>
      </c>
      <c r="AS125" s="307">
        <f t="shared" ref="AS125:BC125" si="212">IF(OR(AS25="NO",$AP25="NO"),"-",AS25/$AP25-1)</f>
        <v>-7.928524380814217E-2</v>
      </c>
      <c r="AT125" s="307">
        <f t="shared" si="212"/>
        <v>-0.20932721404396026</v>
      </c>
      <c r="AU125" s="307">
        <f t="shared" si="212"/>
        <v>-0.30819114329383046</v>
      </c>
      <c r="AV125" s="307">
        <f t="shared" si="212"/>
        <v>-0.21439715913369728</v>
      </c>
      <c r="AW125" s="307">
        <f t="shared" si="212"/>
        <v>-0.20070830739140655</v>
      </c>
      <c r="AX125" s="307">
        <f t="shared" si="212"/>
        <v>-0.28537639039001439</v>
      </c>
      <c r="AY125" s="307">
        <f t="shared" si="212"/>
        <v>-0.33100589619764709</v>
      </c>
      <c r="AZ125" s="307">
        <f t="shared" si="212"/>
        <v>-0.3216771972325303</v>
      </c>
      <c r="BA125" s="307">
        <f t="shared" si="212"/>
        <v>-0.27133264249144295</v>
      </c>
      <c r="BB125" s="307">
        <f t="shared" si="212"/>
        <v>-0.31072611583869947</v>
      </c>
      <c r="BC125" s="307">
        <f t="shared" si="212"/>
        <v>-0.36396053928093752</v>
      </c>
      <c r="BD125" s="307">
        <f t="shared" ref="BD125" si="213">IF(OR(BD25="NO",$AP25="NO"),"-",BD25/$AP25-1)</f>
        <v>-0.36320004751747748</v>
      </c>
      <c r="BE125" s="296" t="str">
        <f t="shared" ref="BE125" si="214">IF(BE25="NO","-",BE25/$AP25-1)</f>
        <v>-</v>
      </c>
      <c r="BF125" s="646"/>
    </row>
    <row r="126" spans="23:61" ht="17.100000000000001" customHeight="1">
      <c r="W126" s="888"/>
      <c r="X126" s="412"/>
      <c r="Y126" s="319" t="str">
        <f>'リンク切公表時非表示（グラフの添え物）'!$W$117</f>
        <v>マグネシウム鋳造</v>
      </c>
      <c r="Z126" s="112"/>
      <c r="AA126" s="122"/>
      <c r="AB126" s="122"/>
      <c r="AC126" s="122"/>
      <c r="AD126" s="122"/>
      <c r="AE126" s="122"/>
      <c r="AF126" s="122"/>
      <c r="AG126" s="122"/>
      <c r="AH126" s="122"/>
      <c r="AI126" s="122"/>
      <c r="AJ126" s="122"/>
      <c r="AK126" s="122"/>
      <c r="AL126" s="122"/>
      <c r="AM126" s="122"/>
      <c r="AN126" s="122"/>
      <c r="AO126" s="122"/>
      <c r="AP126" s="122"/>
      <c r="AQ126" s="307">
        <f t="shared" ref="AQ126:AR126" si="215">IF(OR(AQ26="NO",$AP26="NO"),"-",AQ26/$AP26-1)</f>
        <v>-5.7224894604820942E-2</v>
      </c>
      <c r="AR126" s="307">
        <f t="shared" si="215"/>
        <v>-5.8730107983074431E-2</v>
      </c>
      <c r="AS126" s="307">
        <f t="shared" ref="AS126:BC126" si="216">IF(OR(AS26="NO",$AP26="NO"),"-",AS26/$AP26-1)</f>
        <v>-0.43621895929443333</v>
      </c>
      <c r="AT126" s="307">
        <f t="shared" si="216"/>
        <v>-0.79348679827634916</v>
      </c>
      <c r="AU126" s="307">
        <f t="shared" si="216"/>
        <v>-0.7339490422194207</v>
      </c>
      <c r="AV126" s="307">
        <f t="shared" si="216"/>
        <v>-0.83478943862107935</v>
      </c>
      <c r="AW126" s="307">
        <f t="shared" si="216"/>
        <v>-0.83478943862107935</v>
      </c>
      <c r="AX126" s="307">
        <f t="shared" si="216"/>
        <v>-0.8554407587934445</v>
      </c>
      <c r="AY126" s="307">
        <f t="shared" si="216"/>
        <v>-0.83478943862107935</v>
      </c>
      <c r="AZ126" s="307">
        <f t="shared" si="216"/>
        <v>-0.79348679827634916</v>
      </c>
      <c r="BA126" s="307">
        <f t="shared" si="216"/>
        <v>-0.71501178162136192</v>
      </c>
      <c r="BB126" s="307">
        <f t="shared" si="216"/>
        <v>-0.77696574213845704</v>
      </c>
      <c r="BC126" s="307">
        <f t="shared" si="216"/>
        <v>-0.75218415793161908</v>
      </c>
      <c r="BD126" s="307">
        <f t="shared" ref="BD126" si="217">IF(OR(BD26="NO",$AP26="NO"),"-",BD26/$AP26-1)</f>
        <v>-0.77283547810398412</v>
      </c>
      <c r="BE126" s="296" t="str">
        <f t="shared" ref="BE126" si="218">IF(BE26="NO","-",BE26/$AP26-1)</f>
        <v>-</v>
      </c>
      <c r="BF126" s="646"/>
    </row>
    <row r="127" spans="23:61" ht="17.100000000000001" customHeight="1">
      <c r="W127" s="888"/>
      <c r="X127" s="412"/>
      <c r="Y127" s="319" t="str">
        <f>'リンク切公表時非表示（グラフの添え物）'!$W$118</f>
        <v>半導体製造</v>
      </c>
      <c r="Z127" s="112"/>
      <c r="AA127" s="122"/>
      <c r="AB127" s="122"/>
      <c r="AC127" s="122"/>
      <c r="AD127" s="122"/>
      <c r="AE127" s="122"/>
      <c r="AF127" s="122"/>
      <c r="AG127" s="122"/>
      <c r="AH127" s="122"/>
      <c r="AI127" s="122"/>
      <c r="AJ127" s="122"/>
      <c r="AK127" s="122"/>
      <c r="AL127" s="122"/>
      <c r="AM127" s="122"/>
      <c r="AN127" s="122"/>
      <c r="AO127" s="122"/>
      <c r="AP127" s="122"/>
      <c r="AQ127" s="307">
        <f t="shared" ref="AQ127:AR127" si="219">IF(OR(AQ27="NO",$AP27="NO"),"-",AQ27/$AP27-1)</f>
        <v>-0.14226886379615145</v>
      </c>
      <c r="AR127" s="307">
        <f t="shared" si="219"/>
        <v>-0.20289204909198622</v>
      </c>
      <c r="AS127" s="307">
        <f t="shared" ref="AS127:BC127" si="220">IF(OR(AS27="NO",$AP27="NO"),"-",AS27/$AP27-1)</f>
        <v>-0.39168157816411198</v>
      </c>
      <c r="AT127" s="307">
        <f t="shared" si="220"/>
        <v>-0.60955176935752886</v>
      </c>
      <c r="AU127" s="307">
        <f t="shared" si="220"/>
        <v>-0.58388910182232712</v>
      </c>
      <c r="AV127" s="307">
        <f t="shared" si="220"/>
        <v>-0.63625516622608536</v>
      </c>
      <c r="AW127" s="307">
        <f t="shared" si="220"/>
        <v>-0.66023111610870622</v>
      </c>
      <c r="AX127" s="307">
        <f t="shared" si="220"/>
        <v>-0.66408389676637203</v>
      </c>
      <c r="AY127" s="307">
        <f t="shared" si="220"/>
        <v>-0.67650353567093546</v>
      </c>
      <c r="AZ127" s="307">
        <f t="shared" si="220"/>
        <v>-0.65944163219257579</v>
      </c>
      <c r="BA127" s="307">
        <f t="shared" si="220"/>
        <v>-0.64430943402270979</v>
      </c>
      <c r="BB127" s="307">
        <f t="shared" si="220"/>
        <v>-0.62987053030259754</v>
      </c>
      <c r="BC127" s="307">
        <f t="shared" si="220"/>
        <v>-0.66288489421269448</v>
      </c>
      <c r="BD127" s="307">
        <f t="shared" ref="BD127" si="221">IF(OR(BD27="NO",$AP27="NO"),"-",BD27/$AP27-1)</f>
        <v>-0.67830040038209738</v>
      </c>
      <c r="BE127" s="296" t="str">
        <f t="shared" ref="BE127" si="222">IF(BE27="NO","-",BE27/$AP27-1)</f>
        <v>-</v>
      </c>
      <c r="BF127" s="646"/>
    </row>
    <row r="128" spans="23:61" ht="17.100000000000001" customHeight="1">
      <c r="W128" s="888"/>
      <c r="X128" s="412"/>
      <c r="Y128" s="319" t="str">
        <f>'リンク切公表時非表示（グラフの添え物）'!$W$119</f>
        <v>液晶製造</v>
      </c>
      <c r="Z128" s="118"/>
      <c r="AA128" s="122"/>
      <c r="AB128" s="122"/>
      <c r="AC128" s="122"/>
      <c r="AD128" s="122"/>
      <c r="AE128" s="122"/>
      <c r="AF128" s="122"/>
      <c r="AG128" s="122"/>
      <c r="AH128" s="122"/>
      <c r="AI128" s="122"/>
      <c r="AJ128" s="122"/>
      <c r="AK128" s="122"/>
      <c r="AL128" s="122"/>
      <c r="AM128" s="122"/>
      <c r="AN128" s="122"/>
      <c r="AO128" s="122"/>
      <c r="AP128" s="122"/>
      <c r="AQ128" s="307">
        <f t="shared" ref="AQ128:AR128" si="223">IF(OR(AQ28="NO",$AP28="NO"),"-",AQ28/$AP28-1)</f>
        <v>-0.19574967479899819</v>
      </c>
      <c r="AR128" s="307">
        <f t="shared" si="223"/>
        <v>-0.48647154102030066</v>
      </c>
      <c r="AS128" s="307">
        <f t="shared" ref="AS128:BC128" si="224">IF(OR(AS28="NO",$AP28="NO"),"-",AS28/$AP28-1)</f>
        <v>-0.58423518171818034</v>
      </c>
      <c r="AT128" s="307">
        <f t="shared" si="224"/>
        <v>-0.71986414753223138</v>
      </c>
      <c r="AU128" s="307">
        <f t="shared" si="224"/>
        <v>-0.6222392510690119</v>
      </c>
      <c r="AV128" s="307">
        <f t="shared" si="224"/>
        <v>-0.72192761164081198</v>
      </c>
      <c r="AW128" s="307">
        <f t="shared" si="224"/>
        <v>-0.75827897748502004</v>
      </c>
      <c r="AX128" s="307">
        <f t="shared" si="224"/>
        <v>-0.76137494291684549</v>
      </c>
      <c r="AY128" s="307">
        <f t="shared" si="224"/>
        <v>-0.73155268486869729</v>
      </c>
      <c r="AZ128" s="307">
        <f t="shared" si="224"/>
        <v>-0.73129407511451217</v>
      </c>
      <c r="BA128" s="307">
        <f t="shared" si="224"/>
        <v>-0.77998559977485349</v>
      </c>
      <c r="BB128" s="307">
        <f t="shared" si="224"/>
        <v>-0.77146429535170136</v>
      </c>
      <c r="BC128" s="307">
        <f t="shared" si="224"/>
        <v>-0.76549444390628651</v>
      </c>
      <c r="BD128" s="307">
        <f t="shared" ref="BD128" si="225">IF(OR(BD28="NO",$AP28="NO"),"-",BD28/$AP28-1)</f>
        <v>-0.79325676694850755</v>
      </c>
      <c r="BE128" s="296" t="str">
        <f t="shared" ref="BE128" si="226">IF(BE28="NO","-",BE28/$AP28-1)</f>
        <v>-</v>
      </c>
      <c r="BF128" s="646"/>
    </row>
    <row r="129" spans="2:62" ht="17.100000000000001" customHeight="1">
      <c r="W129" s="888"/>
      <c r="X129" s="413"/>
      <c r="Y129" s="319" t="str">
        <f>'リンク切公表時非表示（グラフの添え物）'!$W$120</f>
        <v>SF6 製造時の漏出</v>
      </c>
      <c r="Z129" s="112"/>
      <c r="AA129" s="122"/>
      <c r="AB129" s="122"/>
      <c r="AC129" s="122"/>
      <c r="AD129" s="122"/>
      <c r="AE129" s="122"/>
      <c r="AF129" s="122"/>
      <c r="AG129" s="122"/>
      <c r="AH129" s="122"/>
      <c r="AI129" s="122"/>
      <c r="AJ129" s="122"/>
      <c r="AK129" s="122"/>
      <c r="AL129" s="122"/>
      <c r="AM129" s="122"/>
      <c r="AN129" s="122"/>
      <c r="AO129" s="122"/>
      <c r="AP129" s="122"/>
      <c r="AQ129" s="307">
        <f t="shared" ref="AQ129:AR129" si="227">IF(OR(AQ29="NO",$AP29="NO"),"-",AQ29/$AP29-1)</f>
        <v>0.40122549019607878</v>
      </c>
      <c r="AR129" s="307">
        <f t="shared" si="227"/>
        <v>0.22941176470588243</v>
      </c>
      <c r="AS129" s="307">
        <f t="shared" ref="AS129:BC129" si="228">IF(OR(AS29="NO",$AP29="NO"),"-",AS29/$AP29-1)</f>
        <v>0.32107843137254921</v>
      </c>
      <c r="AT129" s="307">
        <f t="shared" si="228"/>
        <v>-0.75</v>
      </c>
      <c r="AU129" s="307">
        <f t="shared" si="228"/>
        <v>-0.79656862745098034</v>
      </c>
      <c r="AV129" s="307">
        <f t="shared" si="228"/>
        <v>-0.85784313725490191</v>
      </c>
      <c r="AW129" s="307">
        <f t="shared" si="228"/>
        <v>-0.86764705882352944</v>
      </c>
      <c r="AX129" s="307">
        <f t="shared" si="228"/>
        <v>-0.90024509803921571</v>
      </c>
      <c r="AY129" s="307">
        <f t="shared" si="228"/>
        <v>-0.93382352941176472</v>
      </c>
      <c r="AZ129" s="307">
        <f t="shared" si="228"/>
        <v>-0.94362745098039214</v>
      </c>
      <c r="BA129" s="307">
        <f t="shared" si="228"/>
        <v>-0.94607843137254899</v>
      </c>
      <c r="BB129" s="307">
        <f t="shared" si="228"/>
        <v>-0.95625000081810296</v>
      </c>
      <c r="BC129" s="307">
        <f t="shared" si="228"/>
        <v>-0.95102941186404699</v>
      </c>
      <c r="BD129" s="307">
        <f t="shared" ref="BD129" si="229">IF(OR(BD29="NO",$AP29="NO"),"-",BD29/$AP29-1)</f>
        <v>-0.95683823511296628</v>
      </c>
      <c r="BE129" s="296" t="str">
        <f t="shared" ref="BE129" si="230">IF(BE29="NO","-",BE29/$AP29-1)</f>
        <v>-</v>
      </c>
      <c r="BF129" s="646"/>
    </row>
    <row r="130" spans="2:62" ht="17.100000000000001" customHeight="1">
      <c r="W130" s="888"/>
      <c r="X130" s="358" t="s">
        <v>207</v>
      </c>
      <c r="Y130" s="414"/>
      <c r="Z130" s="287"/>
      <c r="AA130" s="289"/>
      <c r="AB130" s="289"/>
      <c r="AC130" s="289"/>
      <c r="AD130" s="289"/>
      <c r="AE130" s="289"/>
      <c r="AF130" s="289"/>
      <c r="AG130" s="289"/>
      <c r="AH130" s="289"/>
      <c r="AI130" s="289"/>
      <c r="AJ130" s="289"/>
      <c r="AK130" s="289"/>
      <c r="AL130" s="289"/>
      <c r="AM130" s="289"/>
      <c r="AN130" s="289"/>
      <c r="AO130" s="289"/>
      <c r="AP130" s="289"/>
      <c r="AQ130" s="720">
        <f t="shared" ref="AQ130:BE130" si="231">AQ30/$AP30-1</f>
        <v>-4.7860599852782681E-2</v>
      </c>
      <c r="AR130" s="720">
        <f t="shared" si="231"/>
        <v>7.8168529141559695E-2</v>
      </c>
      <c r="AS130" s="720">
        <f t="shared" si="231"/>
        <v>6.3101241351533055E-3</v>
      </c>
      <c r="AT130" s="720">
        <f t="shared" si="231"/>
        <v>-7.9902902925055974E-2</v>
      </c>
      <c r="AU130" s="720">
        <f t="shared" si="231"/>
        <v>4.6195776949533363E-2</v>
      </c>
      <c r="AV130" s="720">
        <f t="shared" si="231"/>
        <v>0.22328972439760575</v>
      </c>
      <c r="AW130" s="720">
        <f t="shared" si="231"/>
        <v>2.724611105323671E-2</v>
      </c>
      <c r="AX130" s="720">
        <f t="shared" si="231"/>
        <v>9.8851290009758452E-2</v>
      </c>
      <c r="AY130" s="720">
        <f t="shared" si="231"/>
        <v>-0.23705434360720512</v>
      </c>
      <c r="AZ130" s="720">
        <f t="shared" si="231"/>
        <v>-0.61200609469852618</v>
      </c>
      <c r="BA130" s="720">
        <f t="shared" si="231"/>
        <v>-0.56892535061429195</v>
      </c>
      <c r="BB130" s="720">
        <f t="shared" si="231"/>
        <v>-0.69439478923548714</v>
      </c>
      <c r="BC130" s="720">
        <f t="shared" si="231"/>
        <v>-0.8080540993112284</v>
      </c>
      <c r="BD130" s="720">
        <f t="shared" ref="BD130" si="232">BD30/$AP30-1</f>
        <v>-0.82233925721185508</v>
      </c>
      <c r="BE130" s="299">
        <f t="shared" si="231"/>
        <v>-1</v>
      </c>
      <c r="BF130" s="646"/>
    </row>
    <row r="131" spans="2:62" ht="17.100000000000001" customHeight="1">
      <c r="W131" s="888"/>
      <c r="X131" s="358"/>
      <c r="Y131" s="387" t="str">
        <f>'リンク切公表時非表示（グラフの添え物）'!$W$124</f>
        <v>半導体製造</v>
      </c>
      <c r="Z131" s="117"/>
      <c r="AA131" s="123"/>
      <c r="AB131" s="123"/>
      <c r="AC131" s="123"/>
      <c r="AD131" s="123"/>
      <c r="AE131" s="123"/>
      <c r="AF131" s="123"/>
      <c r="AG131" s="123"/>
      <c r="AH131" s="123"/>
      <c r="AI131" s="123"/>
      <c r="AJ131" s="123"/>
      <c r="AK131" s="123"/>
      <c r="AL131" s="123"/>
      <c r="AM131" s="123"/>
      <c r="AN131" s="123"/>
      <c r="AO131" s="123"/>
      <c r="AP131" s="123"/>
      <c r="AQ131" s="307">
        <f t="shared" ref="AQ131:BC131" si="233">IF(OR(AQ31="NO",$AP31="NO"),"-",AQ31/$AP31-1)</f>
        <v>0.19945856843650289</v>
      </c>
      <c r="AR131" s="307">
        <f t="shared" si="233"/>
        <v>0.52236892475606078</v>
      </c>
      <c r="AS131" s="307">
        <f t="shared" si="233"/>
        <v>0.41140309748538062</v>
      </c>
      <c r="AT131" s="307">
        <f t="shared" si="233"/>
        <v>0.13097747283901939</v>
      </c>
      <c r="AU131" s="307">
        <f t="shared" si="233"/>
        <v>0.184139003798796</v>
      </c>
      <c r="AV131" s="307">
        <f t="shared" si="233"/>
        <v>8.5592168820787906E-2</v>
      </c>
      <c r="AW131" s="307">
        <f t="shared" si="233"/>
        <v>9.9309630218295419E-2</v>
      </c>
      <c r="AX131" s="307">
        <f t="shared" si="233"/>
        <v>-0.31832646845279911</v>
      </c>
      <c r="AY131" s="307">
        <f t="shared" si="233"/>
        <v>-0.18026485684437044</v>
      </c>
      <c r="AZ131" s="307">
        <f t="shared" si="233"/>
        <v>-0.1017495518781184</v>
      </c>
      <c r="BA131" s="307">
        <f t="shared" si="233"/>
        <v>0.1370023535168392</v>
      </c>
      <c r="BB131" s="307">
        <f t="shared" si="233"/>
        <v>0.20306791449971939</v>
      </c>
      <c r="BC131" s="307">
        <f t="shared" si="233"/>
        <v>0.2630362789153331</v>
      </c>
      <c r="BD131" s="307">
        <f t="shared" ref="BD131" si="234">IF(OR(BD31="NO",$AP31="NO"),"-",BD31/$AP31-1)</f>
        <v>0.38802018679233341</v>
      </c>
      <c r="BE131" s="296" t="str">
        <f t="shared" ref="BE131" si="235">IF(BE31="NO","-",BE31/$AP31-1)</f>
        <v>-</v>
      </c>
      <c r="BF131" s="646"/>
    </row>
    <row r="132" spans="2:62" ht="17.100000000000001" customHeight="1">
      <c r="W132" s="888"/>
      <c r="X132" s="358"/>
      <c r="Y132" s="387" t="str">
        <f>'リンク切公表時非表示（グラフの添え物）'!$W$125</f>
        <v>NF3の製造時の漏出</v>
      </c>
      <c r="Z132" s="117"/>
      <c r="AA132" s="123"/>
      <c r="AB132" s="123"/>
      <c r="AC132" s="123"/>
      <c r="AD132" s="123"/>
      <c r="AE132" s="123"/>
      <c r="AF132" s="123"/>
      <c r="AG132" s="123"/>
      <c r="AH132" s="123"/>
      <c r="AI132" s="123"/>
      <c r="AJ132" s="123"/>
      <c r="AK132" s="123"/>
      <c r="AL132" s="123"/>
      <c r="AM132" s="123"/>
      <c r="AN132" s="123"/>
      <c r="AO132" s="123"/>
      <c r="AP132" s="123"/>
      <c r="AQ132" s="307">
        <f t="shared" ref="AQ132:BC132" si="236">IF(OR(AQ32="NO",$AP32="NO"),"-",AQ32/$AP32-1)</f>
        <v>-9.4313453536754133E-2</v>
      </c>
      <c r="AR132" s="307">
        <f t="shared" si="236"/>
        <v>-9.7087378640777766E-3</v>
      </c>
      <c r="AS132" s="307">
        <f t="shared" si="236"/>
        <v>-1.386962552011084E-2</v>
      </c>
      <c r="AT132" s="307">
        <f t="shared" si="236"/>
        <v>-7.3509015256587817E-2</v>
      </c>
      <c r="AU132" s="307">
        <f t="shared" si="236"/>
        <v>6.6574202496532564E-2</v>
      </c>
      <c r="AV132" s="307">
        <f t="shared" si="236"/>
        <v>0.29126213592233019</v>
      </c>
      <c r="AW132" s="307">
        <f t="shared" si="236"/>
        <v>5.9639389736476867E-2</v>
      </c>
      <c r="AX132" s="307">
        <f t="shared" si="236"/>
        <v>0.1983356449375866</v>
      </c>
      <c r="AY132" s="307">
        <f t="shared" si="236"/>
        <v>-0.22211650485436885</v>
      </c>
      <c r="AZ132" s="307">
        <f t="shared" si="236"/>
        <v>-0.67406380027739243</v>
      </c>
      <c r="BA132" s="307">
        <f t="shared" si="236"/>
        <v>-0.6518723941543727</v>
      </c>
      <c r="BB132" s="307">
        <f t="shared" si="236"/>
        <v>-0.81123439316610679</v>
      </c>
      <c r="BC132" s="307">
        <f t="shared" si="236"/>
        <v>-0.95325936234443764</v>
      </c>
      <c r="BD132" s="307">
        <f t="shared" ref="BD132" si="237">IF(OR(BD32="NO",$AP32="NO"),"-",BD32/$AP32-1)</f>
        <v>-0.98446601976468728</v>
      </c>
      <c r="BE132" s="296" t="str">
        <f t="shared" ref="BE132" si="238">IF(BE32="NO","-",BE32/$AP32-1)</f>
        <v>-</v>
      </c>
      <c r="BF132" s="646"/>
    </row>
    <row r="133" spans="2:62" ht="17.100000000000001" customHeight="1" thickBot="1">
      <c r="W133" s="888"/>
      <c r="X133" s="358"/>
      <c r="Y133" s="320" t="str">
        <f>'リンク切公表時非表示（グラフの添え物）'!$W$126</f>
        <v>液晶製造</v>
      </c>
      <c r="Z133" s="119"/>
      <c r="AA133" s="124"/>
      <c r="AB133" s="124"/>
      <c r="AC133" s="124"/>
      <c r="AD133" s="124"/>
      <c r="AE133" s="124"/>
      <c r="AF133" s="124"/>
      <c r="AG133" s="124"/>
      <c r="AH133" s="124"/>
      <c r="AI133" s="124"/>
      <c r="AJ133" s="124"/>
      <c r="AK133" s="124"/>
      <c r="AL133" s="124"/>
      <c r="AM133" s="124"/>
      <c r="AN133" s="124"/>
      <c r="AO133" s="124"/>
      <c r="AP133" s="124"/>
      <c r="AQ133" s="721">
        <f t="shared" ref="AQ133:BC133" si="239">IF(OR(AQ33="NO",$AP33="NO"),"-",AQ33/$AP33-1)</f>
        <v>0.20399019801328855</v>
      </c>
      <c r="AR133" s="721">
        <f t="shared" si="239"/>
        <v>0.60859526393940389</v>
      </c>
      <c r="AS133" s="721">
        <f t="shared" si="239"/>
        <v>-0.56329750939893575</v>
      </c>
      <c r="AT133" s="721">
        <f t="shared" si="239"/>
        <v>-0.67328958103377234</v>
      </c>
      <c r="AU133" s="721">
        <f t="shared" si="239"/>
        <v>-0.62647248536280509</v>
      </c>
      <c r="AV133" s="721">
        <f t="shared" si="239"/>
        <v>-0.65666781790671669</v>
      </c>
      <c r="AW133" s="721">
        <f t="shared" si="239"/>
        <v>-0.70620173014933241</v>
      </c>
      <c r="AX133" s="721">
        <f t="shared" si="239"/>
        <v>-0.69712259061903825</v>
      </c>
      <c r="AY133" s="721">
        <f t="shared" si="239"/>
        <v>-0.62901779488191578</v>
      </c>
      <c r="AZ133" s="721">
        <f t="shared" si="239"/>
        <v>-0.68584210249325694</v>
      </c>
      <c r="BA133" s="721">
        <f t="shared" si="239"/>
        <v>-0.72216610749292809</v>
      </c>
      <c r="BB133" s="721">
        <f t="shared" si="239"/>
        <v>-0.68917627129794101</v>
      </c>
      <c r="BC133" s="721">
        <f t="shared" si="239"/>
        <v>-0.70061719919742127</v>
      </c>
      <c r="BD133" s="721">
        <f t="shared" ref="BD133" si="240">IF(OR(BD33="NO",$AP33="NO"),"-",BD33/$AP33-1)</f>
        <v>-0.73534474212222878</v>
      </c>
      <c r="BE133" s="302" t="str">
        <f t="shared" ref="BE133" si="241">IF(BE33="NO","-",BE33/$AP33-1)</f>
        <v>-</v>
      </c>
      <c r="BF133" s="646"/>
    </row>
    <row r="134" spans="2:62" ht="17.100000000000001" customHeight="1" thickTop="1">
      <c r="B134" s="1" t="s">
        <v>17</v>
      </c>
      <c r="W134" s="888"/>
      <c r="X134" s="190" t="s">
        <v>42</v>
      </c>
      <c r="Y134" s="415"/>
      <c r="Z134" s="116"/>
      <c r="AA134" s="63"/>
      <c r="AB134" s="63"/>
      <c r="AC134" s="63"/>
      <c r="AD134" s="63"/>
      <c r="AE134" s="63"/>
      <c r="AF134" s="63"/>
      <c r="AG134" s="63"/>
      <c r="AH134" s="63"/>
      <c r="AI134" s="63"/>
      <c r="AJ134" s="63"/>
      <c r="AK134" s="63"/>
      <c r="AL134" s="63"/>
      <c r="AM134" s="63"/>
      <c r="AN134" s="63"/>
      <c r="AO134" s="63"/>
      <c r="AP134" s="63"/>
      <c r="AQ134" s="722">
        <f t="shared" ref="AQ134:BE134" si="242">AQ34/$AP34-1</f>
        <v>8.335299327352419E-2</v>
      </c>
      <c r="AR134" s="722">
        <f t="shared" si="242"/>
        <v>0.10814106028621895</v>
      </c>
      <c r="AS134" s="722">
        <f t="shared" si="242"/>
        <v>9.8972737269698907E-2</v>
      </c>
      <c r="AT134" s="722">
        <f t="shared" si="242"/>
        <v>3.0401533770352707E-2</v>
      </c>
      <c r="AU134" s="722">
        <f t="shared" si="242"/>
        <v>0.12885840492145095</v>
      </c>
      <c r="AV134" s="722">
        <f t="shared" si="242"/>
        <v>0.214155215533675</v>
      </c>
      <c r="AW134" s="722">
        <f t="shared" si="242"/>
        <v>0.30851929239453457</v>
      </c>
      <c r="AX134" s="722">
        <f t="shared" si="242"/>
        <v>0.40026306354595298</v>
      </c>
      <c r="AY134" s="722">
        <f t="shared" si="242"/>
        <v>0.51603073336112626</v>
      </c>
      <c r="AZ134" s="722">
        <f t="shared" si="242"/>
        <v>0.62030618126856885</v>
      </c>
      <c r="BA134" s="722">
        <f t="shared" si="242"/>
        <v>0.74839370381808989</v>
      </c>
      <c r="BB134" s="722">
        <f t="shared" si="242"/>
        <v>0.82652487490189341</v>
      </c>
      <c r="BC134" s="722">
        <f t="shared" si="242"/>
        <v>0.89383150976764503</v>
      </c>
      <c r="BD134" s="722">
        <f t="shared" ref="BD134" si="243">BD34/$AP34-1</f>
        <v>1.0105530903765798</v>
      </c>
      <c r="BE134" s="300">
        <f t="shared" si="242"/>
        <v>-1</v>
      </c>
      <c r="BF134" s="646"/>
      <c r="BH134" s="51"/>
      <c r="BI134" s="51"/>
      <c r="BJ134" s="51"/>
    </row>
    <row r="135" spans="2:62" s="81" customFormat="1" ht="17.100000000000001" customHeight="1">
      <c r="V135" s="108"/>
      <c r="W135" s="108"/>
      <c r="X135" s="108"/>
      <c r="Y135" s="108"/>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H135" s="110"/>
      <c r="BI135" s="110"/>
      <c r="BJ135" s="110"/>
    </row>
    <row r="136" spans="2:62">
      <c r="X136" s="1" t="s">
        <v>121</v>
      </c>
    </row>
    <row r="137" spans="2:62">
      <c r="W137" s="876"/>
      <c r="X137" s="402"/>
      <c r="Y137" s="403"/>
      <c r="Z137" s="91"/>
      <c r="AA137" s="64">
        <v>1990</v>
      </c>
      <c r="AB137" s="64">
        <f>AA137+1</f>
        <v>1991</v>
      </c>
      <c r="AC137" s="64">
        <f>AB137+1</f>
        <v>1992</v>
      </c>
      <c r="AD137" s="64">
        <f>AC137+1</f>
        <v>1993</v>
      </c>
      <c r="AE137" s="64">
        <f>AD137+1</f>
        <v>1994</v>
      </c>
      <c r="AF137" s="64">
        <v>1995</v>
      </c>
      <c r="AG137" s="64">
        <f t="shared" ref="AG137:BA137" si="244">AF137+1</f>
        <v>1996</v>
      </c>
      <c r="AH137" s="64">
        <f t="shared" si="244"/>
        <v>1997</v>
      </c>
      <c r="AI137" s="64">
        <f t="shared" si="244"/>
        <v>1998</v>
      </c>
      <c r="AJ137" s="64">
        <f t="shared" si="244"/>
        <v>1999</v>
      </c>
      <c r="AK137" s="64">
        <f t="shared" si="244"/>
        <v>2000</v>
      </c>
      <c r="AL137" s="64">
        <f t="shared" si="244"/>
        <v>2001</v>
      </c>
      <c r="AM137" s="64">
        <f t="shared" si="244"/>
        <v>2002</v>
      </c>
      <c r="AN137" s="64">
        <f t="shared" si="244"/>
        <v>2003</v>
      </c>
      <c r="AO137" s="64">
        <f t="shared" si="244"/>
        <v>2004</v>
      </c>
      <c r="AP137" s="64">
        <f t="shared" si="244"/>
        <v>2005</v>
      </c>
      <c r="AQ137" s="64">
        <f t="shared" si="244"/>
        <v>2006</v>
      </c>
      <c r="AR137" s="64">
        <f t="shared" si="244"/>
        <v>2007</v>
      </c>
      <c r="AS137" s="64">
        <f t="shared" si="244"/>
        <v>2008</v>
      </c>
      <c r="AT137" s="64">
        <f t="shared" si="244"/>
        <v>2009</v>
      </c>
      <c r="AU137" s="64">
        <f t="shared" si="244"/>
        <v>2010</v>
      </c>
      <c r="AV137" s="64">
        <f t="shared" si="244"/>
        <v>2011</v>
      </c>
      <c r="AW137" s="64">
        <f t="shared" si="244"/>
        <v>2012</v>
      </c>
      <c r="AX137" s="64">
        <f t="shared" si="244"/>
        <v>2013</v>
      </c>
      <c r="AY137" s="64">
        <f t="shared" si="244"/>
        <v>2014</v>
      </c>
      <c r="AZ137" s="64">
        <f t="shared" si="244"/>
        <v>2015</v>
      </c>
      <c r="BA137" s="64">
        <f t="shared" si="244"/>
        <v>2016</v>
      </c>
      <c r="BB137" s="64">
        <f t="shared" ref="BB137" si="245">BA137+1</f>
        <v>2017</v>
      </c>
      <c r="BC137" s="64">
        <f t="shared" ref="BC137:BD137" si="246">BB137+1</f>
        <v>2018</v>
      </c>
      <c r="BD137" s="64">
        <f t="shared" si="246"/>
        <v>2019</v>
      </c>
      <c r="BE137" s="64">
        <f t="shared" ref="BE137" si="247">BD137+1</f>
        <v>2020</v>
      </c>
      <c r="BF137" s="648"/>
    </row>
    <row r="138" spans="2:62" ht="17.100000000000001" customHeight="1">
      <c r="W138" s="888"/>
      <c r="X138" s="375" t="s">
        <v>15</v>
      </c>
      <c r="Y138" s="352"/>
      <c r="Z138" s="104"/>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716">
        <f t="shared" ref="AY138:BE138" si="248">AY5/$AX5-1</f>
        <v>0.11462993453837744</v>
      </c>
      <c r="AZ138" s="716">
        <f t="shared" si="248"/>
        <v>0.22299294160745742</v>
      </c>
      <c r="BA138" s="716">
        <f t="shared" si="248"/>
        <v>0.32767451375010315</v>
      </c>
      <c r="BB138" s="716">
        <f t="shared" si="248"/>
        <v>0.3996994578739459</v>
      </c>
      <c r="BC138" s="716">
        <f t="shared" si="248"/>
        <v>0.46477567623222371</v>
      </c>
      <c r="BD138" s="716">
        <f t="shared" si="248"/>
        <v>0.57059084205744859</v>
      </c>
      <c r="BE138" s="295">
        <f t="shared" si="248"/>
        <v>-1</v>
      </c>
      <c r="BF138" s="646"/>
      <c r="BJ138" s="51"/>
    </row>
    <row r="139" spans="2:62" ht="17.100000000000001" customHeight="1">
      <c r="W139" s="888"/>
      <c r="X139" s="404"/>
      <c r="Y139" s="319" t="str">
        <f>'リンク切公表時非表示（グラフの添え物）'!$W94</f>
        <v>冷蔵庫及び空調機器</v>
      </c>
      <c r="Z139" s="174"/>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307">
        <f t="shared" ref="AY139:BD147" si="249">IF(OR(AY6="NO",$AX6="NO"),"-",AY6/$AX6-1)</f>
        <v>0.12162497790555049</v>
      </c>
      <c r="AZ139" s="307">
        <f t="shared" si="249"/>
        <v>0.23676564940404066</v>
      </c>
      <c r="BA139" s="307">
        <f t="shared" si="249"/>
        <v>0.342879282747522</v>
      </c>
      <c r="BB139" s="307">
        <f t="shared" si="249"/>
        <v>0.4185550044732127</v>
      </c>
      <c r="BC139" s="307">
        <f t="shared" si="249"/>
        <v>0.4897906700271748</v>
      </c>
      <c r="BD139" s="307">
        <f t="shared" si="249"/>
        <v>0.60317225246540351</v>
      </c>
      <c r="BE139" s="296" t="str">
        <f>IF(BE6="NO","-",BE6/$AX6-1)</f>
        <v>-</v>
      </c>
      <c r="BF139" s="646"/>
      <c r="BH139" s="51"/>
    </row>
    <row r="140" spans="2:62" ht="17.100000000000001" customHeight="1">
      <c r="W140" s="888"/>
      <c r="X140" s="404"/>
      <c r="Y140" s="319" t="str">
        <f>'リンク切公表時非表示（グラフの添え物）'!$W95</f>
        <v>発泡剤</v>
      </c>
      <c r="Z140" s="174"/>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307">
        <f t="shared" ref="AY140:BC140" si="250">IF(OR(AY7="NO",$AX7="NO"),"-",AY7/$AX7-1)</f>
        <v>6.4436506456682974E-2</v>
      </c>
      <c r="AZ140" s="307">
        <f t="shared" si="250"/>
        <v>0.11415820309928182</v>
      </c>
      <c r="BA140" s="307">
        <f t="shared" si="250"/>
        <v>0.18915124594242294</v>
      </c>
      <c r="BB140" s="307">
        <f t="shared" si="250"/>
        <v>0.25661880459388642</v>
      </c>
      <c r="BC140" s="307">
        <f t="shared" si="250"/>
        <v>0.31070824352865944</v>
      </c>
      <c r="BD140" s="307">
        <f t="shared" si="249"/>
        <v>0.33616418985732111</v>
      </c>
      <c r="BE140" s="296" t="str">
        <f>IF(BE7="NO","-",BE7/$AX7-1)</f>
        <v>-</v>
      </c>
      <c r="BF140" s="646"/>
      <c r="BH140" s="51"/>
    </row>
    <row r="141" spans="2:62" ht="17.100000000000001" customHeight="1">
      <c r="W141" s="888"/>
      <c r="X141" s="404"/>
      <c r="Y141" s="319" t="str">
        <f>'リンク切公表時非表示（グラフの添え物）'!$W96</f>
        <v>エアゾール・MDI（定量噴射剤）</v>
      </c>
      <c r="Z141" s="174"/>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307">
        <f t="shared" ref="AY141:BC141" si="251">IF(OR(AY8="NO",$AX8="NO"),"-",AY8/$AX8-1)</f>
        <v>2.8723607133627205E-2</v>
      </c>
      <c r="AZ141" s="307">
        <f t="shared" si="251"/>
        <v>0.10356950002377374</v>
      </c>
      <c r="BA141" s="307">
        <f t="shared" si="251"/>
        <v>0.19966364217372945</v>
      </c>
      <c r="BB141" s="307">
        <f t="shared" si="251"/>
        <v>0.22654763822615376</v>
      </c>
      <c r="BC141" s="307">
        <f t="shared" si="251"/>
        <v>0.11149416574150894</v>
      </c>
      <c r="BD141" s="307">
        <f t="shared" si="249"/>
        <v>0.16916072701644103</v>
      </c>
      <c r="BE141" s="296" t="str">
        <f>IF(BE8="NO","-",BE8/$AX8-1)</f>
        <v>-</v>
      </c>
      <c r="BF141" s="646"/>
      <c r="BH141" s="51"/>
      <c r="BI141" s="51"/>
    </row>
    <row r="142" spans="2:62" ht="17.100000000000001" customHeight="1">
      <c r="W142" s="888"/>
      <c r="X142" s="404"/>
      <c r="Y142" s="319" t="str">
        <f>'リンク切公表時非表示（グラフの添え物）'!$W97</f>
        <v>洗浄剤・溶剤</v>
      </c>
      <c r="Z142" s="174"/>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307">
        <f t="shared" ref="AY142:BC142" si="252">IF(OR(AY9="NO",$AX9="NO"),"-",AY9/$AX9-1)</f>
        <v>0.12630688106561494</v>
      </c>
      <c r="AZ142" s="307">
        <f t="shared" si="252"/>
        <v>0.15739116325624192</v>
      </c>
      <c r="BA142" s="307">
        <f t="shared" si="252"/>
        <v>0.19383442693661013</v>
      </c>
      <c r="BB142" s="307">
        <f t="shared" si="252"/>
        <v>6.6710297501850535E-2</v>
      </c>
      <c r="BC142" s="307">
        <f t="shared" si="252"/>
        <v>7.9912157619447255E-2</v>
      </c>
      <c r="BD142" s="307">
        <f t="shared" si="249"/>
        <v>0.12567860602711778</v>
      </c>
      <c r="BE142" s="296" t="str">
        <f>IF(BE11="NO","-",BE11/$AX11-1)</f>
        <v>-</v>
      </c>
      <c r="BF142" s="646"/>
    </row>
    <row r="143" spans="2:62" ht="17.100000000000001" customHeight="1">
      <c r="W143" s="888"/>
      <c r="X143" s="404"/>
      <c r="Y143" s="319" t="str">
        <f>'リンク切公表時非表示（グラフの添え物）'!$W98</f>
        <v>HFCsの製造時の漏出</v>
      </c>
      <c r="Z143" s="174"/>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307">
        <f t="shared" ref="AY143:BC143" si="253">IF(OR(AY10="NO",$AX10="NO"),"-",AY10/$AX10-1)</f>
        <v>-0.23322506128378762</v>
      </c>
      <c r="AZ143" s="307">
        <f t="shared" si="253"/>
        <v>-0.36731081080277628</v>
      </c>
      <c r="BA143" s="307">
        <f t="shared" si="253"/>
        <v>0.13341956756223694</v>
      </c>
      <c r="BB143" s="307">
        <f t="shared" si="253"/>
        <v>-0.27603301795765578</v>
      </c>
      <c r="BC143" s="307">
        <f t="shared" si="253"/>
        <v>-0.32553519789937135</v>
      </c>
      <c r="BD143" s="307">
        <f t="shared" si="249"/>
        <v>-9.199829865242326E-2</v>
      </c>
      <c r="BE143" s="296" t="str">
        <f>IF(BE12="NO","-",BE12/$AX12-1)</f>
        <v>-</v>
      </c>
      <c r="BF143" s="646"/>
      <c r="BH143" s="51"/>
      <c r="BI143" s="51"/>
    </row>
    <row r="144" spans="2:62" ht="17.100000000000001" customHeight="1">
      <c r="W144" s="888"/>
      <c r="X144" s="404"/>
      <c r="Y144" s="319" t="str">
        <f>'リンク切公表時非表示（グラフの添え物）'!$W99</f>
        <v>半導体製造</v>
      </c>
      <c r="Z144" s="174"/>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307">
        <f t="shared" ref="AY144:BC144" si="254">IF(OR(AY11="NO",$AX11="NO"),"-",AY11/$AX11-1)</f>
        <v>3.3441868327868329E-2</v>
      </c>
      <c r="AZ144" s="307">
        <f t="shared" si="254"/>
        <v>3.5159024803746108E-2</v>
      </c>
      <c r="BA144" s="307">
        <f t="shared" si="254"/>
        <v>7.4079224120157106E-2</v>
      </c>
      <c r="BB144" s="307">
        <f t="shared" si="254"/>
        <v>0.12711559478626921</v>
      </c>
      <c r="BC144" s="307">
        <f t="shared" si="254"/>
        <v>3.200826766913023E-2</v>
      </c>
      <c r="BD144" s="307">
        <f t="shared" si="249"/>
        <v>-8.9978276911594102E-2</v>
      </c>
      <c r="BE144" s="296" t="str">
        <f>IF(BE9="NO","-",BE9/$AX9-1)</f>
        <v>-</v>
      </c>
      <c r="BF144" s="646"/>
      <c r="BH144" s="51"/>
    </row>
    <row r="145" spans="23:62" ht="17.100000000000001" customHeight="1">
      <c r="W145" s="888"/>
      <c r="X145" s="404"/>
      <c r="Y145" s="319" t="str">
        <f>'リンク切公表時非表示（グラフの添え物）'!$W100</f>
        <v>液晶製造</v>
      </c>
      <c r="Z145" s="174"/>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307">
        <f t="shared" ref="AY145:BC145" si="255">IF(OR(AY12="NO",$AX12="NO"),"-",AY12/$AX12-1)</f>
        <v>-4.5667289214914364E-2</v>
      </c>
      <c r="AZ145" s="307">
        <f t="shared" si="255"/>
        <v>-0.18404630408856681</v>
      </c>
      <c r="BA145" s="307">
        <f t="shared" si="255"/>
        <v>-0.18307868859836651</v>
      </c>
      <c r="BB145" s="307">
        <f t="shared" si="255"/>
        <v>-0.19398100852816091</v>
      </c>
      <c r="BC145" s="307">
        <f t="shared" si="255"/>
        <v>-9.1548344996737696E-2</v>
      </c>
      <c r="BD145" s="307">
        <f t="shared" si="249"/>
        <v>-0.25473099165185287</v>
      </c>
      <c r="BE145" s="296" t="str">
        <f>IF(BE10="NO","-",BE10/$AX10-1)</f>
        <v>-</v>
      </c>
      <c r="BF145" s="646"/>
      <c r="BJ145" s="51"/>
    </row>
    <row r="146" spans="23:62" ht="17.100000000000001" customHeight="1">
      <c r="W146" s="888"/>
      <c r="X146" s="404"/>
      <c r="Y146" s="319" t="str">
        <f>'リンク切公表時非表示（グラフの添え物）'!$W101</f>
        <v>HCFC22製造時の副生HFC23</v>
      </c>
      <c r="Z146" s="174"/>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307">
        <f t="shared" ref="AY146:BC146" si="256">IF(OR(AY13="NO",$AX13="NO"),"-",AY13/$AX13-1)</f>
        <v>0.45454545454545436</v>
      </c>
      <c r="AZ146" s="307">
        <f t="shared" si="256"/>
        <v>0.81818181818181812</v>
      </c>
      <c r="BA146" s="307">
        <f t="shared" si="256"/>
        <v>0.45454545454545436</v>
      </c>
      <c r="BB146" s="307">
        <f t="shared" si="256"/>
        <v>1.3636363636363633</v>
      </c>
      <c r="BC146" s="307">
        <f t="shared" si="256"/>
        <v>-0.27272727272727282</v>
      </c>
      <c r="BD146" s="307">
        <f t="shared" si="249"/>
        <v>-0.18181818181818188</v>
      </c>
      <c r="BE146" s="296" t="str">
        <f t="shared" ref="BE146:BE147" si="257">IF(BE13="NO","-",BE13/$AX13-1)</f>
        <v>-</v>
      </c>
      <c r="BF146" s="646"/>
      <c r="BH146" s="51"/>
      <c r="BI146" s="51"/>
    </row>
    <row r="147" spans="23:62" ht="17.100000000000001" customHeight="1">
      <c r="W147" s="888"/>
      <c r="X147" s="404"/>
      <c r="Y147" s="319" t="str">
        <f>'リンク切公表時非表示（グラフの添え物）'!$W102</f>
        <v>消火剤</v>
      </c>
      <c r="Z147" s="174"/>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307">
        <f t="shared" ref="AY147:BC147" si="258">IF(OR(AY14="NO",$AX14="NO"),"-",AY14/$AX14-1)</f>
        <v>2.8909665320128397E-2</v>
      </c>
      <c r="AZ147" s="307">
        <f t="shared" si="258"/>
        <v>6.5331139633486579E-2</v>
      </c>
      <c r="BA147" s="307">
        <f t="shared" si="258"/>
        <v>8.0788129293291711E-2</v>
      </c>
      <c r="BB147" s="307">
        <f t="shared" si="258"/>
        <v>0.10472303728381305</v>
      </c>
      <c r="BC147" s="307">
        <f t="shared" si="258"/>
        <v>0.11754948727738546</v>
      </c>
      <c r="BD147" s="307">
        <f t="shared" si="249"/>
        <v>0.1303443280895793</v>
      </c>
      <c r="BE147" s="296" t="str">
        <f t="shared" si="257"/>
        <v>-</v>
      </c>
      <c r="BF147" s="646"/>
      <c r="BH147" s="51"/>
    </row>
    <row r="148" spans="23:62" ht="17.100000000000001" customHeight="1">
      <c r="W148" s="888"/>
      <c r="X148" s="404"/>
      <c r="Y148" s="319" t="str">
        <f>'リンク切公表時非表示（グラフの添え物）'!$W103</f>
        <v>マグネシウム鋳造</v>
      </c>
      <c r="Z148" s="174"/>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307">
        <f t="shared" ref="AY148:BC150" si="259">IF(OR(AY15="NO",$AX15="NO"),"-",AY15/$AX15-1)</f>
        <v>0</v>
      </c>
      <c r="AZ148" s="307">
        <f t="shared" si="259"/>
        <v>-0.33333333333333326</v>
      </c>
      <c r="BA148" s="307">
        <f t="shared" si="259"/>
        <v>-0.11111111111111116</v>
      </c>
      <c r="BB148" s="307">
        <f t="shared" si="259"/>
        <v>0.11111111111111116</v>
      </c>
      <c r="BC148" s="307">
        <f t="shared" si="259"/>
        <v>0.33333333333333348</v>
      </c>
      <c r="BD148" s="307">
        <f t="shared" ref="BD148" si="260">IF(OR(BD15="NO",$AX15="NO"),"-",BD15/$AX15-1)</f>
        <v>0.11111111111111116</v>
      </c>
      <c r="BE148" s="296" t="str">
        <f t="shared" ref="BE148" si="261">IF(BE15="NO","-",BE15/$AX15-1)</f>
        <v>-</v>
      </c>
      <c r="BF148" s="646"/>
      <c r="BH148" s="51"/>
    </row>
    <row r="149" spans="23:62" ht="17.100000000000001" customHeight="1">
      <c r="W149" s="888"/>
      <c r="X149" s="405" t="s">
        <v>16</v>
      </c>
      <c r="Y149" s="406"/>
      <c r="Z149" s="17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719">
        <f t="shared" ref="AY149:BE149" si="262">AY16/$AX16-1</f>
        <v>2.480625883964005E-2</v>
      </c>
      <c r="AZ149" s="719">
        <f t="shared" si="262"/>
        <v>8.5502630349449937E-3</v>
      </c>
      <c r="BA149" s="719">
        <f t="shared" si="262"/>
        <v>2.9045218899981462E-2</v>
      </c>
      <c r="BB149" s="719">
        <f t="shared" si="262"/>
        <v>7.1806102717395293E-2</v>
      </c>
      <c r="BC149" s="719">
        <f t="shared" si="262"/>
        <v>6.3227397383661676E-2</v>
      </c>
      <c r="BD149" s="719">
        <f t="shared" ref="BD149" si="263">BD16/$AX16-1</f>
        <v>4.3457309449866921E-2</v>
      </c>
      <c r="BE149" s="297">
        <f t="shared" si="262"/>
        <v>-1</v>
      </c>
      <c r="BF149" s="646"/>
      <c r="BH149" s="51"/>
      <c r="BI149" s="51"/>
    </row>
    <row r="150" spans="23:62" ht="17.100000000000001" customHeight="1">
      <c r="W150" s="888"/>
      <c r="X150" s="407"/>
      <c r="Y150" s="319" t="str">
        <f>'リンク切公表時非表示（グラフの添え物）'!$W$106</f>
        <v>半導体製造</v>
      </c>
      <c r="Z150" s="175"/>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307">
        <f t="shared" si="259"/>
        <v>3.929049229706516E-2</v>
      </c>
      <c r="AZ150" s="307">
        <f t="shared" si="259"/>
        <v>1.7027344081497642E-2</v>
      </c>
      <c r="BA150" s="307">
        <f t="shared" si="259"/>
        <v>0.1064053276015906</v>
      </c>
      <c r="BB150" s="307">
        <f t="shared" si="259"/>
        <v>0.18719036579930837</v>
      </c>
      <c r="BC150" s="307">
        <f t="shared" si="259"/>
        <v>0.14179268701133085</v>
      </c>
      <c r="BD150" s="307">
        <f t="shared" ref="BD150" si="264">IF(OR(BD17="NO",$AX17="NO"),"-",BD17/$AX17-1)</f>
        <v>7.7600288728320033E-2</v>
      </c>
      <c r="BE150" s="296" t="str">
        <f t="shared" ref="BE150:BE155" si="265">IF(BE17="NO","-",BE17/$AX17-1)</f>
        <v>-</v>
      </c>
      <c r="BF150" s="646"/>
    </row>
    <row r="151" spans="23:62" ht="17.100000000000001" customHeight="1">
      <c r="W151" s="888"/>
      <c r="X151" s="408"/>
      <c r="Y151" s="319" t="str">
        <f>'リンク切公表時非表示（グラフの添え物）'!$W$107</f>
        <v>液晶製造</v>
      </c>
      <c r="Z151" s="175"/>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307">
        <f t="shared" ref="AY151:BC151" si="266">IF(OR(AY18="NO",$AX18="NO"),"-",AY18/$AX18-1)</f>
        <v>0.18652399915502382</v>
      </c>
      <c r="AZ151" s="307">
        <f t="shared" si="266"/>
        <v>0.14317532577111813</v>
      </c>
      <c r="BA151" s="307">
        <f t="shared" si="266"/>
        <v>-5.8416625904953889E-2</v>
      </c>
      <c r="BB151" s="307">
        <f t="shared" si="266"/>
        <v>0.11274898990807314</v>
      </c>
      <c r="BC151" s="307">
        <f t="shared" si="266"/>
        <v>4.9374348273724999E-2</v>
      </c>
      <c r="BD151" s="307">
        <f t="shared" ref="BD151" si="267">IF(OR(BD18="NO",$AX18="NO"),"-",BD18/$AX18-1)</f>
        <v>-5.8300074196976359E-3</v>
      </c>
      <c r="BE151" s="296" t="str">
        <f t="shared" si="265"/>
        <v>-</v>
      </c>
      <c r="BF151" s="646"/>
    </row>
    <row r="152" spans="23:62" ht="17.100000000000001" customHeight="1">
      <c r="W152" s="888"/>
      <c r="X152" s="408"/>
      <c r="Y152" s="319" t="str">
        <f>'リンク切公表時非表示（グラフの添え物）'!$W$108</f>
        <v>洗浄剤・溶剤</v>
      </c>
      <c r="Z152" s="175"/>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307">
        <f t="shared" ref="AY152:BC152" si="268">IF(OR(AY19="NO",$AX19="NO"),"-",AY19/$AX19-1)</f>
        <v>1.2253406983129045E-2</v>
      </c>
      <c r="AZ152" s="307">
        <f t="shared" si="268"/>
        <v>-6.1267034915635232E-4</v>
      </c>
      <c r="BA152" s="307">
        <f t="shared" si="268"/>
        <v>-3.4922202890461884E-2</v>
      </c>
      <c r="BB152" s="307">
        <f t="shared" si="268"/>
        <v>-2.2460485557981746E-2</v>
      </c>
      <c r="BC152" s="307">
        <f t="shared" si="268"/>
        <v>-8.4548456766246893E-3</v>
      </c>
      <c r="BD152" s="307">
        <f t="shared" ref="BD152" si="269">IF(OR(BD19="NO",$AX19="NO"),"-",BD19/$AX19-1)</f>
        <v>2.6589894088250965E-2</v>
      </c>
      <c r="BE152" s="296" t="str">
        <f t="shared" si="265"/>
        <v>-</v>
      </c>
      <c r="BF152" s="646"/>
    </row>
    <row r="153" spans="23:62" ht="17.100000000000001" customHeight="1">
      <c r="W153" s="888"/>
      <c r="X153" s="408"/>
      <c r="Y153" s="319" t="str">
        <f>'リンク切公表時非表示（グラフの添え物）'!$W$109</f>
        <v>PFCsの製造時の漏出</v>
      </c>
      <c r="Z153" s="175"/>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307">
        <f t="shared" ref="AY153:BC153" si="270">IF(OR(AY20="NO",$AX20="NO"),"-",AY20/$AX20-1)</f>
        <v>-3.0920856686431963E-2</v>
      </c>
      <c r="AZ153" s="307">
        <f t="shared" si="270"/>
        <v>3.4169983483605559E-2</v>
      </c>
      <c r="BA153" s="307">
        <f t="shared" si="270"/>
        <v>-0.12359316135298148</v>
      </c>
      <c r="BB153" s="307">
        <f t="shared" si="270"/>
        <v>-0.26803039092907466</v>
      </c>
      <c r="BC153" s="307">
        <f t="shared" si="270"/>
        <v>-0.21136473173968684</v>
      </c>
      <c r="BD153" s="307">
        <f t="shared" ref="BD153" si="271">IF(OR(BD20="NO",$AX20="NO"),"-",BD20/$AX20-1)</f>
        <v>-0.4211806972963843</v>
      </c>
      <c r="BE153" s="296" t="str">
        <f t="shared" si="265"/>
        <v>-</v>
      </c>
      <c r="BF153" s="646"/>
    </row>
    <row r="154" spans="23:62" ht="17.100000000000001" customHeight="1">
      <c r="W154" s="888"/>
      <c r="X154" s="407"/>
      <c r="Y154" s="319" t="str">
        <f>'リンク切公表時非表示（グラフの添え物）'!$W$110</f>
        <v>その他</v>
      </c>
      <c r="Z154" s="174"/>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307">
        <f t="shared" ref="AY154:BC154" si="272">IF(OR(AY21="NO",$AX21="NO"),"-",AY21/$AX21-1)</f>
        <v>-0.13123723237929374</v>
      </c>
      <c r="AZ154" s="307">
        <f t="shared" si="272"/>
        <v>-0.24480907814020869</v>
      </c>
      <c r="BA154" s="307">
        <f t="shared" si="272"/>
        <v>1.0082239242321824</v>
      </c>
      <c r="BB154" s="307">
        <f t="shared" si="272"/>
        <v>0.88473130648380049</v>
      </c>
      <c r="BC154" s="307">
        <f t="shared" si="272"/>
        <v>2.7902054359778359</v>
      </c>
      <c r="BD154" s="307">
        <f t="shared" ref="BD154" si="273">IF(OR(BD21="NO",$AX21="NO"),"-",BD21/$AX21-1)</f>
        <v>3.6825499953123186</v>
      </c>
      <c r="BE154" s="296" t="str">
        <f t="shared" si="265"/>
        <v>-</v>
      </c>
      <c r="BF154" s="646"/>
    </row>
    <row r="155" spans="23:62" ht="17.100000000000001" customHeight="1">
      <c r="W155" s="888"/>
      <c r="X155" s="409"/>
      <c r="Y155" s="319" t="str">
        <f>'リンク切公表時非表示（グラフの添え物）'!$W$111</f>
        <v>アルミニウム精錬</v>
      </c>
      <c r="Z155" s="175"/>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307">
        <f t="shared" ref="AY155:BC155" si="274">IF(OR(AY22="NO",$AX22="NO"),"-",AY22/$AX22-1)</f>
        <v>-0.80067796610169495</v>
      </c>
      <c r="AZ155" s="86" t="str">
        <f t="shared" si="274"/>
        <v>-</v>
      </c>
      <c r="BA155" s="86" t="str">
        <f t="shared" si="274"/>
        <v>-</v>
      </c>
      <c r="BB155" s="86" t="str">
        <f t="shared" si="274"/>
        <v>-</v>
      </c>
      <c r="BC155" s="86" t="str">
        <f t="shared" si="274"/>
        <v>-</v>
      </c>
      <c r="BD155" s="86" t="str">
        <f t="shared" ref="BD155" si="275">IF(OR(BD22="NO",$AX22="NO"),"-",BD22/$AX22-1)</f>
        <v>-</v>
      </c>
      <c r="BE155" s="296" t="str">
        <f t="shared" si="265"/>
        <v>-</v>
      </c>
      <c r="BF155" s="646"/>
    </row>
    <row r="156" spans="23:62" ht="17.100000000000001" customHeight="1">
      <c r="W156" s="888"/>
      <c r="X156" s="410" t="s">
        <v>205</v>
      </c>
      <c r="Y156" s="411"/>
      <c r="Z156" s="292"/>
      <c r="AA156" s="291"/>
      <c r="AB156" s="291"/>
      <c r="AC156" s="291"/>
      <c r="AD156" s="291"/>
      <c r="AE156" s="291"/>
      <c r="AF156" s="291"/>
      <c r="AG156" s="291"/>
      <c r="AH156" s="291"/>
      <c r="AI156" s="291"/>
      <c r="AJ156" s="291"/>
      <c r="AK156" s="291"/>
      <c r="AL156" s="291"/>
      <c r="AM156" s="291"/>
      <c r="AN156" s="291"/>
      <c r="AO156" s="291"/>
      <c r="AP156" s="291"/>
      <c r="AQ156" s="291"/>
      <c r="AR156" s="291"/>
      <c r="AS156" s="291"/>
      <c r="AT156" s="291"/>
      <c r="AU156" s="291"/>
      <c r="AV156" s="291"/>
      <c r="AW156" s="291"/>
      <c r="AX156" s="291"/>
      <c r="AY156" s="723">
        <f t="shared" ref="AY156:BE156" si="276">AY23/$AX23-1</f>
        <v>-1.7536067866265048E-2</v>
      </c>
      <c r="AZ156" s="723">
        <f t="shared" si="276"/>
        <v>-7.0099873453410844E-5</v>
      </c>
      <c r="BA156" s="723">
        <f t="shared" si="276"/>
        <v>4.0002126305302088E-2</v>
      </c>
      <c r="BB156" s="723">
        <f t="shared" si="276"/>
        <v>-2.1669311611167696E-3</v>
      </c>
      <c r="BC156" s="723">
        <f t="shared" si="276"/>
        <v>-9.6309946948458514E-3</v>
      </c>
      <c r="BD156" s="723">
        <f t="shared" ref="BD156" si="277">BD23/$AX23-1</f>
        <v>-3.5611502809860585E-2</v>
      </c>
      <c r="BE156" s="298">
        <f t="shared" si="276"/>
        <v>-1</v>
      </c>
      <c r="BF156" s="646"/>
    </row>
    <row r="157" spans="23:62" ht="17.100000000000001" customHeight="1">
      <c r="W157" s="888"/>
      <c r="X157" s="412"/>
      <c r="Y157" s="319" t="str">
        <f>'リンク切公表時非表示（グラフの添え物）'!$W$115</f>
        <v>粒子加速器等</v>
      </c>
      <c r="Z157" s="174"/>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307">
        <f t="shared" ref="AY157:BC157" si="278">IF(OR(AY24="NO",$AX24="NO"),"-",AY24/$AX24-1)</f>
        <v>-1.7288826739265684E-3</v>
      </c>
      <c r="AZ157" s="307">
        <f t="shared" si="278"/>
        <v>-2.3477370605838321E-2</v>
      </c>
      <c r="BA157" s="307">
        <f t="shared" si="278"/>
        <v>-4.7606980039955227E-2</v>
      </c>
      <c r="BB157" s="307">
        <f t="shared" si="278"/>
        <v>-3.3228747523433633E-2</v>
      </c>
      <c r="BC157" s="307">
        <f t="shared" si="278"/>
        <v>-1.6627316800772896E-2</v>
      </c>
      <c r="BD157" s="307">
        <f t="shared" ref="BD157" si="279">IF(OR(BD24="NO",$AX24="NO"),"-",BD24/$AX24-1)</f>
        <v>-1.4586713461926748E-2</v>
      </c>
      <c r="BE157" s="296" t="str">
        <f t="shared" ref="BE157:BE162" si="280">IF(BE24="NO","-",BE24/$AX24-1)</f>
        <v>-</v>
      </c>
      <c r="BF157" s="646"/>
    </row>
    <row r="158" spans="23:62" ht="17.100000000000001" customHeight="1">
      <c r="W158" s="888"/>
      <c r="X158" s="412"/>
      <c r="Y158" s="319" t="str">
        <f>'リンク切公表時非表示（グラフの添え物）'!$W$116</f>
        <v>電気絶縁ガス使用機器</v>
      </c>
      <c r="Z158" s="175"/>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307">
        <f t="shared" ref="AY158:BC158" si="281">IF(OR(AY25="NO",$AX25="NO"),"-",AY25/$AX25-1)</f>
        <v>-6.3851103145802224E-2</v>
      </c>
      <c r="AZ158" s="307">
        <f t="shared" si="281"/>
        <v>-5.0797099835992676E-2</v>
      </c>
      <c r="BA158" s="307">
        <f t="shared" si="281"/>
        <v>1.9651950634874682E-2</v>
      </c>
      <c r="BB158" s="307">
        <f t="shared" si="281"/>
        <v>-3.5472835081001519E-2</v>
      </c>
      <c r="BC158" s="307">
        <f t="shared" si="281"/>
        <v>-0.10996578875110397</v>
      </c>
      <c r="BD158" s="307">
        <f t="shared" ref="BD158" si="282">IF(OR(BD25="NO",$AX25="NO"),"-",BD25/$AX25-1)</f>
        <v>-0.10890160369867463</v>
      </c>
      <c r="BE158" s="296" t="str">
        <f t="shared" si="280"/>
        <v>-</v>
      </c>
      <c r="BF158" s="646"/>
    </row>
    <row r="159" spans="23:62" ht="17.100000000000001" customHeight="1">
      <c r="W159" s="888"/>
      <c r="X159" s="412"/>
      <c r="Y159" s="319" t="str">
        <f>'リンク切公表時非表示（グラフの添え物）'!$W$117</f>
        <v>マグネシウム鋳造</v>
      </c>
      <c r="Z159" s="175"/>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307">
        <f t="shared" ref="AY159:BC159" si="283">IF(OR(AY26="NO",$AX26="NO"),"-",AY26/$AX26-1)</f>
        <v>0.14285714285714302</v>
      </c>
      <c r="AZ159" s="307">
        <f t="shared" si="283"/>
        <v>0.4285714285714286</v>
      </c>
      <c r="BA159" s="307">
        <f t="shared" si="283"/>
        <v>0.97142857142857131</v>
      </c>
      <c r="BB159" s="307">
        <f t="shared" si="283"/>
        <v>0.54285714285714315</v>
      </c>
      <c r="BC159" s="307">
        <f t="shared" si="283"/>
        <v>0.71428571428571441</v>
      </c>
      <c r="BD159" s="307">
        <f t="shared" ref="BD159" si="284">IF(OR(BD26="NO",$AX26="NO"),"-",BD26/$AX26-1)</f>
        <v>0.57142857142857162</v>
      </c>
      <c r="BE159" s="296" t="str">
        <f t="shared" si="280"/>
        <v>-</v>
      </c>
      <c r="BF159" s="646"/>
    </row>
    <row r="160" spans="23:62" ht="17.100000000000001" customHeight="1">
      <c r="W160" s="888"/>
      <c r="X160" s="412"/>
      <c r="Y160" s="319" t="str">
        <f>'リンク切公表時非表示（グラフの添え物）'!$W$118</f>
        <v>半導体製造</v>
      </c>
      <c r="Z160" s="175"/>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307">
        <f t="shared" ref="AY160:BC160" si="285">IF(OR(AY27="NO",$AX27="NO"),"-",AY27/$AX27-1)</f>
        <v>-3.6972442776658454E-2</v>
      </c>
      <c r="AZ160" s="307">
        <f t="shared" si="285"/>
        <v>1.3819714295052687E-2</v>
      </c>
      <c r="BA160" s="307">
        <f t="shared" si="285"/>
        <v>5.8867266419523556E-2</v>
      </c>
      <c r="BB160" s="307">
        <f t="shared" si="285"/>
        <v>0.10185092686663855</v>
      </c>
      <c r="BC160" s="307">
        <f t="shared" si="285"/>
        <v>3.5693512223307078E-3</v>
      </c>
      <c r="BD160" s="307">
        <f t="shared" ref="BD160" si="286">IF(OR(BD27="NO",$AX27="NO"),"-",BD27/$AX27-1)</f>
        <v>-4.2321590060354741E-2</v>
      </c>
      <c r="BE160" s="296" t="str">
        <f t="shared" si="280"/>
        <v>-</v>
      </c>
      <c r="BF160" s="646"/>
    </row>
    <row r="161" spans="2:62" ht="17.100000000000001" customHeight="1">
      <c r="W161" s="888"/>
      <c r="X161" s="412"/>
      <c r="Y161" s="319" t="str">
        <f>'リンク切公表時非表示（グラフの添え物）'!$W$119</f>
        <v>液晶製造</v>
      </c>
      <c r="Z161" s="175"/>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307">
        <f t="shared" ref="AY161:BC161" si="287">IF(OR(AY28="NO",$AX28="NO"),"-",AY28/$AX28-1)</f>
        <v>0.12497538361093397</v>
      </c>
      <c r="AZ161" s="307">
        <f t="shared" si="287"/>
        <v>0.12605913297634519</v>
      </c>
      <c r="BA161" s="307">
        <f t="shared" si="287"/>
        <v>-7.79912096637978E-2</v>
      </c>
      <c r="BB161" s="307">
        <f t="shared" si="287"/>
        <v>-4.2281194431899038E-2</v>
      </c>
      <c r="BC161" s="307">
        <f t="shared" si="287"/>
        <v>-1.7263488754265865E-2</v>
      </c>
      <c r="BD161" s="307">
        <f t="shared" ref="BD161" si="288">IF(OR(BD28="NO",$AX28="NO"),"-",BD28/$AX28-1)</f>
        <v>-0.13360635476161287</v>
      </c>
      <c r="BE161" s="296" t="str">
        <f t="shared" si="280"/>
        <v>-</v>
      </c>
      <c r="BF161" s="646"/>
    </row>
    <row r="162" spans="2:62" ht="17.100000000000001" customHeight="1">
      <c r="W162" s="888"/>
      <c r="X162" s="413"/>
      <c r="Y162" s="319" t="str">
        <f>'リンク切公表時非表示（グラフの添え物）'!$W$120</f>
        <v>SF6 製造時の漏出</v>
      </c>
      <c r="Z162" s="175"/>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307">
        <f t="shared" ref="AY162:BC162" si="289">IF(OR(AY29="NO",$AX29="NO"),"-",AY29/$AX29-1)</f>
        <v>-0.33660933660933656</v>
      </c>
      <c r="AZ162" s="307">
        <f t="shared" si="289"/>
        <v>-0.43488943488943499</v>
      </c>
      <c r="BA162" s="307">
        <f t="shared" si="289"/>
        <v>-0.45945945945945943</v>
      </c>
      <c r="BB162" s="307">
        <f t="shared" si="289"/>
        <v>-0.56142506962619199</v>
      </c>
      <c r="BC162" s="307">
        <f t="shared" si="289"/>
        <v>-0.50909091008676066</v>
      </c>
      <c r="BD162" s="307">
        <f t="shared" ref="BD162" si="290">IF(OR(BD29="NO",$AX29="NO"),"-",BD29/$AX29-1)</f>
        <v>-0.56732186550590269</v>
      </c>
      <c r="BE162" s="296" t="str">
        <f t="shared" si="280"/>
        <v>-</v>
      </c>
      <c r="BF162" s="646"/>
    </row>
    <row r="163" spans="2:62" ht="17.100000000000001" customHeight="1">
      <c r="W163" s="888"/>
      <c r="X163" s="358" t="s">
        <v>207</v>
      </c>
      <c r="Y163" s="414"/>
      <c r="Z163" s="293"/>
      <c r="AA163" s="289"/>
      <c r="AB163" s="289"/>
      <c r="AC163" s="289"/>
      <c r="AD163" s="289"/>
      <c r="AE163" s="289"/>
      <c r="AF163" s="289"/>
      <c r="AG163" s="289"/>
      <c r="AH163" s="289"/>
      <c r="AI163" s="289"/>
      <c r="AJ163" s="289"/>
      <c r="AK163" s="289"/>
      <c r="AL163" s="289"/>
      <c r="AM163" s="289"/>
      <c r="AN163" s="289"/>
      <c r="AO163" s="289"/>
      <c r="AP163" s="289"/>
      <c r="AQ163" s="289"/>
      <c r="AR163" s="289"/>
      <c r="AS163" s="289"/>
      <c r="AT163" s="289"/>
      <c r="AU163" s="289"/>
      <c r="AV163" s="289"/>
      <c r="AW163" s="289"/>
      <c r="AX163" s="289"/>
      <c r="AY163" s="720">
        <f t="shared" ref="AY163:BE163" si="291">AY30/$AX30-1</f>
        <v>-0.30568798223277371</v>
      </c>
      <c r="AZ163" s="720">
        <f t="shared" si="291"/>
        <v>-0.64690954196538453</v>
      </c>
      <c r="BA163" s="720">
        <f t="shared" si="291"/>
        <v>-0.60770428782780983</v>
      </c>
      <c r="BB163" s="720">
        <f t="shared" si="291"/>
        <v>-0.72188665241335892</v>
      </c>
      <c r="BC163" s="720">
        <f t="shared" si="291"/>
        <v>-0.82532131287112842</v>
      </c>
      <c r="BD163" s="720">
        <f t="shared" ref="BD163" si="292">BD30/$AX30-1</f>
        <v>-0.83832139580364218</v>
      </c>
      <c r="BE163" s="299">
        <f t="shared" si="291"/>
        <v>-1</v>
      </c>
      <c r="BF163" s="646"/>
    </row>
    <row r="164" spans="2:62" ht="17.100000000000001" customHeight="1">
      <c r="W164" s="888"/>
      <c r="X164" s="358"/>
      <c r="Y164" s="387" t="str">
        <f>'リンク切公表時非表示（グラフの添え物）'!$W$124</f>
        <v>半導体製造</v>
      </c>
      <c r="Z164" s="174"/>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307">
        <f t="shared" ref="AY164:BC164" si="293">IF(OR(AY31="NO",$AX31="NO"),"-",AY31/$AX31-1)</f>
        <v>0.20253333189432898</v>
      </c>
      <c r="AZ164" s="307">
        <f t="shared" si="293"/>
        <v>0.31771354842414667</v>
      </c>
      <c r="BA164" s="307">
        <f t="shared" si="293"/>
        <v>0.66795731519188384</v>
      </c>
      <c r="BB164" s="307">
        <f t="shared" si="293"/>
        <v>0.76487403254326858</v>
      </c>
      <c r="BC164" s="307">
        <f t="shared" si="293"/>
        <v>0.85284629733034745</v>
      </c>
      <c r="BD164" s="307">
        <f t="shared" ref="BD164" si="294">IF(OR(BD31="NO",$AX31="NO"),"-",BD31/$AX31-1)</f>
        <v>1.0361949269790931</v>
      </c>
      <c r="BE164" s="296" t="str">
        <f t="shared" ref="BE164:BE166" si="295">IF(BE31="NO","-",BE31/$AX31-1)</f>
        <v>-</v>
      </c>
      <c r="BF164" s="646"/>
    </row>
    <row r="165" spans="2:62" ht="17.100000000000001" customHeight="1">
      <c r="W165" s="888"/>
      <c r="X165" s="358"/>
      <c r="Y165" s="387" t="str">
        <f>'リンク切公表時非表示（グラフの添え物）'!$W$125</f>
        <v>NF3の製造時の漏出</v>
      </c>
      <c r="Z165" s="174"/>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307">
        <f t="shared" ref="AY165:BC165" si="296">IF(OR(AY32="NO",$AX32="NO"),"-",AY32/$AX32-1)</f>
        <v>-0.35086342592592579</v>
      </c>
      <c r="AZ165" s="307">
        <f t="shared" si="296"/>
        <v>-0.72800925925925919</v>
      </c>
      <c r="BA165" s="307">
        <f t="shared" si="296"/>
        <v>-0.70949073632558179</v>
      </c>
      <c r="BB165" s="307">
        <f t="shared" si="296"/>
        <v>-0.84247684892680907</v>
      </c>
      <c r="BC165" s="307">
        <f t="shared" si="296"/>
        <v>-0.9609953706601152</v>
      </c>
      <c r="BD165" s="307">
        <f t="shared" ref="BD165" si="297">IF(OR(BD32="NO",$AX32="NO"),"-",BD32/$AX32-1)</f>
        <v>-0.98703703732678183</v>
      </c>
      <c r="BE165" s="296" t="str">
        <f t="shared" si="295"/>
        <v>-</v>
      </c>
      <c r="BF165" s="646"/>
    </row>
    <row r="166" spans="2:62" ht="17.100000000000001" customHeight="1" thickBot="1">
      <c r="W166" s="888"/>
      <c r="X166" s="358"/>
      <c r="Y166" s="320" t="str">
        <f>'リンク切公表時非表示（グラフの添え物）'!$W$126</f>
        <v>液晶製造</v>
      </c>
      <c r="Z166" s="177"/>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793">
        <f t="shared" ref="AY166:BC166" si="298">IF(OR(AY33="NO",$AX33="NO"),"-",AY33/$AX33-1)</f>
        <v>0.22485927846622511</v>
      </c>
      <c r="AZ166" s="793">
        <f t="shared" si="298"/>
        <v>3.7244402442681457E-2</v>
      </c>
      <c r="BA166" s="793">
        <f t="shared" si="298"/>
        <v>-8.2685324485161193E-2</v>
      </c>
      <c r="BB166" s="793">
        <f t="shared" si="298"/>
        <v>2.62360911543007E-2</v>
      </c>
      <c r="BC166" s="793">
        <f t="shared" si="298"/>
        <v>-1.1538029810561068E-2</v>
      </c>
      <c r="BD166" s="793">
        <f t="shared" ref="BD166" si="299">IF(OR(BD33="NO",$AX33="NO"),"-",BD33/$AX33-1)</f>
        <v>-0.12619677242126182</v>
      </c>
      <c r="BE166" s="302" t="str">
        <f t="shared" si="295"/>
        <v>-</v>
      </c>
      <c r="BF166" s="646"/>
    </row>
    <row r="167" spans="2:62" ht="17.100000000000001" customHeight="1" thickTop="1">
      <c r="B167" s="1" t="s">
        <v>17</v>
      </c>
      <c r="W167" s="888"/>
      <c r="X167" s="190" t="s">
        <v>42</v>
      </c>
      <c r="Y167" s="415"/>
      <c r="Z167" s="178"/>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794">
        <f t="shared" ref="AY167:BE167" si="300">AY34/$AX34-1</f>
        <v>8.267565775962793E-2</v>
      </c>
      <c r="AZ167" s="794">
        <f t="shared" si="300"/>
        <v>0.15714412773653419</v>
      </c>
      <c r="BA167" s="794">
        <f t="shared" si="300"/>
        <v>0.24861802709452974</v>
      </c>
      <c r="BB167" s="794">
        <f t="shared" si="300"/>
        <v>0.30441552194949506</v>
      </c>
      <c r="BC167" s="794">
        <f t="shared" si="300"/>
        <v>0.35248265777417931</v>
      </c>
      <c r="BD167" s="794">
        <f t="shared" ref="BD167" si="301">BD34/$AX34-1</f>
        <v>0.43583955238036509</v>
      </c>
      <c r="BE167" s="300">
        <f t="shared" si="300"/>
        <v>-1</v>
      </c>
      <c r="BF167" s="646"/>
      <c r="BH167" s="51"/>
      <c r="BI167" s="51"/>
      <c r="BJ167" s="51"/>
    </row>
    <row r="168" spans="2:62" s="81" customFormat="1" ht="17.100000000000001" customHeight="1">
      <c r="V168" s="893"/>
      <c r="W168" s="108"/>
      <c r="X168" s="108"/>
      <c r="Y168" s="108"/>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H168" s="110"/>
      <c r="BI168" s="110"/>
      <c r="BJ168" s="110"/>
    </row>
    <row r="169" spans="2:62">
      <c r="V169" s="893"/>
      <c r="X169" s="1" t="s">
        <v>122</v>
      </c>
    </row>
    <row r="170" spans="2:62">
      <c r="W170" s="876"/>
      <c r="X170" s="402"/>
      <c r="Y170" s="403"/>
      <c r="Z170" s="91"/>
      <c r="AA170" s="64">
        <v>1990</v>
      </c>
      <c r="AB170" s="64">
        <f>AA170+1</f>
        <v>1991</v>
      </c>
      <c r="AC170" s="64">
        <f>AB170+1</f>
        <v>1992</v>
      </c>
      <c r="AD170" s="64">
        <f>AC170+1</f>
        <v>1993</v>
      </c>
      <c r="AE170" s="64">
        <f>AD170+1</f>
        <v>1994</v>
      </c>
      <c r="AF170" s="64">
        <v>1995</v>
      </c>
      <c r="AG170" s="64">
        <f t="shared" ref="AG170:BA170" si="302">AF170+1</f>
        <v>1996</v>
      </c>
      <c r="AH170" s="64">
        <f t="shared" si="302"/>
        <v>1997</v>
      </c>
      <c r="AI170" s="64">
        <f t="shared" si="302"/>
        <v>1998</v>
      </c>
      <c r="AJ170" s="64">
        <f t="shared" si="302"/>
        <v>1999</v>
      </c>
      <c r="AK170" s="64">
        <f t="shared" si="302"/>
        <v>2000</v>
      </c>
      <c r="AL170" s="64">
        <f t="shared" si="302"/>
        <v>2001</v>
      </c>
      <c r="AM170" s="64">
        <f t="shared" si="302"/>
        <v>2002</v>
      </c>
      <c r="AN170" s="64">
        <f t="shared" si="302"/>
        <v>2003</v>
      </c>
      <c r="AO170" s="64">
        <f t="shared" si="302"/>
        <v>2004</v>
      </c>
      <c r="AP170" s="64">
        <f t="shared" si="302"/>
        <v>2005</v>
      </c>
      <c r="AQ170" s="64">
        <f t="shared" si="302"/>
        <v>2006</v>
      </c>
      <c r="AR170" s="64">
        <f t="shared" si="302"/>
        <v>2007</v>
      </c>
      <c r="AS170" s="64">
        <f t="shared" si="302"/>
        <v>2008</v>
      </c>
      <c r="AT170" s="64">
        <f t="shared" si="302"/>
        <v>2009</v>
      </c>
      <c r="AU170" s="64">
        <f t="shared" si="302"/>
        <v>2010</v>
      </c>
      <c r="AV170" s="64">
        <f t="shared" si="302"/>
        <v>2011</v>
      </c>
      <c r="AW170" s="64">
        <f t="shared" si="302"/>
        <v>2012</v>
      </c>
      <c r="AX170" s="64">
        <f t="shared" si="302"/>
        <v>2013</v>
      </c>
      <c r="AY170" s="64">
        <f t="shared" si="302"/>
        <v>2014</v>
      </c>
      <c r="AZ170" s="64">
        <f t="shared" si="302"/>
        <v>2015</v>
      </c>
      <c r="BA170" s="64">
        <f t="shared" si="302"/>
        <v>2016</v>
      </c>
      <c r="BB170" s="64">
        <f t="shared" ref="BB170" si="303">BA170+1</f>
        <v>2017</v>
      </c>
      <c r="BC170" s="64">
        <f t="shared" ref="BC170:BD170" si="304">BB170+1</f>
        <v>2018</v>
      </c>
      <c r="BD170" s="64">
        <f t="shared" si="304"/>
        <v>2019</v>
      </c>
      <c r="BE170" s="64">
        <f t="shared" ref="BE170" si="305">BD170+1</f>
        <v>2020</v>
      </c>
      <c r="BF170" s="648"/>
    </row>
    <row r="171" spans="2:62" ht="17.100000000000001" customHeight="1">
      <c r="W171" s="888"/>
      <c r="X171" s="375" t="s">
        <v>15</v>
      </c>
      <c r="Y171" s="352"/>
      <c r="Z171" s="104"/>
      <c r="AA171" s="120"/>
      <c r="AB171" s="716">
        <f t="shared" ref="AB171:BE171" si="306">AB5/AA5-1</f>
        <v>8.8957790566543071E-2</v>
      </c>
      <c r="AC171" s="716">
        <f t="shared" si="306"/>
        <v>2.4070340480269126E-2</v>
      </c>
      <c r="AD171" s="716">
        <f t="shared" si="306"/>
        <v>2.0370894660691974E-2</v>
      </c>
      <c r="AE171" s="716">
        <f t="shared" si="306"/>
        <v>0.16121746427582906</v>
      </c>
      <c r="AF171" s="716">
        <f t="shared" si="306"/>
        <v>0.19766846543960104</v>
      </c>
      <c r="AG171" s="716">
        <f t="shared" si="306"/>
        <v>-2.4395316590543947E-2</v>
      </c>
      <c r="AH171" s="716">
        <f t="shared" si="306"/>
        <v>-6.5580178087548679E-3</v>
      </c>
      <c r="AI171" s="716">
        <f t="shared" si="306"/>
        <v>-2.8428032572769379E-2</v>
      </c>
      <c r="AJ171" s="716">
        <f t="shared" si="306"/>
        <v>2.6373965967684709E-2</v>
      </c>
      <c r="AK171" s="716">
        <f t="shared" si="306"/>
        <v>-6.2223433551387264E-2</v>
      </c>
      <c r="AL171" s="716">
        <f t="shared" si="306"/>
        <v>-0.14832299058031373</v>
      </c>
      <c r="AM171" s="716">
        <f t="shared" si="306"/>
        <v>-0.1657611335164656</v>
      </c>
      <c r="AN171" s="725">
        <f t="shared" si="306"/>
        <v>-4.3933246914473756E-4</v>
      </c>
      <c r="AO171" s="716">
        <f t="shared" si="306"/>
        <v>-0.23455750538176312</v>
      </c>
      <c r="AP171" s="716">
        <f t="shared" si="306"/>
        <v>2.9096877258860454E-2</v>
      </c>
      <c r="AQ171" s="716">
        <f t="shared" si="306"/>
        <v>0.14440421729585329</v>
      </c>
      <c r="AR171" s="716">
        <f t="shared" si="306"/>
        <v>0.14234609763952366</v>
      </c>
      <c r="AS171" s="716">
        <f t="shared" si="306"/>
        <v>0.15440358336188642</v>
      </c>
      <c r="AT171" s="716">
        <f t="shared" si="306"/>
        <v>8.5055485501923211E-2</v>
      </c>
      <c r="AU171" s="716">
        <f t="shared" si="306"/>
        <v>0.11373510809947152</v>
      </c>
      <c r="AV171" s="716">
        <f t="shared" si="306"/>
        <v>0.11965602241391426</v>
      </c>
      <c r="AW171" s="716">
        <f t="shared" si="306"/>
        <v>0.12472349598050325</v>
      </c>
      <c r="AX171" s="716">
        <f t="shared" si="306"/>
        <v>9.3429320186142251E-2</v>
      </c>
      <c r="AY171" s="716">
        <f t="shared" si="306"/>
        <v>0.11462993453837744</v>
      </c>
      <c r="AZ171" s="716">
        <f t="shared" si="306"/>
        <v>9.721882008664906E-2</v>
      </c>
      <c r="BA171" s="716">
        <f t="shared" si="306"/>
        <v>8.5594584057906431E-2</v>
      </c>
      <c r="BB171" s="716">
        <f t="shared" si="306"/>
        <v>5.4248946844963841E-2</v>
      </c>
      <c r="BC171" s="716">
        <f t="shared" si="306"/>
        <v>4.6492993901079638E-2</v>
      </c>
      <c r="BD171" s="716">
        <f t="shared" si="306"/>
        <v>7.2239843644460677E-2</v>
      </c>
      <c r="BE171" s="295">
        <f t="shared" si="306"/>
        <v>-1</v>
      </c>
      <c r="BF171" s="646"/>
      <c r="BJ171" s="51"/>
    </row>
    <row r="172" spans="2:62" ht="17.100000000000001" customHeight="1">
      <c r="W172" s="888"/>
      <c r="X172" s="404"/>
      <c r="Y172" s="319" t="str">
        <f>'リンク切公表時非表示（グラフの添え物）'!$W94</f>
        <v>冷蔵庫及び空調機器</v>
      </c>
      <c r="Z172" s="117"/>
      <c r="AA172" s="121"/>
      <c r="AB172" s="315" t="str">
        <f t="shared" ref="AB172:AB180" si="307">IF(OR(AB6="NO",AA6="NO"),"-",AB6/AA6-1)</f>
        <v>-</v>
      </c>
      <c r="AC172" s="315" t="str">
        <f t="shared" ref="AC172:AC180" si="308">IF(OR(AC6="NO",AB6="NO"),"-",AC6/AB6-1)</f>
        <v>-</v>
      </c>
      <c r="AD172" s="315">
        <f t="shared" ref="AD172:AD180" si="309">IF(OR(AD6="NO",AC6="NO"),"-",AD6/AC6-1)</f>
        <v>16.150544002131792</v>
      </c>
      <c r="AE172" s="315">
        <f t="shared" ref="AE172:AE180" si="310">IF(OR(AE6="NO",AD6="NO"),"-",AE6/AD6-1)</f>
        <v>4.1589256559212933</v>
      </c>
      <c r="AF172" s="315">
        <f t="shared" ref="AF172:AF180" si="311">IF(OR(AF6="NO",AE6="NO"),"-",AF6/AE6-1)</f>
        <v>1.4857387707941974</v>
      </c>
      <c r="AG172" s="315">
        <f t="shared" ref="AG172:AG180" si="312">IF(OR(AG6="NO",AF6="NO"),"-",AG6/AF6-1)</f>
        <v>0.43614710512327903</v>
      </c>
      <c r="AH172" s="315">
        <f t="shared" ref="AH172:AH180" si="313">IF(OR(AH6="NO",AG6="NO"),"-",AH6/AG6-1)</f>
        <v>0.31170320017717623</v>
      </c>
      <c r="AI172" s="315">
        <f t="shared" ref="AI172:AI180" si="314">IF(OR(AI6="NO",AH6="NO"),"-",AI6/AH6-1)</f>
        <v>0.22006931417038289</v>
      </c>
      <c r="AJ172" s="315">
        <f t="shared" ref="AJ172:AJ180" si="315">IF(OR(AJ6="NO",AI6="NO"),"-",AJ6/AI6-1)</f>
        <v>0.18433459838406518</v>
      </c>
      <c r="AK172" s="315">
        <f t="shared" ref="AK172:AK180" si="316">IF(OR(AK6="NO",AJ6="NO"),"-",AK6/AJ6-1)</f>
        <v>0.18195101820639215</v>
      </c>
      <c r="AL172" s="315">
        <f t="shared" ref="AL172:AL180" si="317">IF(OR(AL6="NO",AK6="NO"),"-",AL6/AK6-1)</f>
        <v>0.20529150885534975</v>
      </c>
      <c r="AM172" s="315">
        <f t="shared" ref="AM172:AM180" si="318">IF(OR(AM6="NO",AL6="NO"),"-",AM6/AL6-1)</f>
        <v>0.24174543175761665</v>
      </c>
      <c r="AN172" s="315">
        <f t="shared" ref="AN172:AN180" si="319">IF(OR(AN6="NO",AM6="NO"),"-",AN6/AM6-1)</f>
        <v>0.25104198745932038</v>
      </c>
      <c r="AO172" s="315">
        <f t="shared" ref="AO172:AO180" si="320">IF(OR(AO6="NO",AN6="NO"),"-",AO6/AN6-1)</f>
        <v>0.27034978120739694</v>
      </c>
      <c r="AP172" s="315">
        <f t="shared" ref="AP172:AP180" si="321">IF(OR(AP6="NO",AO6="NO"),"-",AP6/AO6-1)</f>
        <v>0.2534807934338672</v>
      </c>
      <c r="AQ172" s="315">
        <f t="shared" ref="AQ172:AQ180" si="322">IF(OR(AQ6="NO",AP6="NO"),"-",AQ6/AP6-1)</f>
        <v>0.22282708278752605</v>
      </c>
      <c r="AR172" s="315">
        <f t="shared" ref="AR172:AR180" si="323">IF(OR(AR6="NO",AQ6="NO"),"-",AR6/AQ6-1)</f>
        <v>0.24084603354326917</v>
      </c>
      <c r="AS172" s="315">
        <f t="shared" ref="AS172:AS180" si="324">IF(OR(AS6="NO",AR6="NO"),"-",AS6/AR6-1)</f>
        <v>0.16463646212225425</v>
      </c>
      <c r="AT172" s="315">
        <f t="shared" ref="AT172:AT180" si="325">IF(OR(AT6="NO",AS6="NO"),"-",AT6/AS6-1)</f>
        <v>0.14746028704221525</v>
      </c>
      <c r="AU172" s="315">
        <f t="shared" ref="AU172:AU180" si="326">IF(OR(AU6="NO",AT6="NO"),"-",AU6/AT6-1)</f>
        <v>0.13801951168467763</v>
      </c>
      <c r="AV172" s="315">
        <f t="shared" ref="AV172:AV180" si="327">IF(OR(AV6="NO",AU6="NO"),"-",AV6/AU6-1)</f>
        <v>0.12971768942908835</v>
      </c>
      <c r="AW172" s="315">
        <f t="shared" ref="AW172:AW180" si="328">IF(OR(AW6="NO",AV6="NO"),"-",AW6/AV6-1)</f>
        <v>0.13889903885425792</v>
      </c>
      <c r="AX172" s="315">
        <f t="shared" ref="AX172:AX180" si="329">IF(OR(AX6="NO",AW6="NO"),"-",AX6/AW6-1)</f>
        <v>0.10073584596307716</v>
      </c>
      <c r="AY172" s="315">
        <f t="shared" ref="AY172:AY180" si="330">IF(OR(AY6="NO",AX6="NO"),"-",AY6/AX6-1)</f>
        <v>0.12162497790555049</v>
      </c>
      <c r="AZ172" s="315">
        <f t="shared" ref="AZ172:AZ180" si="331">IF(OR(AZ6="NO",AY6="NO"),"-",AZ6/AY6-1)</f>
        <v>0.10265523126410425</v>
      </c>
      <c r="BA172" s="315">
        <f t="shared" ref="BA172:BA180" si="332">IF(OR(BA6="NO",AZ6="NO"),"-",BA6/AZ6-1)</f>
        <v>8.5799305142906013E-2</v>
      </c>
      <c r="BB172" s="315">
        <f t="shared" ref="BB172:BB180" si="333">IF(OR(BB6="NO",BA6="NO"),"-",BB6/BA6-1)</f>
        <v>5.6353331753587366E-2</v>
      </c>
      <c r="BC172" s="315">
        <f t="shared" ref="BC172:BC180" si="334">IF(OR(BC6="NO",BB6="NO"),"-",BC6/BB6-1)</f>
        <v>5.0217062665409928E-2</v>
      </c>
      <c r="BD172" s="315">
        <f t="shared" ref="BD172:BD180" si="335">IF(OR(BD6="NO",BC6="NO"),"-",BD6/BC6-1)</f>
        <v>7.6105713855866952E-2</v>
      </c>
      <c r="BE172" s="315" t="str">
        <f t="shared" ref="BE172" si="336">IF(OR(BE6="NO",BD6="NO"),"-",BE6/BD6-1)</f>
        <v>-</v>
      </c>
      <c r="BF172" s="647"/>
      <c r="BH172" s="51"/>
    </row>
    <row r="173" spans="2:62" ht="17.100000000000001" customHeight="1">
      <c r="W173" s="888"/>
      <c r="X173" s="404"/>
      <c r="Y173" s="319" t="str">
        <f>'リンク切公表時非表示（グラフの添え物）'!$W95</f>
        <v>発泡剤</v>
      </c>
      <c r="Z173" s="117"/>
      <c r="AA173" s="121"/>
      <c r="AB173" s="315" t="str">
        <f t="shared" si="307"/>
        <v>-</v>
      </c>
      <c r="AC173" s="315" t="str">
        <f t="shared" si="308"/>
        <v>-</v>
      </c>
      <c r="AD173" s="315">
        <f t="shared" si="309"/>
        <v>5.5000000000000009</v>
      </c>
      <c r="AE173" s="315">
        <f t="shared" si="310"/>
        <v>0.71794871794871762</v>
      </c>
      <c r="AF173" s="315">
        <f t="shared" si="311"/>
        <v>0.10447761194029859</v>
      </c>
      <c r="AG173" s="315">
        <f t="shared" si="312"/>
        <v>-8.953185798644947E-2</v>
      </c>
      <c r="AH173" s="315">
        <f t="shared" si="313"/>
        <v>3.5490707026912149E-2</v>
      </c>
      <c r="AI173" s="315">
        <f t="shared" si="314"/>
        <v>-3.7717952771380903E-2</v>
      </c>
      <c r="AJ173" s="315">
        <f t="shared" si="315"/>
        <v>9.52380952380949E-3</v>
      </c>
      <c r="AK173" s="315">
        <f t="shared" si="316"/>
        <v>6.509433962264155E-2</v>
      </c>
      <c r="AL173" s="315">
        <f t="shared" si="317"/>
        <v>-6.7862415116622388E-2</v>
      </c>
      <c r="AM173" s="315">
        <f t="shared" si="318"/>
        <v>8.7705683923791966E-2</v>
      </c>
      <c r="AN173" s="315">
        <f t="shared" si="319"/>
        <v>0.48603423401141321</v>
      </c>
      <c r="AO173" s="315">
        <f t="shared" si="320"/>
        <v>0.23468330998960263</v>
      </c>
      <c r="AP173" s="315">
        <f t="shared" si="321"/>
        <v>4.0486631150465913E-2</v>
      </c>
      <c r="AQ173" s="315">
        <f t="shared" si="322"/>
        <v>0.27414569100647213</v>
      </c>
      <c r="AR173" s="315">
        <f t="shared" si="323"/>
        <v>0.19643925884579572</v>
      </c>
      <c r="AS173" s="315">
        <f t="shared" si="324"/>
        <v>5.627528799946413E-2</v>
      </c>
      <c r="AT173" s="315">
        <f t="shared" si="325"/>
        <v>6.5320934017037535E-2</v>
      </c>
      <c r="AU173" s="315">
        <f t="shared" si="326"/>
        <v>8.7494487962760381E-2</v>
      </c>
      <c r="AV173" s="315">
        <f t="shared" si="327"/>
        <v>9.9800834345771028E-2</v>
      </c>
      <c r="AW173" s="315">
        <f t="shared" si="328"/>
        <v>8.1843839296704246E-2</v>
      </c>
      <c r="AX173" s="315">
        <f t="shared" si="329"/>
        <v>7.1353870403565445E-2</v>
      </c>
      <c r="AY173" s="315">
        <f t="shared" si="330"/>
        <v>6.4436506456682974E-2</v>
      </c>
      <c r="AZ173" s="315">
        <f t="shared" si="331"/>
        <v>4.6711754379895609E-2</v>
      </c>
      <c r="BA173" s="315">
        <f t="shared" si="332"/>
        <v>6.7309151101280884E-2</v>
      </c>
      <c r="BB173" s="315">
        <f t="shared" si="333"/>
        <v>5.6735893673469651E-2</v>
      </c>
      <c r="BC173" s="315">
        <f t="shared" si="334"/>
        <v>4.3043633229930656E-2</v>
      </c>
      <c r="BD173" s="315">
        <f t="shared" si="335"/>
        <v>1.9421519971622114E-2</v>
      </c>
      <c r="BE173" s="315" t="str">
        <f t="shared" ref="BE173" si="337">IF(OR(BE7="NO",BD7="NO"),"-",BE7/BD7-1)</f>
        <v>-</v>
      </c>
      <c r="BF173" s="647"/>
      <c r="BH173" s="51"/>
    </row>
    <row r="174" spans="2:62" ht="17.100000000000001" customHeight="1">
      <c r="W174" s="888"/>
      <c r="X174" s="404"/>
      <c r="Y174" s="319" t="str">
        <f>'リンク切公表時非表示（グラフの添え物）'!$W96</f>
        <v>エアゾール・MDI（定量噴射剤）</v>
      </c>
      <c r="Z174" s="117"/>
      <c r="AA174" s="121"/>
      <c r="AB174" s="315" t="str">
        <f t="shared" si="307"/>
        <v>-</v>
      </c>
      <c r="AC174" s="315" t="str">
        <f t="shared" si="308"/>
        <v>-</v>
      </c>
      <c r="AD174" s="315">
        <f t="shared" si="309"/>
        <v>6.4999999999999991</v>
      </c>
      <c r="AE174" s="315">
        <f t="shared" si="310"/>
        <v>0.8786324786324784</v>
      </c>
      <c r="AF174" s="315">
        <f t="shared" si="311"/>
        <v>0.41401273885350331</v>
      </c>
      <c r="AG174" s="315">
        <f t="shared" si="312"/>
        <v>0.5261904761904761</v>
      </c>
      <c r="AH174" s="315">
        <f t="shared" si="313"/>
        <v>0.2708580343213729</v>
      </c>
      <c r="AI174" s="315">
        <f t="shared" si="314"/>
        <v>8.0896614372345299E-2</v>
      </c>
      <c r="AJ174" s="315">
        <f t="shared" si="315"/>
        <v>-1.7943942215963182E-2</v>
      </c>
      <c r="AK174" s="315">
        <f t="shared" si="316"/>
        <v>8.385138776479284E-3</v>
      </c>
      <c r="AL174" s="315">
        <f t="shared" si="317"/>
        <v>-5.3730996829431055E-2</v>
      </c>
      <c r="AM174" s="315">
        <f t="shared" si="318"/>
        <v>-8.9748451437487997E-4</v>
      </c>
      <c r="AN174" s="315">
        <f t="shared" si="319"/>
        <v>-3.8179051998932567E-2</v>
      </c>
      <c r="AO174" s="315">
        <f t="shared" si="320"/>
        <v>-0.17418116304496944</v>
      </c>
      <c r="AP174" s="315">
        <f t="shared" si="321"/>
        <v>-0.27584907186564434</v>
      </c>
      <c r="AQ174" s="315">
        <f t="shared" si="322"/>
        <v>-0.33729169989299934</v>
      </c>
      <c r="AR174" s="315">
        <f t="shared" si="323"/>
        <v>-0.20374028028962532</v>
      </c>
      <c r="AS174" s="315">
        <f t="shared" si="324"/>
        <v>4.0575507102560415E-2</v>
      </c>
      <c r="AT174" s="315">
        <f t="shared" si="325"/>
        <v>-9.254314244680284E-2</v>
      </c>
      <c r="AU174" s="315">
        <f t="shared" si="326"/>
        <v>-0.21094566724390718</v>
      </c>
      <c r="AV174" s="315">
        <f t="shared" si="327"/>
        <v>-4.862151291152117E-2</v>
      </c>
      <c r="AW174" s="315">
        <f t="shared" si="328"/>
        <v>-0.11534547918452243</v>
      </c>
      <c r="AX174" s="315">
        <f t="shared" si="329"/>
        <v>-0.12761450558160015</v>
      </c>
      <c r="AY174" s="315">
        <f t="shared" si="330"/>
        <v>2.8723607133627205E-2</v>
      </c>
      <c r="AZ174" s="315">
        <f t="shared" si="331"/>
        <v>7.2756075948030796E-2</v>
      </c>
      <c r="BA174" s="315">
        <f t="shared" si="332"/>
        <v>8.7075750234022919E-2</v>
      </c>
      <c r="BB174" s="315">
        <f t="shared" si="333"/>
        <v>2.2409611417173458E-2</v>
      </c>
      <c r="BC174" s="315">
        <f t="shared" si="334"/>
        <v>-9.3802693755161703E-2</v>
      </c>
      <c r="BD174" s="315">
        <f t="shared" si="335"/>
        <v>5.1882018864634505E-2</v>
      </c>
      <c r="BE174" s="309" t="e">
        <f>IF(OR(BD8="NO",BD8=0,BD8="NO"),"-",BE8/BD8-1)</f>
        <v>#VALUE!</v>
      </c>
      <c r="BF174" s="647"/>
      <c r="BH174" s="51"/>
      <c r="BI174" s="51"/>
    </row>
    <row r="175" spans="2:62" ht="17.100000000000001" customHeight="1">
      <c r="W175" s="888"/>
      <c r="X175" s="404"/>
      <c r="Y175" s="319" t="str">
        <f>'リンク切公表時非表示（グラフの添え物）'!$W97</f>
        <v>洗浄剤・溶剤</v>
      </c>
      <c r="Z175" s="117"/>
      <c r="AA175" s="121"/>
      <c r="AB175" s="315" t="str">
        <f t="shared" si="307"/>
        <v>-</v>
      </c>
      <c r="AC175" s="315" t="str">
        <f t="shared" si="308"/>
        <v>-</v>
      </c>
      <c r="AD175" s="315" t="str">
        <f t="shared" si="309"/>
        <v>-</v>
      </c>
      <c r="AE175" s="315" t="str">
        <f t="shared" si="310"/>
        <v>-</v>
      </c>
      <c r="AF175" s="315" t="str">
        <f t="shared" si="311"/>
        <v>-</v>
      </c>
      <c r="AG175" s="315" t="str">
        <f t="shared" si="312"/>
        <v>-</v>
      </c>
      <c r="AH175" s="315" t="str">
        <f t="shared" si="313"/>
        <v>-</v>
      </c>
      <c r="AI175" s="315" t="str">
        <f t="shared" si="314"/>
        <v>-</v>
      </c>
      <c r="AJ175" s="315" t="str">
        <f t="shared" si="315"/>
        <v>-</v>
      </c>
      <c r="AK175" s="315" t="str">
        <f t="shared" si="316"/>
        <v>-</v>
      </c>
      <c r="AL175" s="315" t="str">
        <f t="shared" si="317"/>
        <v>-</v>
      </c>
      <c r="AM175" s="315" t="str">
        <f t="shared" si="318"/>
        <v>-</v>
      </c>
      <c r="AN175" s="315" t="str">
        <f t="shared" si="319"/>
        <v>-</v>
      </c>
      <c r="AO175" s="315">
        <f t="shared" si="320"/>
        <v>0.84090909090909061</v>
      </c>
      <c r="AP175" s="315">
        <f t="shared" si="321"/>
        <v>0.3333333333333337</v>
      </c>
      <c r="AQ175" s="315">
        <f t="shared" si="322"/>
        <v>0.37962962962962954</v>
      </c>
      <c r="AR175" s="315">
        <f t="shared" si="323"/>
        <v>0.97315436241610742</v>
      </c>
      <c r="AS175" s="315">
        <f t="shared" si="324"/>
        <v>0.45918367346938771</v>
      </c>
      <c r="AT175" s="315">
        <f t="shared" si="325"/>
        <v>0.70629370629370625</v>
      </c>
      <c r="AU175" s="315">
        <f t="shared" si="326"/>
        <v>0.5382513661202184</v>
      </c>
      <c r="AV175" s="315">
        <f t="shared" si="327"/>
        <v>0.42984014209591503</v>
      </c>
      <c r="AW175" s="315">
        <f t="shared" si="328"/>
        <v>9.2934065608672567E-2</v>
      </c>
      <c r="AX175" s="315">
        <f t="shared" si="329"/>
        <v>0.15557237102219834</v>
      </c>
      <c r="AY175" s="315">
        <f t="shared" si="330"/>
        <v>0.12630688106561494</v>
      </c>
      <c r="AZ175" s="315">
        <f t="shared" si="331"/>
        <v>2.759841275338526E-2</v>
      </c>
      <c r="BA175" s="315">
        <f t="shared" si="332"/>
        <v>3.1487421744121002E-2</v>
      </c>
      <c r="BB175" s="315">
        <f t="shared" si="333"/>
        <v>-0.10648388634675354</v>
      </c>
      <c r="BC175" s="315">
        <f t="shared" si="334"/>
        <v>1.2376237623762165E-2</v>
      </c>
      <c r="BD175" s="315">
        <f t="shared" si="335"/>
        <v>4.237978810105969E-2</v>
      </c>
      <c r="BE175" s="309" t="str">
        <f>IF(OR(BE11="NO",BD11=0,BD11="NO"),"-",BE11/BD11-1)</f>
        <v>-</v>
      </c>
      <c r="BF175" s="647"/>
    </row>
    <row r="176" spans="2:62" ht="17.100000000000001" customHeight="1">
      <c r="W176" s="888"/>
      <c r="X176" s="404"/>
      <c r="Y176" s="319" t="str">
        <f>'リンク切公表時非表示（グラフの添え物）'!$W98</f>
        <v>HFCsの製造時の漏出</v>
      </c>
      <c r="Z176" s="117"/>
      <c r="AA176" s="121"/>
      <c r="AB176" s="315" t="str">
        <f t="shared" si="307"/>
        <v>-</v>
      </c>
      <c r="AC176" s="315" t="str">
        <f t="shared" si="308"/>
        <v>-</v>
      </c>
      <c r="AD176" s="315">
        <f t="shared" si="309"/>
        <v>5.5000000000000009</v>
      </c>
      <c r="AE176" s="315">
        <f t="shared" si="310"/>
        <v>0.71794871794871784</v>
      </c>
      <c r="AF176" s="315">
        <f t="shared" si="311"/>
        <v>0.10447761194029836</v>
      </c>
      <c r="AG176" s="315">
        <f t="shared" si="312"/>
        <v>-4.7230961396681148E-2</v>
      </c>
      <c r="AH176" s="315">
        <f t="shared" si="313"/>
        <v>-0.19528620416352871</v>
      </c>
      <c r="AI176" s="315">
        <f t="shared" si="314"/>
        <v>-0.28118138063422948</v>
      </c>
      <c r="AJ176" s="315">
        <f t="shared" si="315"/>
        <v>-0.38767756416087895</v>
      </c>
      <c r="AK176" s="315">
        <f t="shared" si="316"/>
        <v>0.57026598771648751</v>
      </c>
      <c r="AL176" s="315">
        <f t="shared" si="317"/>
        <v>0.47291809663295958</v>
      </c>
      <c r="AM176" s="315">
        <f t="shared" si="318"/>
        <v>-5.920550847258943E-2</v>
      </c>
      <c r="AN176" s="315">
        <f t="shared" si="319"/>
        <v>0.26765314597925327</v>
      </c>
      <c r="AO176" s="315">
        <f t="shared" si="320"/>
        <v>8.573028969069485E-2</v>
      </c>
      <c r="AP176" s="315">
        <f t="shared" si="321"/>
        <v>-0.20457972432428451</v>
      </c>
      <c r="AQ176" s="315">
        <f t="shared" si="322"/>
        <v>-0.18428139465367932</v>
      </c>
      <c r="AR176" s="315">
        <f t="shared" si="323"/>
        <v>-2.6824774146976149E-2</v>
      </c>
      <c r="AS176" s="315">
        <f t="shared" si="324"/>
        <v>-0.14086072588357157</v>
      </c>
      <c r="AT176" s="315">
        <f t="shared" si="325"/>
        <v>-0.23727425212883091</v>
      </c>
      <c r="AU176" s="315">
        <f t="shared" si="326"/>
        <v>-0.45216296775489051</v>
      </c>
      <c r="AV176" s="315">
        <f t="shared" si="327"/>
        <v>0.18184429099188359</v>
      </c>
      <c r="AW176" s="315">
        <f t="shared" si="328"/>
        <v>-0.20398452718722182</v>
      </c>
      <c r="AX176" s="315">
        <f t="shared" si="329"/>
        <v>8.8662051526413821E-2</v>
      </c>
      <c r="AY176" s="315">
        <f t="shared" si="330"/>
        <v>-0.23322506128378762</v>
      </c>
      <c r="AZ176" s="315">
        <f t="shared" si="331"/>
        <v>-0.17486976001521948</v>
      </c>
      <c r="BA176" s="315">
        <f t="shared" si="332"/>
        <v>0.79143185455777409</v>
      </c>
      <c r="BB176" s="315">
        <f t="shared" si="333"/>
        <v>-0.36125420562532273</v>
      </c>
      <c r="BC176" s="315">
        <f t="shared" si="334"/>
        <v>-6.8376295010122767E-2</v>
      </c>
      <c r="BD176" s="315">
        <f t="shared" si="335"/>
        <v>0.34625513224647841</v>
      </c>
      <c r="BE176" s="309" t="str">
        <f>IF(OR(BE12="NO",BD12=0,BD12="NO"),"-",BE12/BD12-1)</f>
        <v>-</v>
      </c>
      <c r="BF176" s="647"/>
      <c r="BH176" s="51"/>
      <c r="BI176" s="51"/>
    </row>
    <row r="177" spans="23:62" ht="16.5" customHeight="1">
      <c r="W177" s="888"/>
      <c r="X177" s="404"/>
      <c r="Y177" s="319" t="str">
        <f>'リンク切公表時非表示（グラフの添え物）'!$W99</f>
        <v>半導体製造</v>
      </c>
      <c r="Z177" s="117"/>
      <c r="AA177" s="121"/>
      <c r="AB177" s="315" t="str">
        <f t="shared" si="307"/>
        <v>-</v>
      </c>
      <c r="AC177" s="315" t="str">
        <f t="shared" si="308"/>
        <v>-</v>
      </c>
      <c r="AD177" s="315">
        <f t="shared" si="309"/>
        <v>5.4999999999999982</v>
      </c>
      <c r="AE177" s="315">
        <f t="shared" si="310"/>
        <v>0.71794871794871828</v>
      </c>
      <c r="AF177" s="315">
        <f t="shared" si="311"/>
        <v>0.10447761194029859</v>
      </c>
      <c r="AG177" s="315">
        <f t="shared" si="312"/>
        <v>-2.4056895360579755E-2</v>
      </c>
      <c r="AH177" s="315">
        <f t="shared" si="313"/>
        <v>0.11492260869050797</v>
      </c>
      <c r="AI177" s="315">
        <f t="shared" si="314"/>
        <v>-7.6112990600403552E-2</v>
      </c>
      <c r="AJ177" s="315">
        <f t="shared" si="315"/>
        <v>4.6816894576957591E-3</v>
      </c>
      <c r="AK177" s="315">
        <f t="shared" si="316"/>
        <v>3.4378737932408088E-2</v>
      </c>
      <c r="AL177" s="315">
        <f t="shared" si="317"/>
        <v>-0.22211036307337384</v>
      </c>
      <c r="AM177" s="315">
        <f t="shared" si="318"/>
        <v>-2.9242813526148437E-2</v>
      </c>
      <c r="AN177" s="315">
        <f t="shared" si="319"/>
        <v>-3.3580196260495021E-2</v>
      </c>
      <c r="AO177" s="315">
        <f t="shared" si="320"/>
        <v>0.12819903293735879</v>
      </c>
      <c r="AP177" s="315">
        <f t="shared" si="321"/>
        <v>-3.7783719666236948E-2</v>
      </c>
      <c r="AQ177" s="315">
        <f t="shared" si="322"/>
        <v>8.3703571816745148E-2</v>
      </c>
      <c r="AR177" s="315">
        <f t="shared" si="323"/>
        <v>8.26229563199532E-2</v>
      </c>
      <c r="AS177" s="315">
        <f t="shared" si="324"/>
        <v>-0.10872660020791991</v>
      </c>
      <c r="AT177" s="315">
        <f t="shared" si="325"/>
        <v>-0.36035170068952993</v>
      </c>
      <c r="AU177" s="315">
        <f t="shared" si="326"/>
        <v>0.10090809686323854</v>
      </c>
      <c r="AV177" s="315">
        <f t="shared" si="327"/>
        <v>-0.13785184464014022</v>
      </c>
      <c r="AW177" s="315">
        <f t="shared" si="328"/>
        <v>-0.14462284747554588</v>
      </c>
      <c r="AX177" s="315">
        <f t="shared" si="329"/>
        <v>-0.10184124763993685</v>
      </c>
      <c r="AY177" s="315">
        <f t="shared" si="330"/>
        <v>3.3441868327868329E-2</v>
      </c>
      <c r="AZ177" s="315">
        <f t="shared" si="331"/>
        <v>1.6615898082938951E-3</v>
      </c>
      <c r="BA177" s="315">
        <f t="shared" si="332"/>
        <v>3.7598280441780263E-2</v>
      </c>
      <c r="BB177" s="315">
        <f t="shared" si="333"/>
        <v>4.9378453167230107E-2</v>
      </c>
      <c r="BC177" s="315">
        <f t="shared" si="334"/>
        <v>-8.4381165123683544E-2</v>
      </c>
      <c r="BD177" s="315">
        <f t="shared" si="335"/>
        <v>-0.11820306910548328</v>
      </c>
      <c r="BE177" s="309" t="str">
        <f>IF(OR(BE9="NO",BD9=0,BD9="NO"),"-",BE9/BD9-1)</f>
        <v>-</v>
      </c>
      <c r="BF177" s="647"/>
      <c r="BH177" s="51"/>
    </row>
    <row r="178" spans="23:62" ht="17.100000000000001" customHeight="1">
      <c r="W178" s="888"/>
      <c r="X178" s="404"/>
      <c r="Y178" s="319" t="str">
        <f>'リンク切公表時非表示（グラフの添え物）'!$W100</f>
        <v>液晶製造</v>
      </c>
      <c r="Z178" s="117"/>
      <c r="AA178" s="121"/>
      <c r="AB178" s="315" t="str">
        <f t="shared" si="307"/>
        <v>-</v>
      </c>
      <c r="AC178" s="315" t="str">
        <f t="shared" si="308"/>
        <v>-</v>
      </c>
      <c r="AD178" s="315">
        <f t="shared" si="309"/>
        <v>5.5000000000000009</v>
      </c>
      <c r="AE178" s="315">
        <f t="shared" si="310"/>
        <v>0.71794871794871784</v>
      </c>
      <c r="AF178" s="315">
        <f t="shared" si="311"/>
        <v>0.10447761194029859</v>
      </c>
      <c r="AG178" s="315">
        <f t="shared" si="312"/>
        <v>-1.0000000000000009E-2</v>
      </c>
      <c r="AH178" s="315">
        <f t="shared" si="313"/>
        <v>2.1818181818181817</v>
      </c>
      <c r="AI178" s="315">
        <f t="shared" si="314"/>
        <v>-5.396825396825411E-2</v>
      </c>
      <c r="AJ178" s="315">
        <f t="shared" si="315"/>
        <v>3.7214765100671148</v>
      </c>
      <c r="AK178" s="315">
        <f t="shared" si="316"/>
        <v>-0.50959488272921116</v>
      </c>
      <c r="AL178" s="315">
        <f t="shared" si="317"/>
        <v>-0.36884057971014506</v>
      </c>
      <c r="AM178" s="315">
        <f t="shared" si="318"/>
        <v>0.64280137772675139</v>
      </c>
      <c r="AN178" s="315">
        <f t="shared" si="319"/>
        <v>-0.13244996086324523</v>
      </c>
      <c r="AO178" s="315">
        <f t="shared" si="320"/>
        <v>0.84185087323580587</v>
      </c>
      <c r="AP178" s="315">
        <f t="shared" si="321"/>
        <v>-2.2087123862841174E-2</v>
      </c>
      <c r="AQ178" s="315">
        <f t="shared" si="322"/>
        <v>-4.9975401404355968E-2</v>
      </c>
      <c r="AR178" s="315">
        <f t="shared" si="323"/>
        <v>8.2181191623982741E-2</v>
      </c>
      <c r="AS178" s="315">
        <f t="shared" si="324"/>
        <v>-7.4508908018675157E-2</v>
      </c>
      <c r="AT178" s="315">
        <f t="shared" si="325"/>
        <v>-0.18898501889865538</v>
      </c>
      <c r="AU178" s="315">
        <f t="shared" si="326"/>
        <v>0.31448223992507107</v>
      </c>
      <c r="AV178" s="315">
        <f t="shared" si="327"/>
        <v>8.4647266313933267E-2</v>
      </c>
      <c r="AW178" s="315">
        <f t="shared" si="328"/>
        <v>-0.27102659371214399</v>
      </c>
      <c r="AX178" s="315">
        <f t="shared" si="329"/>
        <v>-8.7103933618103424E-3</v>
      </c>
      <c r="AY178" s="315">
        <f t="shared" si="330"/>
        <v>-4.5667289214914364E-2</v>
      </c>
      <c r="AZ178" s="315">
        <f t="shared" si="331"/>
        <v>-0.14500080874291144</v>
      </c>
      <c r="BA178" s="315">
        <f t="shared" si="332"/>
        <v>1.1858705892855426E-3</v>
      </c>
      <c r="BB178" s="315">
        <f t="shared" si="333"/>
        <v>-1.3345618210264032E-2</v>
      </c>
      <c r="BC178" s="315">
        <f t="shared" si="334"/>
        <v>0.12708467742723428</v>
      </c>
      <c r="BD178" s="315">
        <f t="shared" si="335"/>
        <v>-0.17962722149978283</v>
      </c>
      <c r="BE178" s="311" t="str">
        <f>IF(OR(BE10="NO",BD10=0),"-",BE10/BD10-1)</f>
        <v>-</v>
      </c>
      <c r="BF178" s="644"/>
      <c r="BJ178" s="51"/>
    </row>
    <row r="179" spans="23:62" ht="17.100000000000001" customHeight="1">
      <c r="W179" s="888"/>
      <c r="X179" s="404"/>
      <c r="Y179" s="319" t="str">
        <f>'リンク切公表時非表示（グラフの添え物）'!$W101</f>
        <v>HCFC22製造時の副生HFC23</v>
      </c>
      <c r="Z179" s="117"/>
      <c r="AA179" s="121"/>
      <c r="AB179" s="315">
        <f t="shared" si="307"/>
        <v>8.9202866941598291E-2</v>
      </c>
      <c r="AC179" s="315">
        <f t="shared" si="308"/>
        <v>1.3285222778508521E-2</v>
      </c>
      <c r="AD179" s="315">
        <f t="shared" si="309"/>
        <v>-4.4788461248029154E-2</v>
      </c>
      <c r="AE179" s="315">
        <f t="shared" si="310"/>
        <v>9.6716646644477544E-2</v>
      </c>
      <c r="AF179" s="315">
        <f t="shared" si="311"/>
        <v>0.16523688204446851</v>
      </c>
      <c r="AG179" s="315">
        <f t="shared" si="312"/>
        <v>-8.0689655172413777E-2</v>
      </c>
      <c r="AH179" s="315">
        <f t="shared" si="313"/>
        <v>-5.7764441110277676E-2</v>
      </c>
      <c r="AI179" s="315">
        <f t="shared" si="314"/>
        <v>-6.2101910828025408E-2</v>
      </c>
      <c r="AJ179" s="315">
        <f t="shared" si="315"/>
        <v>2.292020373514414E-2</v>
      </c>
      <c r="AK179" s="315">
        <f t="shared" si="316"/>
        <v>-0.1203319502074689</v>
      </c>
      <c r="AL179" s="315">
        <f t="shared" si="317"/>
        <v>-0.24716981132075477</v>
      </c>
      <c r="AM179" s="315">
        <f t="shared" si="318"/>
        <v>-0.34711779448621549</v>
      </c>
      <c r="AN179" s="315">
        <f t="shared" si="319"/>
        <v>-0.17600767754318614</v>
      </c>
      <c r="AO179" s="315">
        <f t="shared" si="320"/>
        <v>-0.79734451432564646</v>
      </c>
      <c r="AP179" s="315">
        <f t="shared" si="321"/>
        <v>-0.54482758620689653</v>
      </c>
      <c r="AQ179" s="315">
        <f t="shared" si="322"/>
        <v>0.41792929292929282</v>
      </c>
      <c r="AR179" s="315">
        <f t="shared" si="323"/>
        <v>-0.66874443455031174</v>
      </c>
      <c r="AS179" s="315">
        <f t="shared" si="324"/>
        <v>1.155913978494624</v>
      </c>
      <c r="AT179" s="315">
        <f t="shared" si="325"/>
        <v>-0.91521197007481292</v>
      </c>
      <c r="AU179" s="315">
        <f t="shared" si="326"/>
        <v>5.8823529411764719E-2</v>
      </c>
      <c r="AV179" s="315">
        <f t="shared" si="327"/>
        <v>-0.69444444444444442</v>
      </c>
      <c r="AW179" s="315">
        <f t="shared" si="328"/>
        <v>9.0909090909090828E-2</v>
      </c>
      <c r="AX179" s="315">
        <f t="shared" si="329"/>
        <v>-8.333333333333337E-2</v>
      </c>
      <c r="AY179" s="315">
        <f t="shared" si="330"/>
        <v>0.45454545454545436</v>
      </c>
      <c r="AZ179" s="315">
        <f t="shared" si="331"/>
        <v>0.25</v>
      </c>
      <c r="BA179" s="315">
        <f t="shared" si="332"/>
        <v>-0.20000000000000007</v>
      </c>
      <c r="BB179" s="315">
        <f t="shared" si="333"/>
        <v>0.62499999999999978</v>
      </c>
      <c r="BC179" s="315">
        <f t="shared" si="334"/>
        <v>-0.69230769230769229</v>
      </c>
      <c r="BD179" s="315">
        <f t="shared" si="335"/>
        <v>0.125</v>
      </c>
      <c r="BE179" s="309" t="str">
        <f t="shared" ref="BE179:BE180" si="338">IF(OR(BE13="NO",BD13=0,BD13="NO"),"-",BE13/BD13-1)</f>
        <v>-</v>
      </c>
      <c r="BF179" s="647"/>
      <c r="BH179" s="51"/>
      <c r="BI179" s="51"/>
    </row>
    <row r="180" spans="23:62" ht="17.100000000000001" customHeight="1">
      <c r="W180" s="888"/>
      <c r="X180" s="404"/>
      <c r="Y180" s="319" t="str">
        <f>'リンク切公表時非表示（グラフの添え物）'!$W102</f>
        <v>消火剤</v>
      </c>
      <c r="Z180" s="117"/>
      <c r="AA180" s="121"/>
      <c r="AB180" s="315" t="str">
        <f t="shared" si="307"/>
        <v>-</v>
      </c>
      <c r="AC180" s="315" t="str">
        <f t="shared" si="308"/>
        <v>-</v>
      </c>
      <c r="AD180" s="315" t="str">
        <f t="shared" si="309"/>
        <v>-</v>
      </c>
      <c r="AE180" s="315" t="str">
        <f t="shared" si="310"/>
        <v>-</v>
      </c>
      <c r="AF180" s="315" t="str">
        <f t="shared" si="311"/>
        <v>-</v>
      </c>
      <c r="AG180" s="315" t="str">
        <f t="shared" si="312"/>
        <v>-</v>
      </c>
      <c r="AH180" s="315">
        <f t="shared" si="313"/>
        <v>1.7182817999999997</v>
      </c>
      <c r="AI180" s="315">
        <f t="shared" si="314"/>
        <v>1.7182818000000002</v>
      </c>
      <c r="AJ180" s="315">
        <f t="shared" si="315"/>
        <v>1.0797923390741531</v>
      </c>
      <c r="AK180" s="315">
        <f t="shared" si="316"/>
        <v>0.22816309917468436</v>
      </c>
      <c r="AL180" s="315">
        <f t="shared" si="317"/>
        <v>0.15707128131691794</v>
      </c>
      <c r="AM180" s="315">
        <f t="shared" si="318"/>
        <v>0.11759114145145921</v>
      </c>
      <c r="AN180" s="315">
        <f t="shared" si="319"/>
        <v>9.2809198115533231E-2</v>
      </c>
      <c r="AO180" s="315">
        <f t="shared" si="320"/>
        <v>7.0296732906155235E-2</v>
      </c>
      <c r="AP180" s="315">
        <f t="shared" si="321"/>
        <v>4.8308242876796248E-2</v>
      </c>
      <c r="AQ180" s="315">
        <f t="shared" si="322"/>
        <v>1.6604056018197921E-2</v>
      </c>
      <c r="AR180" s="315">
        <f t="shared" si="323"/>
        <v>3.4255317767166726E-2</v>
      </c>
      <c r="AS180" s="315">
        <f t="shared" si="324"/>
        <v>1.6940410993071753E-2</v>
      </c>
      <c r="AT180" s="315">
        <f t="shared" si="325"/>
        <v>3.0140914942443864E-2</v>
      </c>
      <c r="AU180" s="315">
        <f t="shared" si="326"/>
        <v>2.5965502143083352E-2</v>
      </c>
      <c r="AV180" s="315">
        <f t="shared" si="327"/>
        <v>1.4729305786087776E-2</v>
      </c>
      <c r="AW180" s="315">
        <f t="shared" si="328"/>
        <v>2.513377401093142E-2</v>
      </c>
      <c r="AX180" s="315">
        <f t="shared" si="329"/>
        <v>2.0381324719131344E-2</v>
      </c>
      <c r="AY180" s="315">
        <f t="shared" si="330"/>
        <v>2.8909665320128397E-2</v>
      </c>
      <c r="AZ180" s="315">
        <f t="shared" si="331"/>
        <v>3.5398126328249013E-2</v>
      </c>
      <c r="BA180" s="315">
        <f t="shared" si="332"/>
        <v>1.4509094012893353E-2</v>
      </c>
      <c r="BB180" s="315">
        <f t="shared" si="333"/>
        <v>2.2145790966608736E-2</v>
      </c>
      <c r="BC180" s="315">
        <f t="shared" si="334"/>
        <v>1.1610557181018777E-2</v>
      </c>
      <c r="BD180" s="315">
        <f t="shared" si="335"/>
        <v>1.1449014972361615E-2</v>
      </c>
      <c r="BE180" s="315" t="str">
        <f t="shared" si="338"/>
        <v>-</v>
      </c>
      <c r="BF180" s="656"/>
      <c r="BH180" s="51"/>
    </row>
    <row r="181" spans="23:62" ht="17.100000000000001" customHeight="1">
      <c r="W181" s="888"/>
      <c r="X181" s="404"/>
      <c r="Y181" s="319" t="str">
        <f>'リンク切公表時非表示（グラフの添え物）'!$W103</f>
        <v>マグネシウム鋳造</v>
      </c>
      <c r="Z181" s="117"/>
      <c r="AA181" s="121"/>
      <c r="AB181" s="315" t="str">
        <f t="shared" ref="AB181:AC181" si="339">IF(OR(AB15="NO",AA15="NO"),"-",AB15/AA15-1)</f>
        <v>-</v>
      </c>
      <c r="AC181" s="315" t="str">
        <f t="shared" si="339"/>
        <v>-</v>
      </c>
      <c r="AD181" s="315" t="str">
        <f t="shared" ref="AD181:AE181" si="340">IF(OR(AD15="NO",AC15="NO"),"-",AD15/AC15-1)</f>
        <v>-</v>
      </c>
      <c r="AE181" s="315" t="str">
        <f t="shared" si="340"/>
        <v>-</v>
      </c>
      <c r="AF181" s="315" t="str">
        <f t="shared" ref="AF181:AI181" si="341">IF(OR(AF15="NO",AE15="NO"),"-",AF15/AE15-1)</f>
        <v>-</v>
      </c>
      <c r="AG181" s="315" t="str">
        <f t="shared" si="341"/>
        <v>-</v>
      </c>
      <c r="AH181" s="315" t="str">
        <f t="shared" si="341"/>
        <v>-</v>
      </c>
      <c r="AI181" s="315" t="str">
        <f t="shared" si="341"/>
        <v>-</v>
      </c>
      <c r="AJ181" s="315" t="str">
        <f t="shared" ref="AJ181:BD181" si="342">IF(OR(AJ15="NO",AI15="NO"),"-",AJ15/AI15-1)</f>
        <v>-</v>
      </c>
      <c r="AK181" s="315" t="str">
        <f t="shared" si="342"/>
        <v>-</v>
      </c>
      <c r="AL181" s="315" t="str">
        <f t="shared" si="342"/>
        <v>-</v>
      </c>
      <c r="AM181" s="315" t="str">
        <f t="shared" si="342"/>
        <v>-</v>
      </c>
      <c r="AN181" s="315" t="str">
        <f t="shared" si="342"/>
        <v>-</v>
      </c>
      <c r="AO181" s="315" t="str">
        <f t="shared" si="342"/>
        <v>-</v>
      </c>
      <c r="AP181" s="315" t="str">
        <f t="shared" si="342"/>
        <v>-</v>
      </c>
      <c r="AQ181" s="315" t="str">
        <f t="shared" si="342"/>
        <v>-</v>
      </c>
      <c r="AR181" s="315" t="str">
        <f t="shared" si="342"/>
        <v>-</v>
      </c>
      <c r="AS181" s="315" t="str">
        <f t="shared" si="342"/>
        <v>-</v>
      </c>
      <c r="AT181" s="315" t="str">
        <f t="shared" si="342"/>
        <v>-</v>
      </c>
      <c r="AU181" s="315" t="str">
        <f t="shared" si="342"/>
        <v>-</v>
      </c>
      <c r="AV181" s="315" t="str">
        <f t="shared" si="342"/>
        <v>-</v>
      </c>
      <c r="AW181" s="315">
        <f t="shared" si="342"/>
        <v>0.28571428571428581</v>
      </c>
      <c r="AX181" s="315">
        <f t="shared" si="342"/>
        <v>0</v>
      </c>
      <c r="AY181" s="315">
        <f t="shared" si="342"/>
        <v>0</v>
      </c>
      <c r="AZ181" s="315">
        <f t="shared" si="342"/>
        <v>-0.33333333333333326</v>
      </c>
      <c r="BA181" s="315">
        <f t="shared" si="342"/>
        <v>0.33333333333333326</v>
      </c>
      <c r="BB181" s="315">
        <f t="shared" si="342"/>
        <v>0.25</v>
      </c>
      <c r="BC181" s="315">
        <f t="shared" si="342"/>
        <v>0.19999999999999996</v>
      </c>
      <c r="BD181" s="315">
        <f t="shared" si="342"/>
        <v>-0.16666666666666674</v>
      </c>
      <c r="BE181" s="309" t="str">
        <f t="shared" ref="BE181" si="343">IF(OR(BE15="NO",BD15=0,BD15="NO"),"-",BE15/BD15-1)</f>
        <v>-</v>
      </c>
      <c r="BF181" s="647"/>
      <c r="BH181" s="51"/>
    </row>
    <row r="182" spans="23:62" ht="17.100000000000001" customHeight="1">
      <c r="W182" s="888"/>
      <c r="X182" s="405" t="s">
        <v>16</v>
      </c>
      <c r="Y182" s="406"/>
      <c r="Z182" s="113"/>
      <c r="AA182" s="106"/>
      <c r="AB182" s="719">
        <f t="shared" ref="AB182:BE182" si="344">AB16/AA16-1</f>
        <v>0.14797040261001193</v>
      </c>
      <c r="AC182" s="719">
        <f t="shared" si="344"/>
        <v>1.4702566276902251E-2</v>
      </c>
      <c r="AD182" s="719">
        <f t="shared" si="344"/>
        <v>0.43657292284521931</v>
      </c>
      <c r="AE182" s="719">
        <f t="shared" si="344"/>
        <v>0.22852153866522706</v>
      </c>
      <c r="AF182" s="719">
        <f t="shared" si="344"/>
        <v>0.30992439392251936</v>
      </c>
      <c r="AG182" s="719">
        <f t="shared" si="344"/>
        <v>3.6812120415688154E-2</v>
      </c>
      <c r="AH182" s="719">
        <f t="shared" si="344"/>
        <v>9.4538783135734272E-2</v>
      </c>
      <c r="AI182" s="719">
        <f t="shared" si="344"/>
        <v>-0.17092465985060235</v>
      </c>
      <c r="AJ182" s="719">
        <f t="shared" si="344"/>
        <v>-0.20825158539650568</v>
      </c>
      <c r="AK182" s="719">
        <f t="shared" si="344"/>
        <v>-9.4903848539505065E-2</v>
      </c>
      <c r="AL182" s="719">
        <f t="shared" si="344"/>
        <v>-0.16799654572614775</v>
      </c>
      <c r="AM182" s="719">
        <f t="shared" si="344"/>
        <v>-6.8738259222732023E-2</v>
      </c>
      <c r="AN182" s="719">
        <f t="shared" si="344"/>
        <v>-3.7527729328921566E-2</v>
      </c>
      <c r="AO182" s="719">
        <f t="shared" si="344"/>
        <v>4.0933638993493338E-2</v>
      </c>
      <c r="AP182" s="719">
        <f t="shared" si="344"/>
        <v>-6.4371483926014661E-2</v>
      </c>
      <c r="AQ182" s="719">
        <f t="shared" si="344"/>
        <v>4.3535750591793931E-2</v>
      </c>
      <c r="AR182" s="719">
        <f t="shared" si="344"/>
        <v>-0.12023037252544266</v>
      </c>
      <c r="AS182" s="719">
        <f t="shared" si="344"/>
        <v>-0.27453405340094816</v>
      </c>
      <c r="AT182" s="719">
        <f t="shared" si="344"/>
        <v>-0.29538796221110009</v>
      </c>
      <c r="AU182" s="719">
        <f t="shared" si="344"/>
        <v>5.008103823715282E-2</v>
      </c>
      <c r="AV182" s="719">
        <f t="shared" si="344"/>
        <v>-0.11627065062861397</v>
      </c>
      <c r="AW182" s="719">
        <f t="shared" si="344"/>
        <v>-8.4974765646673389E-2</v>
      </c>
      <c r="AX182" s="719">
        <f t="shared" si="344"/>
        <v>-4.5475573216002929E-2</v>
      </c>
      <c r="AY182" s="719">
        <f t="shared" si="344"/>
        <v>2.480625883964005E-2</v>
      </c>
      <c r="AZ182" s="719">
        <f t="shared" si="344"/>
        <v>-1.5862506365936335E-2</v>
      </c>
      <c r="BA182" s="719">
        <f t="shared" si="344"/>
        <v>2.0321204223736844E-2</v>
      </c>
      <c r="BB182" s="719">
        <f t="shared" si="344"/>
        <v>4.1553940518886057E-2</v>
      </c>
      <c r="BC182" s="719">
        <f t="shared" si="344"/>
        <v>-8.0039713451749428E-3</v>
      </c>
      <c r="BD182" s="719">
        <f t="shared" si="344"/>
        <v>-1.8594411677543277E-2</v>
      </c>
      <c r="BE182" s="297">
        <f t="shared" si="344"/>
        <v>-1</v>
      </c>
      <c r="BF182" s="646"/>
      <c r="BH182" s="51"/>
      <c r="BI182" s="51"/>
    </row>
    <row r="183" spans="23:62" ht="17.100000000000001" customHeight="1">
      <c r="W183" s="888"/>
      <c r="X183" s="407"/>
      <c r="Y183" s="319" t="str">
        <f>'リンク切公表時非表示（グラフの添え物）'!$W$106</f>
        <v>半導体製造</v>
      </c>
      <c r="Z183" s="112"/>
      <c r="AA183" s="122"/>
      <c r="AB183" s="315">
        <f t="shared" ref="AB183:AC183" si="345">IF(OR(AB17="NO",AA17="NO"),"-",AB17/AA17-1)</f>
        <v>0.15789473684210531</v>
      </c>
      <c r="AC183" s="315">
        <f t="shared" si="345"/>
        <v>2.2727272727272707E-2</v>
      </c>
      <c r="AD183" s="315">
        <f t="shared" ref="AD183:BD183" si="346">IF(OR(AD17="NO",AC17="NO"),"-",AD17/AC17-1)</f>
        <v>0.44444444444444464</v>
      </c>
      <c r="AE183" s="315">
        <f t="shared" si="346"/>
        <v>0.23076923076923084</v>
      </c>
      <c r="AF183" s="315">
        <f t="shared" si="346"/>
        <v>0.3125</v>
      </c>
      <c r="AG183" s="315">
        <f t="shared" si="346"/>
        <v>0.17480170875767387</v>
      </c>
      <c r="AH183" s="315">
        <f t="shared" si="346"/>
        <v>0.25607237723937359</v>
      </c>
      <c r="AI183" s="315">
        <f t="shared" si="346"/>
        <v>1.442379208168898E-2</v>
      </c>
      <c r="AJ183" s="315">
        <f t="shared" si="346"/>
        <v>6.7046536112532973E-2</v>
      </c>
      <c r="AK183" s="315">
        <f t="shared" si="346"/>
        <v>7.7851284210247451E-2</v>
      </c>
      <c r="AL183" s="315">
        <f t="shared" si="346"/>
        <v>-0.23144097947860742</v>
      </c>
      <c r="AM183" s="315">
        <f t="shared" si="346"/>
        <v>-3.3959742267507531E-3</v>
      </c>
      <c r="AN183" s="315">
        <f t="shared" si="346"/>
        <v>-9.301613968533573E-3</v>
      </c>
      <c r="AO183" s="315">
        <f t="shared" si="346"/>
        <v>5.7389360549626511E-2</v>
      </c>
      <c r="AP183" s="315">
        <f t="shared" si="346"/>
        <v>-0.15444394962879038</v>
      </c>
      <c r="AQ183" s="315">
        <f t="shared" si="346"/>
        <v>7.4153995101153614E-2</v>
      </c>
      <c r="AR183" s="315">
        <f t="shared" si="346"/>
        <v>-0.10170694939961955</v>
      </c>
      <c r="AS183" s="315">
        <f t="shared" si="346"/>
        <v>-0.24678937780740573</v>
      </c>
      <c r="AT183" s="315">
        <f t="shared" si="346"/>
        <v>-0.36833028146747981</v>
      </c>
      <c r="AU183" s="315">
        <f t="shared" si="346"/>
        <v>4.9905347952622137E-2</v>
      </c>
      <c r="AV183" s="315">
        <f t="shared" si="346"/>
        <v>-0.1585154391321697</v>
      </c>
      <c r="AW183" s="315">
        <f t="shared" si="346"/>
        <v>-0.12834838477661259</v>
      </c>
      <c r="AX183" s="315">
        <f t="shared" si="346"/>
        <v>-4.2138269122390049E-2</v>
      </c>
      <c r="AY183" s="315">
        <f t="shared" si="346"/>
        <v>3.929049229706516E-2</v>
      </c>
      <c r="AZ183" s="315">
        <f t="shared" si="346"/>
        <v>-2.142148742875627E-2</v>
      </c>
      <c r="BA183" s="315">
        <f t="shared" si="346"/>
        <v>8.7881593390994217E-2</v>
      </c>
      <c r="BB183" s="315">
        <f t="shared" si="346"/>
        <v>7.3015771148571273E-2</v>
      </c>
      <c r="BC183" s="315">
        <f t="shared" si="346"/>
        <v>-3.8239595010032157E-2</v>
      </c>
      <c r="BD183" s="315">
        <f t="shared" si="346"/>
        <v>-5.6220712405363082E-2</v>
      </c>
      <c r="BE183" s="590" t="str">
        <f t="shared" ref="BE183" si="347">IF(OR(BE17="NO",BD17=0),"-",BE17/BD17-1)</f>
        <v>-</v>
      </c>
      <c r="BF183" s="645"/>
    </row>
    <row r="184" spans="23:62" ht="17.100000000000001" customHeight="1">
      <c r="W184" s="888"/>
      <c r="X184" s="408"/>
      <c r="Y184" s="319" t="str">
        <f>'リンク切公表時非表示（グラフの添え物）'!$W$107</f>
        <v>液晶製造</v>
      </c>
      <c r="Z184" s="112"/>
      <c r="AA184" s="122"/>
      <c r="AB184" s="315">
        <f t="shared" ref="AB184:AC184" si="348">IF(OR(AB18="NO",AA18="NO"),"-",AB18/AA18-1)</f>
        <v>0.15789473684210531</v>
      </c>
      <c r="AC184" s="315">
        <f t="shared" si="348"/>
        <v>2.2727272727272707E-2</v>
      </c>
      <c r="AD184" s="315">
        <f t="shared" ref="AD184:BD184" si="349">IF(OR(AD18="NO",AC18="NO"),"-",AD18/AC18-1)</f>
        <v>0.44444444444444442</v>
      </c>
      <c r="AE184" s="315">
        <f t="shared" si="349"/>
        <v>0.23076923076923084</v>
      </c>
      <c r="AF184" s="315">
        <f t="shared" si="349"/>
        <v>0.31249999999999978</v>
      </c>
      <c r="AG184" s="315">
        <f t="shared" si="349"/>
        <v>-3.5316736580047081E-2</v>
      </c>
      <c r="AH184" s="315">
        <f t="shared" si="349"/>
        <v>0.86050351665730651</v>
      </c>
      <c r="AI184" s="315">
        <f t="shared" si="349"/>
        <v>9.8175418438592565E-2</v>
      </c>
      <c r="AJ184" s="315">
        <f t="shared" si="349"/>
        <v>0.24909025553671049</v>
      </c>
      <c r="AK184" s="315">
        <f t="shared" si="349"/>
        <v>3.9158985980887184E-3</v>
      </c>
      <c r="AL184" s="315">
        <f t="shared" si="349"/>
        <v>-0.32876833934542582</v>
      </c>
      <c r="AM184" s="315">
        <f t="shared" si="349"/>
        <v>0.26387173429169453</v>
      </c>
      <c r="AN184" s="315">
        <f t="shared" si="349"/>
        <v>-7.4727921065865677E-2</v>
      </c>
      <c r="AO184" s="315">
        <f t="shared" si="349"/>
        <v>6.6302151963973932E-2</v>
      </c>
      <c r="AP184" s="315">
        <f t="shared" si="349"/>
        <v>-0.15164956882788305</v>
      </c>
      <c r="AQ184" s="315">
        <f t="shared" si="349"/>
        <v>3.6661783535852921E-2</v>
      </c>
      <c r="AR184" s="315">
        <f t="shared" si="349"/>
        <v>-0.32141103092697543</v>
      </c>
      <c r="AS184" s="315">
        <f t="shared" si="349"/>
        <v>-0.21924000348334605</v>
      </c>
      <c r="AT184" s="315">
        <f t="shared" si="349"/>
        <v>-0.52907302150752278</v>
      </c>
      <c r="AU184" s="315">
        <f t="shared" si="349"/>
        <v>0.18255520065614284</v>
      </c>
      <c r="AV184" s="315">
        <f t="shared" si="349"/>
        <v>0.27149914918679507</v>
      </c>
      <c r="AW184" s="315">
        <f t="shared" si="349"/>
        <v>0.15375383005872312</v>
      </c>
      <c r="AX184" s="315">
        <f t="shared" si="349"/>
        <v>0.10868739867123822</v>
      </c>
      <c r="AY184" s="315">
        <f t="shared" si="349"/>
        <v>0.18652399915502382</v>
      </c>
      <c r="AZ184" s="315">
        <f t="shared" si="349"/>
        <v>-3.6534173278228055E-2</v>
      </c>
      <c r="BA184" s="315">
        <f t="shared" si="349"/>
        <v>-0.17634386181322625</v>
      </c>
      <c r="BB184" s="315">
        <f t="shared" si="349"/>
        <v>0.1817848748418418</v>
      </c>
      <c r="BC184" s="315">
        <f t="shared" si="349"/>
        <v>-5.6953223241823614E-2</v>
      </c>
      <c r="BD184" s="315">
        <f t="shared" si="349"/>
        <v>-5.2606923148289852E-2</v>
      </c>
      <c r="BE184" s="590" t="str">
        <f t="shared" ref="BE184" si="350">IF(OR(BE18="NO",BD18=0),"-",BE18/BD18-1)</f>
        <v>-</v>
      </c>
      <c r="BF184" s="645"/>
    </row>
    <row r="185" spans="23:62" ht="17.100000000000001" customHeight="1">
      <c r="W185" s="888"/>
      <c r="X185" s="408"/>
      <c r="Y185" s="319" t="str">
        <f>'リンク切公表時非表示（グラフの添え物）'!$W$108</f>
        <v>洗浄剤・溶剤</v>
      </c>
      <c r="Z185" s="118"/>
      <c r="AA185" s="122"/>
      <c r="AB185" s="315">
        <f t="shared" ref="AB185:AC185" si="351">IF(OR(AB19="NO",AA19="NO"),"-",AB19/AA19-1)</f>
        <v>0.15789473684210531</v>
      </c>
      <c r="AC185" s="315">
        <f t="shared" si="351"/>
        <v>2.2727272727272707E-2</v>
      </c>
      <c r="AD185" s="315">
        <f t="shared" ref="AD185:BD185" si="352">IF(OR(AD19="NO",AC19="NO"),"-",AD19/AC19-1)</f>
        <v>0.44444444444444442</v>
      </c>
      <c r="AE185" s="315">
        <f t="shared" si="352"/>
        <v>0.23076923076923084</v>
      </c>
      <c r="AF185" s="315">
        <f t="shared" si="352"/>
        <v>0.3125</v>
      </c>
      <c r="AG185" s="315">
        <f t="shared" si="352"/>
        <v>-2.5680394186541999E-2</v>
      </c>
      <c r="AH185" s="315">
        <f t="shared" si="352"/>
        <v>1.6633789965214696E-4</v>
      </c>
      <c r="AI185" s="315">
        <f t="shared" si="352"/>
        <v>-0.28244851810824045</v>
      </c>
      <c r="AJ185" s="315">
        <f t="shared" si="352"/>
        <v>-0.43018330333400989</v>
      </c>
      <c r="AK185" s="315">
        <f t="shared" si="352"/>
        <v>-0.36121244778907891</v>
      </c>
      <c r="AL185" s="315">
        <f t="shared" si="352"/>
        <v>-6.9430770276979192E-3</v>
      </c>
      <c r="AM185" s="315">
        <f t="shared" si="352"/>
        <v>-0.1968767200443664</v>
      </c>
      <c r="AN185" s="315">
        <f t="shared" si="352"/>
        <v>-9.3287992292178545E-2</v>
      </c>
      <c r="AO185" s="315">
        <f t="shared" si="352"/>
        <v>7.878063147833525E-2</v>
      </c>
      <c r="AP185" s="315">
        <f t="shared" si="352"/>
        <v>0.12751790205801306</v>
      </c>
      <c r="AQ185" s="315">
        <f t="shared" si="352"/>
        <v>-7.7852861943586982E-3</v>
      </c>
      <c r="AR185" s="315">
        <f t="shared" si="352"/>
        <v>-0.14877909752890428</v>
      </c>
      <c r="AS185" s="315">
        <f t="shared" si="352"/>
        <v>-0.3066769780364007</v>
      </c>
      <c r="AT185" s="315">
        <f t="shared" si="352"/>
        <v>-0.13816766969847838</v>
      </c>
      <c r="AU185" s="315">
        <f t="shared" si="352"/>
        <v>0.21138773333708372</v>
      </c>
      <c r="AV185" s="315">
        <f t="shared" si="352"/>
        <v>-6.7019813801913242E-2</v>
      </c>
      <c r="AW185" s="315">
        <f t="shared" si="352"/>
        <v>-1.3903378717768478E-2</v>
      </c>
      <c r="AX185" s="315">
        <f t="shared" si="352"/>
        <v>-4.1123273708644548E-2</v>
      </c>
      <c r="AY185" s="315">
        <f t="shared" si="352"/>
        <v>1.2253406983129045E-2</v>
      </c>
      <c r="AZ185" s="315">
        <f t="shared" si="352"/>
        <v>-1.2710332455813544E-2</v>
      </c>
      <c r="BA185" s="315">
        <f t="shared" si="352"/>
        <v>-3.433056586107841E-2</v>
      </c>
      <c r="BB185" s="315">
        <f t="shared" si="352"/>
        <v>1.291265571522171E-2</v>
      </c>
      <c r="BC185" s="315">
        <f t="shared" si="352"/>
        <v>1.4327441166765986E-2</v>
      </c>
      <c r="BD185" s="315">
        <f t="shared" si="352"/>
        <v>3.5343564145386752E-2</v>
      </c>
      <c r="BE185" s="590" t="str">
        <f t="shared" ref="BE185" si="353">IF(OR(BE19="NO",BD19=0),"-",BE19/BD19-1)</f>
        <v>-</v>
      </c>
      <c r="BF185" s="645"/>
    </row>
    <row r="186" spans="23:62" ht="17.100000000000001" customHeight="1">
      <c r="W186" s="888"/>
      <c r="X186" s="408"/>
      <c r="Y186" s="319" t="str">
        <f>'リンク切公表時非表示（グラフの添え物）'!$W$109</f>
        <v>PFCsの製造時の漏出</v>
      </c>
      <c r="Z186" s="112"/>
      <c r="AA186" s="122"/>
      <c r="AB186" s="315">
        <f t="shared" ref="AB186:AC186" si="354">IF(OR(AB20="NO",AA20="NO"),"-",AB20/AA20-1)</f>
        <v>0.15789473684210531</v>
      </c>
      <c r="AC186" s="315">
        <f t="shared" si="354"/>
        <v>2.2727272727272707E-2</v>
      </c>
      <c r="AD186" s="315">
        <f t="shared" ref="AD186:BD186" si="355">IF(OR(AD20="NO",AC20="NO"),"-",AD20/AC20-1)</f>
        <v>0.44444444444444442</v>
      </c>
      <c r="AE186" s="315">
        <f t="shared" si="355"/>
        <v>0.23076923076923084</v>
      </c>
      <c r="AF186" s="315">
        <f t="shared" si="355"/>
        <v>0.31249999999999978</v>
      </c>
      <c r="AG186" s="315">
        <f t="shared" si="355"/>
        <v>0.31975764999234424</v>
      </c>
      <c r="AH186" s="315">
        <f t="shared" si="355"/>
        <v>0.3965162915575593</v>
      </c>
      <c r="AI186" s="315">
        <f t="shared" si="355"/>
        <v>-2.3438519872304386E-2</v>
      </c>
      <c r="AJ186" s="315">
        <f t="shared" si="355"/>
        <v>-4.6081445654287512E-2</v>
      </c>
      <c r="AK186" s="315">
        <f t="shared" si="355"/>
        <v>5.8193374061497272E-2</v>
      </c>
      <c r="AL186" s="315">
        <f t="shared" si="355"/>
        <v>-0.19943417124145224</v>
      </c>
      <c r="AM186" s="315">
        <f t="shared" si="355"/>
        <v>-5.4633057736901192E-2</v>
      </c>
      <c r="AN186" s="315">
        <f t="shared" si="355"/>
        <v>-3.6364316028581922E-2</v>
      </c>
      <c r="AO186" s="315">
        <f t="shared" si="355"/>
        <v>-0.10362146051900678</v>
      </c>
      <c r="AP186" s="315">
        <f t="shared" si="355"/>
        <v>-4.1840195131473523E-2</v>
      </c>
      <c r="AQ186" s="315">
        <f t="shared" si="355"/>
        <v>4.8711922098564564E-2</v>
      </c>
      <c r="AR186" s="315">
        <f t="shared" si="355"/>
        <v>-0.1048687691979836</v>
      </c>
      <c r="AS186" s="315">
        <f t="shared" si="355"/>
        <v>-0.33565482845833583</v>
      </c>
      <c r="AT186" s="315">
        <f t="shared" si="355"/>
        <v>-0.29318819900086623</v>
      </c>
      <c r="AU186" s="315">
        <f t="shared" si="355"/>
        <v>-0.45843634318303683</v>
      </c>
      <c r="AV186" s="315">
        <f t="shared" si="355"/>
        <v>-0.16892098610373085</v>
      </c>
      <c r="AW186" s="315">
        <f t="shared" si="355"/>
        <v>-0.28492128844756603</v>
      </c>
      <c r="AX186" s="315">
        <f t="shared" si="355"/>
        <v>-0.24947164494540341</v>
      </c>
      <c r="AY186" s="315">
        <f t="shared" si="355"/>
        <v>-3.0920856686431963E-2</v>
      </c>
      <c r="AZ186" s="315">
        <f t="shared" si="355"/>
        <v>6.716772372942903E-2</v>
      </c>
      <c r="BA186" s="315">
        <f t="shared" si="355"/>
        <v>-0.15255049687785494</v>
      </c>
      <c r="BB186" s="315">
        <f t="shared" si="355"/>
        <v>-0.16480614163060725</v>
      </c>
      <c r="BC186" s="315">
        <f t="shared" si="355"/>
        <v>7.7415316820752089E-2</v>
      </c>
      <c r="BD186" s="315">
        <f t="shared" si="355"/>
        <v>-0.26604943248295254</v>
      </c>
      <c r="BE186" s="590" t="str">
        <f t="shared" ref="BE186" si="356">IF(OR(BE20="NO",BD20=0),"-",BE20/BD20-1)</f>
        <v>-</v>
      </c>
      <c r="BF186" s="645"/>
    </row>
    <row r="187" spans="23:62" ht="17.100000000000001" customHeight="1">
      <c r="W187" s="888"/>
      <c r="X187" s="407"/>
      <c r="Y187" s="319" t="str">
        <f>'リンク切公表時非表示（グラフの添え物）'!$W$110</f>
        <v>その他</v>
      </c>
      <c r="Z187" s="117"/>
      <c r="AA187" s="149"/>
      <c r="AB187" s="315" t="str">
        <f t="shared" ref="AB187:AC187" si="357">IF(OR(AB21="NO",AA21="NO"),"-",AB21/AA21-1)</f>
        <v>-</v>
      </c>
      <c r="AC187" s="315" t="str">
        <f t="shared" si="357"/>
        <v>-</v>
      </c>
      <c r="AD187" s="315" t="str">
        <f t="shared" ref="AD187:BD187" si="358">IF(OR(AD21="NO",AC21="NO"),"-",AD21/AC21-1)</f>
        <v>-</v>
      </c>
      <c r="AE187" s="315" t="str">
        <f t="shared" si="358"/>
        <v>-</v>
      </c>
      <c r="AF187" s="315" t="str">
        <f t="shared" si="358"/>
        <v>-</v>
      </c>
      <c r="AG187" s="315" t="str">
        <f t="shared" si="358"/>
        <v>-</v>
      </c>
      <c r="AH187" s="315" t="str">
        <f t="shared" si="358"/>
        <v>-</v>
      </c>
      <c r="AI187" s="315" t="str">
        <f t="shared" si="358"/>
        <v>-</v>
      </c>
      <c r="AJ187" s="315" t="str">
        <f t="shared" si="358"/>
        <v>-</v>
      </c>
      <c r="AK187" s="315" t="str">
        <f t="shared" si="358"/>
        <v>-</v>
      </c>
      <c r="AL187" s="315" t="str">
        <f t="shared" si="358"/>
        <v>-</v>
      </c>
      <c r="AM187" s="315" t="str">
        <f t="shared" si="358"/>
        <v>-</v>
      </c>
      <c r="AN187" s="315">
        <f t="shared" si="358"/>
        <v>1.4791830531111576</v>
      </c>
      <c r="AO187" s="315">
        <f t="shared" si="358"/>
        <v>0.74210958769578372</v>
      </c>
      <c r="AP187" s="315">
        <f t="shared" si="358"/>
        <v>0.70860736338830566</v>
      </c>
      <c r="AQ187" s="315">
        <f t="shared" si="358"/>
        <v>1.1938409771783638</v>
      </c>
      <c r="AR187" s="315">
        <f t="shared" si="358"/>
        <v>1.1892718689643371</v>
      </c>
      <c r="AS187" s="315">
        <f t="shared" si="358"/>
        <v>0.66910752932883555</v>
      </c>
      <c r="AT187" s="315">
        <f t="shared" si="358"/>
        <v>0.35224903161008503</v>
      </c>
      <c r="AU187" s="315">
        <f t="shared" si="358"/>
        <v>0.38525936665306193</v>
      </c>
      <c r="AV187" s="315">
        <f t="shared" si="358"/>
        <v>0.36823666809984856</v>
      </c>
      <c r="AW187" s="315" t="str">
        <f t="shared" si="358"/>
        <v>-</v>
      </c>
      <c r="AX187" s="315" t="str">
        <f t="shared" si="358"/>
        <v>-</v>
      </c>
      <c r="AY187" s="315">
        <f t="shared" si="358"/>
        <v>-0.13123723237929374</v>
      </c>
      <c r="AZ187" s="315">
        <f t="shared" si="358"/>
        <v>-0.13072826091748369</v>
      </c>
      <c r="BA187" s="315">
        <f t="shared" si="358"/>
        <v>1.6592267810722294</v>
      </c>
      <c r="BB187" s="315">
        <f t="shared" si="358"/>
        <v>-6.1493450136840488E-2</v>
      </c>
      <c r="BC187" s="315">
        <f t="shared" si="358"/>
        <v>1.0110057189260218</v>
      </c>
      <c r="BD187" s="315">
        <f t="shared" si="358"/>
        <v>0.23543435162222726</v>
      </c>
      <c r="BE187" s="309" t="str">
        <f t="shared" ref="BE187" si="359">IF(OR(BE21="NO",BD21=0,BD21="NO"),"-",BE21/BD21-1)</f>
        <v>-</v>
      </c>
      <c r="BF187" s="647"/>
    </row>
    <row r="188" spans="23:62" ht="17.100000000000001" customHeight="1">
      <c r="W188" s="888"/>
      <c r="X188" s="409"/>
      <c r="Y188" s="319" t="str">
        <f>'リンク切公表時非表示（グラフの添え物）'!$W$111</f>
        <v>アルミニウム精錬</v>
      </c>
      <c r="Z188" s="112"/>
      <c r="AA188" s="122"/>
      <c r="AB188" s="315">
        <f t="shared" ref="AB188:AC188" si="360">IF(OR(AB22="NO",AA22="NO"),"-",AB22/AA22-1)</f>
        <v>-0.16076246334310862</v>
      </c>
      <c r="AC188" s="315">
        <f t="shared" si="360"/>
        <v>-0.32972255223984903</v>
      </c>
      <c r="AD188" s="315">
        <f t="shared" ref="AD188:BD188" si="361">IF(OR(AD22="NO",AC22="NO"),"-",AD22/AC22-1)</f>
        <v>-7.8928161818371367E-2</v>
      </c>
      <c r="AE188" s="315">
        <f t="shared" si="361"/>
        <v>-2.3205795788996397E-3</v>
      </c>
      <c r="AF188" s="315">
        <f t="shared" si="361"/>
        <v>-1.6395302660690891E-2</v>
      </c>
      <c r="AG188" s="315">
        <f t="shared" si="361"/>
        <v>-5.5309284862866903E-2</v>
      </c>
      <c r="AH188" s="315">
        <f t="shared" si="361"/>
        <v>-9.78311431561808E-2</v>
      </c>
      <c r="AI188" s="315">
        <f t="shared" si="361"/>
        <v>-0.16884958359612712</v>
      </c>
      <c r="AJ188" s="315">
        <f t="shared" si="361"/>
        <v>-0.41045751633986938</v>
      </c>
      <c r="AK188" s="315">
        <f t="shared" si="361"/>
        <v>-0.38930437070164225</v>
      </c>
      <c r="AL188" s="315">
        <f t="shared" si="361"/>
        <v>-0.13342031274680133</v>
      </c>
      <c r="AM188" s="315">
        <f t="shared" si="361"/>
        <v>-4.6028701226834112E-2</v>
      </c>
      <c r="AN188" s="315">
        <f t="shared" si="361"/>
        <v>1.463729138436598E-2</v>
      </c>
      <c r="AO188" s="315">
        <f t="shared" si="361"/>
        <v>-1.8775366467552068E-2</v>
      </c>
      <c r="AP188" s="315">
        <f t="shared" si="361"/>
        <v>1.0212002865248593E-3</v>
      </c>
      <c r="AQ188" s="315">
        <f t="shared" si="361"/>
        <v>2.6002619241936031E-3</v>
      </c>
      <c r="AR188" s="315">
        <f t="shared" si="361"/>
        <v>-8.8493598716222754E-3</v>
      </c>
      <c r="AS188" s="315">
        <f t="shared" si="361"/>
        <v>-1.5128593040849569E-3</v>
      </c>
      <c r="AT188" s="315">
        <f t="shared" si="361"/>
        <v>-0.24861036399497927</v>
      </c>
      <c r="AU188" s="315">
        <f t="shared" si="361"/>
        <v>-5.8310464145090113E-2</v>
      </c>
      <c r="AV188" s="315">
        <f t="shared" si="361"/>
        <v>-2.0444807182208313E-3</v>
      </c>
      <c r="AW188" s="315">
        <f t="shared" si="361"/>
        <v>-0.12966451942129054</v>
      </c>
      <c r="AX188" s="315">
        <f t="shared" si="361"/>
        <v>-0.27701408007269401</v>
      </c>
      <c r="AY188" s="315">
        <f t="shared" si="361"/>
        <v>-0.80067796610169495</v>
      </c>
      <c r="AZ188" s="315" t="str">
        <f t="shared" si="361"/>
        <v>-</v>
      </c>
      <c r="BA188" s="315" t="str">
        <f t="shared" si="361"/>
        <v>-</v>
      </c>
      <c r="BB188" s="315" t="str">
        <f t="shared" si="361"/>
        <v>-</v>
      </c>
      <c r="BC188" s="315" t="str">
        <f t="shared" si="361"/>
        <v>-</v>
      </c>
      <c r="BD188" s="315" t="str">
        <f t="shared" si="361"/>
        <v>-</v>
      </c>
      <c r="BE188" s="590" t="str">
        <f t="shared" ref="BE188" si="362">IF(OR(BE22="NO",BD22=0),"-",BE22/BD22-1)</f>
        <v>-</v>
      </c>
      <c r="BF188" s="645"/>
    </row>
    <row r="189" spans="23:62" ht="17.100000000000001" customHeight="1">
      <c r="W189" s="888"/>
      <c r="X189" s="410" t="s">
        <v>205</v>
      </c>
      <c r="Y189" s="411"/>
      <c r="Z189" s="290"/>
      <c r="AA189" s="291"/>
      <c r="AB189" s="718">
        <f t="shared" ref="AB189:BE189" si="363">AB23/AA23-1</f>
        <v>0.10552257582449287</v>
      </c>
      <c r="AC189" s="718">
        <f t="shared" si="363"/>
        <v>0.10064606961838884</v>
      </c>
      <c r="AD189" s="724">
        <f t="shared" si="363"/>
        <v>4.2304064926494966E-3</v>
      </c>
      <c r="AE189" s="718">
        <f t="shared" si="363"/>
        <v>-4.3434980255246614E-2</v>
      </c>
      <c r="AF189" s="718">
        <f t="shared" si="363"/>
        <v>9.50448141033986E-2</v>
      </c>
      <c r="AG189" s="718">
        <f t="shared" si="363"/>
        <v>3.4939182679158742E-2</v>
      </c>
      <c r="AH189" s="718">
        <f t="shared" si="363"/>
        <v>-0.14755137946247887</v>
      </c>
      <c r="AI189" s="718">
        <f t="shared" si="363"/>
        <v>-8.8655500632454087E-2</v>
      </c>
      <c r="AJ189" s="718">
        <f t="shared" si="363"/>
        <v>-0.30606878168539509</v>
      </c>
      <c r="AK189" s="718">
        <f t="shared" si="363"/>
        <v>-0.2337743671460053</v>
      </c>
      <c r="AL189" s="718">
        <f t="shared" si="363"/>
        <v>-0.13729097892168241</v>
      </c>
      <c r="AM189" s="718">
        <f t="shared" si="363"/>
        <v>-5.4489790068685706E-2</v>
      </c>
      <c r="AN189" s="718">
        <f t="shared" si="363"/>
        <v>-5.7391871569899111E-2</v>
      </c>
      <c r="AO189" s="718">
        <f t="shared" si="363"/>
        <v>-2.7302997855100264E-2</v>
      </c>
      <c r="AP189" s="718">
        <f t="shared" si="363"/>
        <v>-4.3993913171293753E-2</v>
      </c>
      <c r="AQ189" s="718">
        <f t="shared" si="363"/>
        <v>3.4816870635630215E-2</v>
      </c>
      <c r="AR189" s="718">
        <f t="shared" si="363"/>
        <v>-9.5022889556224954E-2</v>
      </c>
      <c r="AS189" s="718">
        <f t="shared" si="363"/>
        <v>-0.11833839406183</v>
      </c>
      <c r="AT189" s="718">
        <f t="shared" si="363"/>
        <v>-0.41705390573341927</v>
      </c>
      <c r="AU189" s="724">
        <f t="shared" si="363"/>
        <v>-8.9328047833397983E-3</v>
      </c>
      <c r="AV189" s="718">
        <f t="shared" si="363"/>
        <v>-7.3387343176950837E-2</v>
      </c>
      <c r="AW189" s="724">
        <f t="shared" si="363"/>
        <v>-6.6918557316748561E-3</v>
      </c>
      <c r="AX189" s="718">
        <f t="shared" si="363"/>
        <v>-5.9812231031047158E-2</v>
      </c>
      <c r="AY189" s="718">
        <f t="shared" si="363"/>
        <v>-1.7536067866265048E-2</v>
      </c>
      <c r="AZ189" s="718">
        <f t="shared" si="363"/>
        <v>1.7777719284695515E-2</v>
      </c>
      <c r="BA189" s="718">
        <f t="shared" si="363"/>
        <v>4.0075035433668083E-2</v>
      </c>
      <c r="BB189" s="718">
        <f t="shared" si="363"/>
        <v>-4.0547087741280019E-2</v>
      </c>
      <c r="BC189" s="718">
        <f t="shared" si="363"/>
        <v>-7.4802727698878302E-3</v>
      </c>
      <c r="BD189" s="718">
        <f t="shared" si="363"/>
        <v>-2.6233159535328565E-2</v>
      </c>
      <c r="BE189" s="308">
        <f t="shared" si="363"/>
        <v>-1</v>
      </c>
      <c r="BF189" s="646"/>
    </row>
    <row r="190" spans="23:62" ht="17.100000000000001" customHeight="1">
      <c r="W190" s="888"/>
      <c r="X190" s="412"/>
      <c r="Y190" s="319" t="str">
        <f>'リンク切公表時非表示（グラフの添え物）'!$W$115</f>
        <v>粒子加速器等</v>
      </c>
      <c r="Z190" s="117"/>
      <c r="AA190" s="123"/>
      <c r="AB190" s="315">
        <f t="shared" ref="AB190:AC190" si="364">IF(OR(AB24="NO",AA24="NO"),"-",AB24/AA24-1)</f>
        <v>-5.1194122204485271E-2</v>
      </c>
      <c r="AC190" s="315">
        <f t="shared" si="364"/>
        <v>5.5890919951882445E-2</v>
      </c>
      <c r="AD190" s="315">
        <f t="shared" ref="AD190:AF190" si="365">IF(OR(AD24="NO",AC24="NO"),"-",AD24/AC24-1)</f>
        <v>8.6467794674832676E-2</v>
      </c>
      <c r="AE190" s="315">
        <f t="shared" si="365"/>
        <v>3.5618444105532276E-2</v>
      </c>
      <c r="AF190" s="315">
        <f t="shared" si="365"/>
        <v>1.3591760528540053E-2</v>
      </c>
      <c r="AG190" s="315">
        <f t="shared" ref="AG190:BD190" si="366">IF(OR(AG24="NO",AF24="NO"),"-",AG24/AF24-1)</f>
        <v>2.0385036789092092E-2</v>
      </c>
      <c r="AH190" s="315">
        <f t="shared" si="366"/>
        <v>4.4277389875184703E-3</v>
      </c>
      <c r="AI190" s="315">
        <f t="shared" si="366"/>
        <v>5.1042553593014794E-3</v>
      </c>
      <c r="AJ190" s="315">
        <f t="shared" si="366"/>
        <v>-1.0406489599599222E-3</v>
      </c>
      <c r="AK190" s="315">
        <f t="shared" si="366"/>
        <v>-1.2566194431621658E-2</v>
      </c>
      <c r="AL190" s="315">
        <f t="shared" si="366"/>
        <v>-8.0852574215632966E-3</v>
      </c>
      <c r="AM190" s="315">
        <f t="shared" si="366"/>
        <v>2.6405203378312869E-2</v>
      </c>
      <c r="AN190" s="315">
        <f t="shared" si="366"/>
        <v>-2.6903763205532449E-2</v>
      </c>
      <c r="AO190" s="315">
        <f t="shared" si="366"/>
        <v>5.6024140639568953E-2</v>
      </c>
      <c r="AP190" s="315">
        <f t="shared" si="366"/>
        <v>-1.2299478667443076E-2</v>
      </c>
      <c r="AQ190" s="315">
        <f t="shared" si="366"/>
        <v>1.6203692978061568E-2</v>
      </c>
      <c r="AR190" s="315">
        <f t="shared" si="366"/>
        <v>-7.2422595461268946E-3</v>
      </c>
      <c r="AS190" s="315">
        <f t="shared" si="366"/>
        <v>-2.6305958845769251E-3</v>
      </c>
      <c r="AT190" s="315">
        <f t="shared" si="366"/>
        <v>-1.0811822231907353E-2</v>
      </c>
      <c r="AU190" s="315">
        <f t="shared" si="366"/>
        <v>-4.5905309782183656E-2</v>
      </c>
      <c r="AV190" s="315">
        <f t="shared" si="366"/>
        <v>9.0362551331144569E-3</v>
      </c>
      <c r="AW190" s="315">
        <f t="shared" si="366"/>
        <v>2.5744898908366176E-2</v>
      </c>
      <c r="AX190" s="315">
        <f t="shared" si="366"/>
        <v>1.8603353603217077E-3</v>
      </c>
      <c r="AY190" s="315">
        <f t="shared" si="366"/>
        <v>-1.7288826739265684E-3</v>
      </c>
      <c r="AZ190" s="315">
        <f t="shared" si="366"/>
        <v>-2.1786153635463545E-2</v>
      </c>
      <c r="BA190" s="315">
        <f t="shared" si="366"/>
        <v>-2.4709728897001737E-2</v>
      </c>
      <c r="BB190" s="315">
        <f t="shared" si="366"/>
        <v>1.5096952849491529E-2</v>
      </c>
      <c r="BC190" s="315">
        <f t="shared" si="366"/>
        <v>1.717203597038397E-2</v>
      </c>
      <c r="BD190" s="315">
        <f t="shared" si="366"/>
        <v>2.0751067969544401E-3</v>
      </c>
      <c r="BE190" s="310" t="str">
        <f t="shared" ref="BE190" si="367">IF(OR(BE24="NO",BE24=0),"-",BE24/BD24-1)</f>
        <v>-</v>
      </c>
      <c r="BF190" s="646"/>
    </row>
    <row r="191" spans="23:62" ht="17.100000000000001" customHeight="1">
      <c r="W191" s="888"/>
      <c r="X191" s="412"/>
      <c r="Y191" s="319" t="str">
        <f>'リンク切公表時非表示（グラフの添え物）'!$W$116</f>
        <v>電気絶縁ガス使用機器</v>
      </c>
      <c r="Z191" s="112"/>
      <c r="AA191" s="122"/>
      <c r="AB191" s="315">
        <f t="shared" ref="AB191:AC191" si="368">IF(OR(AB25="NO",AA25="NO"),"-",AB25/AA25-1)</f>
        <v>0.11764705882352944</v>
      </c>
      <c r="AC191" s="315">
        <f t="shared" si="368"/>
        <v>0.10526315789473695</v>
      </c>
      <c r="AD191" s="315">
        <f t="shared" ref="AD191:AF191" si="369">IF(OR(AD25="NO",AC25="NO"),"-",AD25/AC25-1)</f>
        <v>0</v>
      </c>
      <c r="AE191" s="315">
        <f t="shared" si="369"/>
        <v>-4.7619047619047561E-2</v>
      </c>
      <c r="AF191" s="315">
        <f t="shared" si="369"/>
        <v>9.9999999999999645E-2</v>
      </c>
      <c r="AG191" s="315">
        <f t="shared" ref="AG191:BD191" si="370">IF(OR(AG25="NO",AF25="NO"),"-",AG25/AF25-1)</f>
        <v>7.0234113712374535E-2</v>
      </c>
      <c r="AH191" s="315">
        <f t="shared" si="370"/>
        <v>-0.11189123376623367</v>
      </c>
      <c r="AI191" s="315">
        <f t="shared" si="370"/>
        <v>-0.11586619750491234</v>
      </c>
      <c r="AJ191" s="315">
        <f t="shared" si="370"/>
        <v>-0.44946894525959646</v>
      </c>
      <c r="AK191" s="315">
        <f t="shared" si="370"/>
        <v>-0.40093322640727902</v>
      </c>
      <c r="AL191" s="315">
        <f t="shared" si="370"/>
        <v>-0.27019019235624042</v>
      </c>
      <c r="AM191" s="315">
        <f t="shared" si="370"/>
        <v>-0.2384438072194115</v>
      </c>
      <c r="AN191" s="315">
        <f t="shared" si="370"/>
        <v>-0.14674239412176271</v>
      </c>
      <c r="AO191" s="315">
        <f t="shared" si="370"/>
        <v>-0.14557424967713772</v>
      </c>
      <c r="AP191" s="315">
        <f t="shared" si="370"/>
        <v>-0.23713324686316484</v>
      </c>
      <c r="AQ191" s="315">
        <f t="shared" si="370"/>
        <v>7.5074113475554149E-2</v>
      </c>
      <c r="AR191" s="315">
        <f t="shared" si="370"/>
        <v>-8.9961988639016277E-2</v>
      </c>
      <c r="AS191" s="315">
        <f t="shared" si="370"/>
        <v>-5.8918651390290955E-2</v>
      </c>
      <c r="AT191" s="315">
        <f t="shared" si="370"/>
        <v>-0.14124023684998921</v>
      </c>
      <c r="AU191" s="315">
        <f t="shared" si="370"/>
        <v>-0.12503772863553053</v>
      </c>
      <c r="AV191" s="315">
        <f t="shared" si="370"/>
        <v>0.13557788867679998</v>
      </c>
      <c r="AW191" s="315">
        <f t="shared" si="370"/>
        <v>1.7424646437372404E-2</v>
      </c>
      <c r="AX191" s="315">
        <f t="shared" si="370"/>
        <v>-0.10592889151929319</v>
      </c>
      <c r="AY191" s="315">
        <f t="shared" si="370"/>
        <v>-6.3851103145802224E-2</v>
      </c>
      <c r="AZ191" s="315">
        <f t="shared" si="370"/>
        <v>1.3944366493060745E-2</v>
      </c>
      <c r="BA191" s="315">
        <f t="shared" si="370"/>
        <v>7.4219169008749253E-2</v>
      </c>
      <c r="BB191" s="315">
        <f t="shared" si="370"/>
        <v>-5.4062354984515504E-2</v>
      </c>
      <c r="BC191" s="315">
        <f t="shared" si="370"/>
        <v>-7.7232613429149444E-2</v>
      </c>
      <c r="BD191" s="315">
        <f t="shared" si="370"/>
        <v>1.1956675810651518E-3</v>
      </c>
      <c r="BE191" s="310" t="str">
        <f t="shared" ref="BE191" si="371">IF(OR(BE25="NO",BE25=0),"-",BE25/BD25-1)</f>
        <v>-</v>
      </c>
      <c r="BF191" s="646"/>
    </row>
    <row r="192" spans="23:62" ht="17.100000000000001" customHeight="1">
      <c r="W192" s="888"/>
      <c r="X192" s="412"/>
      <c r="Y192" s="319" t="str">
        <f>'リンク切公表時非表示（グラフの添え物）'!$W$117</f>
        <v>マグネシウム鋳造</v>
      </c>
      <c r="Z192" s="112"/>
      <c r="AA192" s="122"/>
      <c r="AB192" s="315">
        <f t="shared" ref="AB192:AC192" si="372">IF(OR(AB26="NO",AA26="NO"),"-",AB26/AA26-1)</f>
        <v>-0.13720109760878085</v>
      </c>
      <c r="AC192" s="315">
        <f t="shared" si="372"/>
        <v>-0.15356656065424812</v>
      </c>
      <c r="AD192" s="315">
        <f t="shared" ref="AD192:AF192" si="373">IF(OR(AD26="NO",AC26="NO"),"-",AD26/AC26-1)</f>
        <v>5.0187869028448739E-2</v>
      </c>
      <c r="AE192" s="315">
        <f t="shared" si="373"/>
        <v>-2.8622540250447193E-2</v>
      </c>
      <c r="AF192" s="315">
        <f t="shared" si="373"/>
        <v>4.4198895027624197E-2</v>
      </c>
      <c r="AG192" s="315">
        <f t="shared" ref="AG192:BD192" si="374">IF(OR(AG26="NO",AF26="NO"),"-",AG26/AF26-1)</f>
        <v>0.20000000000000018</v>
      </c>
      <c r="AH192" s="315">
        <f t="shared" si="374"/>
        <v>0.33333333333333326</v>
      </c>
      <c r="AI192" s="315">
        <f t="shared" si="374"/>
        <v>1.125</v>
      </c>
      <c r="AJ192" s="315">
        <f t="shared" si="374"/>
        <v>0.58823529411764697</v>
      </c>
      <c r="AK192" s="315">
        <f t="shared" si="374"/>
        <v>0.59259259259259256</v>
      </c>
      <c r="AL192" s="315">
        <f t="shared" si="374"/>
        <v>0.11627906976744207</v>
      </c>
      <c r="AM192" s="315">
        <f t="shared" si="374"/>
        <v>-2.0833333333333481E-2</v>
      </c>
      <c r="AN192" s="315">
        <f t="shared" si="374"/>
        <v>1.9827294578473875E-3</v>
      </c>
      <c r="AO192" s="315">
        <f t="shared" si="374"/>
        <v>-1.2888360227989004E-2</v>
      </c>
      <c r="AP192" s="315">
        <f t="shared" si="374"/>
        <v>4.1664378981135064E-2</v>
      </c>
      <c r="AQ192" s="315">
        <f t="shared" si="374"/>
        <v>-5.7224894604820942E-2</v>
      </c>
      <c r="AR192" s="315">
        <f t="shared" si="374"/>
        <v>-1.5965773487649493E-3</v>
      </c>
      <c r="AS192" s="315">
        <f t="shared" si="374"/>
        <v>-0.40104209697230075</v>
      </c>
      <c r="AT192" s="315">
        <f t="shared" si="374"/>
        <v>-0.63369963369963367</v>
      </c>
      <c r="AU192" s="315">
        <f t="shared" si="374"/>
        <v>0.2883</v>
      </c>
      <c r="AV192" s="315">
        <f t="shared" si="374"/>
        <v>-0.37902662423348599</v>
      </c>
      <c r="AW192" s="315">
        <f t="shared" si="374"/>
        <v>0</v>
      </c>
      <c r="AX192" s="315">
        <f t="shared" si="374"/>
        <v>-0.12500000000000011</v>
      </c>
      <c r="AY192" s="315">
        <f t="shared" si="374"/>
        <v>0.14285714285714302</v>
      </c>
      <c r="AZ192" s="315">
        <f t="shared" si="374"/>
        <v>0.25</v>
      </c>
      <c r="BA192" s="315">
        <f t="shared" si="374"/>
        <v>0.37999999999999989</v>
      </c>
      <c r="BB192" s="315">
        <f t="shared" si="374"/>
        <v>-0.21739130434782594</v>
      </c>
      <c r="BC192" s="315">
        <f t="shared" si="374"/>
        <v>0.11111111111111094</v>
      </c>
      <c r="BD192" s="315">
        <f t="shared" si="374"/>
        <v>-8.333333333333337E-2</v>
      </c>
      <c r="BE192" s="310" t="str">
        <f t="shared" ref="BE192" si="375">IF(OR(BE26="NO",BE26=0),"-",BE26/BD26-1)</f>
        <v>-</v>
      </c>
      <c r="BF192" s="646"/>
    </row>
    <row r="193" spans="2:62" ht="17.100000000000001" customHeight="1">
      <c r="W193" s="888"/>
      <c r="X193" s="412"/>
      <c r="Y193" s="319" t="str">
        <f>'リンク切公表時非表示（グラフの添え物）'!$W$118</f>
        <v>半導体製造</v>
      </c>
      <c r="Z193" s="112"/>
      <c r="AA193" s="122"/>
      <c r="AB193" s="315">
        <f t="shared" ref="AB193:AC193" si="376">IF(OR(AB27="NO",AA27="NO"),"-",AB27/AA27-1)</f>
        <v>0.11764705882352944</v>
      </c>
      <c r="AC193" s="315">
        <f t="shared" si="376"/>
        <v>0.10526315789473695</v>
      </c>
      <c r="AD193" s="315">
        <f t="shared" ref="AD193:AF193" si="377">IF(OR(AD27="NO",AC27="NO"),"-",AD27/AC27-1)</f>
        <v>0</v>
      </c>
      <c r="AE193" s="315">
        <f t="shared" si="377"/>
        <v>-4.7619047619047561E-2</v>
      </c>
      <c r="AF193" s="315">
        <f t="shared" si="377"/>
        <v>9.9999999999999867E-2</v>
      </c>
      <c r="AG193" s="315">
        <f t="shared" ref="AG193:BD193" si="378">IF(OR(AG27="NO",AF27="NO"),"-",AG27/AF27-1)</f>
        <v>7.3560671085237228E-2</v>
      </c>
      <c r="AH193" s="315">
        <f t="shared" si="378"/>
        <v>0.23396930733627319</v>
      </c>
      <c r="AI193" s="315">
        <f t="shared" si="378"/>
        <v>6.7513614336049965E-3</v>
      </c>
      <c r="AJ193" s="315">
        <f t="shared" si="378"/>
        <v>3.4130788149483671E-2</v>
      </c>
      <c r="AK193" s="315">
        <f t="shared" si="378"/>
        <v>0.13964493878978423</v>
      </c>
      <c r="AL193" s="315">
        <f t="shared" si="378"/>
        <v>-0.26238062709568954</v>
      </c>
      <c r="AM193" s="315">
        <f t="shared" si="378"/>
        <v>6.5152180348021949E-2</v>
      </c>
      <c r="AN193" s="315">
        <f t="shared" si="378"/>
        <v>4.5512867232338383E-2</v>
      </c>
      <c r="AO193" s="315">
        <f t="shared" si="378"/>
        <v>0.13845337539958535</v>
      </c>
      <c r="AP193" s="315">
        <f t="shared" si="378"/>
        <v>-8.1203238264977107E-2</v>
      </c>
      <c r="AQ193" s="315">
        <f t="shared" si="378"/>
        <v>-0.14226886379615145</v>
      </c>
      <c r="AR193" s="315">
        <f t="shared" si="378"/>
        <v>-7.0678541021771957E-2</v>
      </c>
      <c r="AS193" s="315">
        <f t="shared" si="378"/>
        <v>-0.23684311373016531</v>
      </c>
      <c r="AT193" s="315">
        <f t="shared" si="378"/>
        <v>-0.35815155907310969</v>
      </c>
      <c r="AU193" s="315">
        <f t="shared" si="378"/>
        <v>6.5726171925468035E-2</v>
      </c>
      <c r="AV193" s="315">
        <f t="shared" si="378"/>
        <v>-0.12584641410040343</v>
      </c>
      <c r="AW193" s="315">
        <f t="shared" si="378"/>
        <v>-6.5914200440639559E-2</v>
      </c>
      <c r="AX193" s="315">
        <f t="shared" si="378"/>
        <v>-1.1339415821545296E-2</v>
      </c>
      <c r="AY193" s="315">
        <f t="shared" si="378"/>
        <v>-3.6972442776658454E-2</v>
      </c>
      <c r="AZ193" s="315">
        <f t="shared" si="378"/>
        <v>5.2742163701065881E-2</v>
      </c>
      <c r="BA193" s="315">
        <f t="shared" si="378"/>
        <v>4.4433493933183188E-2</v>
      </c>
      <c r="BB193" s="315">
        <f t="shared" si="378"/>
        <v>4.0594002487640335E-2</v>
      </c>
      <c r="BC193" s="315">
        <f t="shared" si="378"/>
        <v>-8.9196798993302684E-2</v>
      </c>
      <c r="BD193" s="315">
        <f t="shared" si="378"/>
        <v>-4.5727722978776808E-2</v>
      </c>
      <c r="BE193" s="310" t="str">
        <f t="shared" ref="BE193" si="379">IF(OR(BE27="NO",BE27=0),"-",BE27/BD27-1)</f>
        <v>-</v>
      </c>
      <c r="BF193" s="646"/>
    </row>
    <row r="194" spans="2:62" ht="17.100000000000001" customHeight="1">
      <c r="W194" s="888"/>
      <c r="X194" s="412"/>
      <c r="Y194" s="319" t="str">
        <f>'リンク切公表時非表示（グラフの添え物）'!$W$119</f>
        <v>液晶製造</v>
      </c>
      <c r="Z194" s="118"/>
      <c r="AA194" s="122"/>
      <c r="AB194" s="315">
        <f t="shared" ref="AB194:AC194" si="380">IF(OR(AB28="NO",AA28="NO"),"-",AB28/AA28-1)</f>
        <v>0.11764705882352944</v>
      </c>
      <c r="AC194" s="315">
        <f t="shared" si="380"/>
        <v>0.10526315789473695</v>
      </c>
      <c r="AD194" s="315">
        <f t="shared" ref="AD194:AF194" si="381">IF(OR(AD28="NO",AC28="NO"),"-",AD28/AC28-1)</f>
        <v>0</v>
      </c>
      <c r="AE194" s="315">
        <f t="shared" si="381"/>
        <v>-4.7619047619047672E-2</v>
      </c>
      <c r="AF194" s="315">
        <f t="shared" si="381"/>
        <v>0.10000000000000009</v>
      </c>
      <c r="AG194" s="315">
        <f t="shared" ref="AG194:BD194" si="382">IF(OR(AG28="NO",AF28="NO"),"-",AG28/AF28-1)</f>
        <v>1.90574553028988</v>
      </c>
      <c r="AH194" s="315">
        <f t="shared" si="382"/>
        <v>0.29949223416965354</v>
      </c>
      <c r="AI194" s="315">
        <f t="shared" si="382"/>
        <v>0.2105408325097109</v>
      </c>
      <c r="AJ194" s="315">
        <f t="shared" si="382"/>
        <v>0.33895228511211961</v>
      </c>
      <c r="AK194" s="315">
        <f t="shared" si="382"/>
        <v>1.0385912369219152E-2</v>
      </c>
      <c r="AL194" s="315">
        <f t="shared" si="382"/>
        <v>-6.0672832661997966E-2</v>
      </c>
      <c r="AM194" s="315">
        <f t="shared" si="382"/>
        <v>9.5454817116901847E-2</v>
      </c>
      <c r="AN194" s="315">
        <f t="shared" si="382"/>
        <v>-5.3792729068178446E-2</v>
      </c>
      <c r="AO194" s="315">
        <f t="shared" si="382"/>
        <v>-4.6934889372907129E-3</v>
      </c>
      <c r="AP194" s="315">
        <f t="shared" si="382"/>
        <v>-0.16273963714623785</v>
      </c>
      <c r="AQ194" s="315">
        <f t="shared" si="382"/>
        <v>-0.19574967479899819</v>
      </c>
      <c r="AR194" s="315">
        <f t="shared" si="382"/>
        <v>-0.3614818136985446</v>
      </c>
      <c r="AS194" s="315">
        <f t="shared" si="382"/>
        <v>-0.19037628584815081</v>
      </c>
      <c r="AT194" s="315">
        <f t="shared" si="382"/>
        <v>-0.32621559076246132</v>
      </c>
      <c r="AU194" s="315">
        <f t="shared" si="382"/>
        <v>0.34849126094794292</v>
      </c>
      <c r="AV194" s="315">
        <f t="shared" si="382"/>
        <v>-0.26389284978363869</v>
      </c>
      <c r="AW194" s="315">
        <f t="shared" si="382"/>
        <v>-0.13072626900752449</v>
      </c>
      <c r="AX194" s="315">
        <f t="shared" si="382"/>
        <v>-1.2808010654652868E-2</v>
      </c>
      <c r="AY194" s="315">
        <f t="shared" si="382"/>
        <v>0.12497538361093397</v>
      </c>
      <c r="AZ194" s="315">
        <f t="shared" si="382"/>
        <v>9.6335384862600293E-4</v>
      </c>
      <c r="BA194" s="315">
        <f t="shared" si="382"/>
        <v>-0.18120748428264766</v>
      </c>
      <c r="BB194" s="315">
        <f t="shared" si="382"/>
        <v>3.8730666785592671E-2</v>
      </c>
      <c r="BC194" s="315">
        <f t="shared" si="382"/>
        <v>2.6122182766154411E-2</v>
      </c>
      <c r="BD194" s="315">
        <f t="shared" si="382"/>
        <v>-0.11838663230276114</v>
      </c>
      <c r="BE194" s="310" t="str">
        <f t="shared" ref="BE194" si="383">IF(OR(BE28="NO",BE28=0),"-",BE28/BD28-1)</f>
        <v>-</v>
      </c>
      <c r="BF194" s="646"/>
    </row>
    <row r="195" spans="2:62" ht="17.100000000000001" customHeight="1">
      <c r="W195" s="888"/>
      <c r="X195" s="413"/>
      <c r="Y195" s="319" t="str">
        <f>'リンク切公表時非表示（グラフの添え物）'!$W$120</f>
        <v>SF6 製造時の漏出</v>
      </c>
      <c r="Z195" s="112"/>
      <c r="AA195" s="122"/>
      <c r="AB195" s="315">
        <f t="shared" ref="AB195:AC195" si="384">IF(OR(AB29="NO",AA29="NO"),"-",AB29/AA29-1)</f>
        <v>0.11764705882352966</v>
      </c>
      <c r="AC195" s="315">
        <f t="shared" si="384"/>
        <v>0.10526315789473673</v>
      </c>
      <c r="AD195" s="315">
        <f t="shared" ref="AD195:AF195" si="385">IF(OR(AD29="NO",AC29="NO"),"-",AD29/AC29-1)</f>
        <v>0</v>
      </c>
      <c r="AE195" s="315">
        <f t="shared" si="385"/>
        <v>-4.7619047619047672E-2</v>
      </c>
      <c r="AF195" s="315">
        <f t="shared" si="385"/>
        <v>0.10000000000000009</v>
      </c>
      <c r="AG195" s="315">
        <f t="shared" ref="AG195:BD195" si="386">IF(OR(AG29="NO",AF29="NO"),"-",AG29/AF29-1)</f>
        <v>-0.11167512690355341</v>
      </c>
      <c r="AH195" s="315">
        <f t="shared" si="386"/>
        <v>-0.38285714285714278</v>
      </c>
      <c r="AI195" s="315">
        <f t="shared" si="386"/>
        <v>-0.18518518518518523</v>
      </c>
      <c r="AJ195" s="315">
        <f t="shared" si="386"/>
        <v>-0.27272727272727271</v>
      </c>
      <c r="AK195" s="315">
        <f t="shared" si="386"/>
        <v>-0.4375</v>
      </c>
      <c r="AL195" s="315">
        <f t="shared" si="386"/>
        <v>-8.3333333333333259E-2</v>
      </c>
      <c r="AM195" s="315">
        <f t="shared" si="386"/>
        <v>9.0909090909090828E-2</v>
      </c>
      <c r="AN195" s="315">
        <f t="shared" si="386"/>
        <v>-5.5555555555555469E-2</v>
      </c>
      <c r="AO195" s="315">
        <f t="shared" si="386"/>
        <v>-5.8823529411764719E-2</v>
      </c>
      <c r="AP195" s="315">
        <f t="shared" si="386"/>
        <v>0.27499999999999991</v>
      </c>
      <c r="AQ195" s="315">
        <f t="shared" si="386"/>
        <v>0.40122549019607878</v>
      </c>
      <c r="AR195" s="315">
        <f t="shared" si="386"/>
        <v>-0.12261675704040598</v>
      </c>
      <c r="AS195" s="315">
        <f t="shared" si="386"/>
        <v>7.4561403508772051E-2</v>
      </c>
      <c r="AT195" s="315">
        <f t="shared" si="386"/>
        <v>-0.81076066790352508</v>
      </c>
      <c r="AU195" s="315">
        <f t="shared" si="386"/>
        <v>-0.18627450980392135</v>
      </c>
      <c r="AV195" s="315">
        <f t="shared" si="386"/>
        <v>-0.30120481927710852</v>
      </c>
      <c r="AW195" s="315">
        <f t="shared" si="386"/>
        <v>-6.8965517241379226E-2</v>
      </c>
      <c r="AX195" s="315">
        <f t="shared" si="386"/>
        <v>-0.24629629629629635</v>
      </c>
      <c r="AY195" s="315">
        <f t="shared" si="386"/>
        <v>-0.33660933660933656</v>
      </c>
      <c r="AZ195" s="315">
        <f t="shared" si="386"/>
        <v>-0.14814814814814847</v>
      </c>
      <c r="BA195" s="315">
        <f t="shared" si="386"/>
        <v>-4.3478260869564855E-2</v>
      </c>
      <c r="BB195" s="315">
        <f t="shared" si="386"/>
        <v>-0.18863637880845519</v>
      </c>
      <c r="BC195" s="315">
        <f t="shared" si="386"/>
        <v>0.11932774975264904</v>
      </c>
      <c r="BD195" s="315">
        <f t="shared" si="386"/>
        <v>-0.11861861313147304</v>
      </c>
      <c r="BE195" s="310" t="str">
        <f t="shared" ref="BE195" si="387">IF(OR(BE29="NO",BE29=0),"-",BE29/BD29-1)</f>
        <v>-</v>
      </c>
      <c r="BF195" s="646"/>
    </row>
    <row r="196" spans="2:62" ht="17.100000000000001" customHeight="1">
      <c r="W196" s="888"/>
      <c r="X196" s="358" t="s">
        <v>207</v>
      </c>
      <c r="Y196" s="414"/>
      <c r="Z196" s="287"/>
      <c r="AA196" s="289"/>
      <c r="AB196" s="316">
        <f t="shared" ref="AB196:BA196" si="388">AB30/AA30-1</f>
        <v>0</v>
      </c>
      <c r="AC196" s="316">
        <f t="shared" si="388"/>
        <v>0</v>
      </c>
      <c r="AD196" s="316">
        <f t="shared" si="388"/>
        <v>0.33333333333333348</v>
      </c>
      <c r="AE196" s="316">
        <f t="shared" si="388"/>
        <v>0.75</v>
      </c>
      <c r="AF196" s="313">
        <f t="shared" si="388"/>
        <v>1.6428571428571415</v>
      </c>
      <c r="AG196" s="316">
        <f t="shared" si="388"/>
        <v>-4.2467520647312407E-2</v>
      </c>
      <c r="AH196" s="316">
        <f t="shared" si="388"/>
        <v>-0.11162980772508435</v>
      </c>
      <c r="AI196" s="316">
        <f t="shared" si="388"/>
        <v>9.9821013115414026E-2</v>
      </c>
      <c r="AJ196" s="316">
        <f t="shared" si="388"/>
        <v>0.67576329380784284</v>
      </c>
      <c r="AK196" s="316">
        <f t="shared" si="388"/>
        <v>-9.3559909122447271E-2</v>
      </c>
      <c r="AL196" s="316">
        <f t="shared" si="388"/>
        <v>3.16345720341209E-2</v>
      </c>
      <c r="AM196" s="316">
        <f t="shared" si="388"/>
        <v>0.26006297501653153</v>
      </c>
      <c r="AN196" s="316">
        <f t="shared" si="388"/>
        <v>0.12009555900319513</v>
      </c>
      <c r="AO196" s="316">
        <f t="shared" si="388"/>
        <v>0.16809107081034691</v>
      </c>
      <c r="AP196" s="313">
        <f t="shared" si="388"/>
        <v>2.0280588839155294</v>
      </c>
      <c r="AQ196" s="316">
        <f t="shared" si="388"/>
        <v>-4.7860599852782681E-2</v>
      </c>
      <c r="AR196" s="316">
        <f t="shared" si="388"/>
        <v>0.13236415694472492</v>
      </c>
      <c r="AS196" s="316">
        <f t="shared" si="388"/>
        <v>-6.6648583281892271E-2</v>
      </c>
      <c r="AT196" s="316">
        <f t="shared" si="388"/>
        <v>-8.5672423433385214E-2</v>
      </c>
      <c r="AU196" s="316">
        <f t="shared" si="388"/>
        <v>0.13704931824637456</v>
      </c>
      <c r="AV196" s="316">
        <f t="shared" si="388"/>
        <v>0.16927419451494807</v>
      </c>
      <c r="AW196" s="316">
        <f t="shared" si="388"/>
        <v>-0.1602593477525599</v>
      </c>
      <c r="AX196" s="316">
        <f t="shared" si="388"/>
        <v>6.9705962559551304E-2</v>
      </c>
      <c r="AY196" s="316">
        <f t="shared" si="388"/>
        <v>-0.30568798223277371</v>
      </c>
      <c r="AZ196" s="316">
        <f t="shared" si="388"/>
        <v>-0.49145276331225485</v>
      </c>
      <c r="BA196" s="316">
        <f t="shared" si="388"/>
        <v>0.11103458970769187</v>
      </c>
      <c r="BB196" s="316">
        <f t="shared" ref="BB196" si="389">BB30/BA30-1</f>
        <v>-0.29106197453269911</v>
      </c>
      <c r="BC196" s="316">
        <f t="shared" ref="BC196:BD196" si="390">BC30/BB30-1</f>
        <v>-0.37191548465880908</v>
      </c>
      <c r="BD196" s="316">
        <f t="shared" si="390"/>
        <v>-7.4422833982732972E-2</v>
      </c>
      <c r="BE196" s="313">
        <f t="shared" ref="BE196" si="391">BE30/BD30-1</f>
        <v>-1</v>
      </c>
      <c r="BF196" s="646"/>
    </row>
    <row r="197" spans="2:62" ht="17.100000000000001" customHeight="1">
      <c r="W197" s="888"/>
      <c r="X197" s="358"/>
      <c r="Y197" s="387" t="str">
        <f>'リンク切公表時非表示（グラフの添え物）'!$W$124</f>
        <v>半導体製造</v>
      </c>
      <c r="Z197" s="117"/>
      <c r="AA197" s="123"/>
      <c r="AB197" s="314">
        <f t="shared" ref="AB197:AD197" si="392">IF(OR(AB31="NO",AA31="NO"),"-",AB31/AA31-1)</f>
        <v>0</v>
      </c>
      <c r="AC197" s="314">
        <f t="shared" si="392"/>
        <v>0</v>
      </c>
      <c r="AD197" s="314">
        <f t="shared" si="392"/>
        <v>0.33333333333333326</v>
      </c>
      <c r="AE197" s="314">
        <f t="shared" ref="AE197:AL197" si="393">IF(OR(AE31="NO",AD31="NO"),"-",AE31/AD31-1)</f>
        <v>0.75</v>
      </c>
      <c r="AF197" s="314">
        <f t="shared" si="393"/>
        <v>1.6428571428571415</v>
      </c>
      <c r="AG197" s="314">
        <f t="shared" si="393"/>
        <v>3.9558038143612251E-3</v>
      </c>
      <c r="AH197" s="314">
        <f t="shared" si="393"/>
        <v>-0.2643292338880725</v>
      </c>
      <c r="AI197" s="314">
        <f t="shared" si="393"/>
        <v>-4.4987541285180899E-2</v>
      </c>
      <c r="AJ197" s="314">
        <f t="shared" si="393"/>
        <v>0.78253200818654567</v>
      </c>
      <c r="AK197" s="314">
        <f t="shared" si="393"/>
        <v>-0.52949743521128267</v>
      </c>
      <c r="AL197" s="314">
        <f t="shared" si="393"/>
        <v>0.17759067485712654</v>
      </c>
      <c r="AM197" s="314">
        <f t="shared" ref="AM197:BD197" si="394">IF(OR(AM31="NO",AL31="NO"),"-",AM31/AL31-1)</f>
        <v>0.42051455996848786</v>
      </c>
      <c r="AN197" s="314">
        <f t="shared" si="394"/>
        <v>-0.21735162579931588</v>
      </c>
      <c r="AO197" s="314">
        <f t="shared" si="394"/>
        <v>0.39284637572437986</v>
      </c>
      <c r="AP197" s="314">
        <f t="shared" si="394"/>
        <v>-0.1128852292436261</v>
      </c>
      <c r="AQ197" s="314">
        <f t="shared" si="394"/>
        <v>0.19945856843650289</v>
      </c>
      <c r="AR197" s="314">
        <f t="shared" si="394"/>
        <v>0.2692134308069285</v>
      </c>
      <c r="AS197" s="314">
        <f t="shared" si="394"/>
        <v>-7.2890234072835569E-2</v>
      </c>
      <c r="AT197" s="314">
        <f t="shared" si="394"/>
        <v>-0.19868570867244095</v>
      </c>
      <c r="AU197" s="314">
        <f t="shared" si="394"/>
        <v>4.7004942394059057E-2</v>
      </c>
      <c r="AV197" s="314">
        <f t="shared" si="394"/>
        <v>-8.3222353677957828E-2</v>
      </c>
      <c r="AW197" s="314">
        <f t="shared" si="394"/>
        <v>1.2635925158163142E-2</v>
      </c>
      <c r="AX197" s="314">
        <f t="shared" si="394"/>
        <v>-0.37990761400694939</v>
      </c>
      <c r="AY197" s="314">
        <f t="shared" si="394"/>
        <v>0.20253333189432898</v>
      </c>
      <c r="AZ197" s="314">
        <f t="shared" si="394"/>
        <v>9.5781308904241635E-2</v>
      </c>
      <c r="BA197" s="314">
        <f t="shared" si="394"/>
        <v>0.26579658924095728</v>
      </c>
      <c r="BB197" s="314">
        <f t="shared" si="394"/>
        <v>5.8105034504576158E-2</v>
      </c>
      <c r="BC197" s="314">
        <f t="shared" si="394"/>
        <v>4.9846200445426092E-2</v>
      </c>
      <c r="BD197" s="314">
        <f t="shared" si="394"/>
        <v>9.8955121055060768E-2</v>
      </c>
      <c r="BE197" s="312" t="str">
        <f t="shared" ref="BE197:BE199" si="395">IF(OR(BE31="NO",BE31=0),"-",BE31/BD31-1)</f>
        <v>-</v>
      </c>
      <c r="BF197" s="647"/>
    </row>
    <row r="198" spans="2:62" ht="17.100000000000001" customHeight="1">
      <c r="W198" s="888"/>
      <c r="X198" s="358"/>
      <c r="Y198" s="387" t="str">
        <f>'リンク切公表時非表示（グラフの添え物）'!$W$125</f>
        <v>NF3の製造時の漏出</v>
      </c>
      <c r="Z198" s="117"/>
      <c r="AA198" s="123"/>
      <c r="AB198" s="314">
        <f t="shared" ref="AB198:AD198" si="396">IF(OR(AB32="NO",AA32="NO"),"-",AB32/AA32-1)</f>
        <v>0</v>
      </c>
      <c r="AC198" s="314">
        <f t="shared" si="396"/>
        <v>0</v>
      </c>
      <c r="AD198" s="314">
        <f t="shared" si="396"/>
        <v>0.33333333333333348</v>
      </c>
      <c r="AE198" s="314">
        <f t="shared" ref="AE198:AL198" si="397">IF(OR(AE32="NO",AD32="NO"),"-",AE32/AD32-1)</f>
        <v>0.75</v>
      </c>
      <c r="AF198" s="314">
        <f t="shared" si="397"/>
        <v>1.6428571428571428</v>
      </c>
      <c r="AG198" s="314">
        <f t="shared" si="397"/>
        <v>0</v>
      </c>
      <c r="AH198" s="314">
        <f t="shared" si="397"/>
        <v>0</v>
      </c>
      <c r="AI198" s="314">
        <f t="shared" si="397"/>
        <v>1</v>
      </c>
      <c r="AJ198" s="314">
        <f t="shared" si="397"/>
        <v>0.5</v>
      </c>
      <c r="AK198" s="314">
        <f t="shared" si="397"/>
        <v>1.3333333333333335</v>
      </c>
      <c r="AL198" s="314">
        <f t="shared" si="397"/>
        <v>0</v>
      </c>
      <c r="AM198" s="314">
        <f t="shared" ref="AM198:BD198" si="398">IF(OR(AM32="NO",AL32="NO"),"-",AM32/AL32-1)</f>
        <v>0.28571428571428581</v>
      </c>
      <c r="AN198" s="314">
        <f t="shared" si="398"/>
        <v>-0.11111111111111116</v>
      </c>
      <c r="AO198" s="314">
        <f t="shared" si="398"/>
        <v>1.2499999999999956E-2</v>
      </c>
      <c r="AP198" s="314">
        <f t="shared" si="398"/>
        <v>7.9012345679012341</v>
      </c>
      <c r="AQ198" s="314">
        <f t="shared" si="398"/>
        <v>-9.4313453536754133E-2</v>
      </c>
      <c r="AR198" s="314">
        <f t="shared" si="398"/>
        <v>9.3415007656967308E-2</v>
      </c>
      <c r="AS198" s="314">
        <f t="shared" si="398"/>
        <v>-4.2016806722685596E-3</v>
      </c>
      <c r="AT198" s="314">
        <f t="shared" si="398"/>
        <v>-6.0478199718705938E-2</v>
      </c>
      <c r="AU198" s="314">
        <f t="shared" si="398"/>
        <v>0.15119760479041866</v>
      </c>
      <c r="AV198" s="314">
        <f t="shared" si="398"/>
        <v>0.2106631989596881</v>
      </c>
      <c r="AW198" s="314">
        <f t="shared" si="398"/>
        <v>-0.17937701396348027</v>
      </c>
      <c r="AX198" s="314">
        <f t="shared" si="398"/>
        <v>0.13089005235602102</v>
      </c>
      <c r="AY198" s="314">
        <f t="shared" si="398"/>
        <v>-0.35086342592592579</v>
      </c>
      <c r="AZ198" s="314">
        <f t="shared" si="398"/>
        <v>-0.58099612376839604</v>
      </c>
      <c r="BA198" s="314">
        <f t="shared" si="398"/>
        <v>6.8085122615733074E-2</v>
      </c>
      <c r="BB198" s="314">
        <f t="shared" si="398"/>
        <v>-0.45776892247494216</v>
      </c>
      <c r="BC198" s="314">
        <f t="shared" si="398"/>
        <v>-0.75238795647401768</v>
      </c>
      <c r="BD198" s="314">
        <f t="shared" si="398"/>
        <v>-0.66765579130981068</v>
      </c>
      <c r="BE198" s="312" t="str">
        <f t="shared" si="395"/>
        <v>-</v>
      </c>
      <c r="BF198" s="647"/>
    </row>
    <row r="199" spans="2:62" ht="17.100000000000001" customHeight="1" thickBot="1">
      <c r="W199" s="888"/>
      <c r="X199" s="358"/>
      <c r="Y199" s="320" t="str">
        <f>'リンク切公表時非表示（グラフの添え物）'!$W$126</f>
        <v>液晶製造</v>
      </c>
      <c r="Z199" s="119"/>
      <c r="AA199" s="124"/>
      <c r="AB199" s="317">
        <f t="shared" ref="AB199:AD199" si="399">IF(OR(AB33="NO",AA33="NO"),"-",AB33/AA33-1)</f>
        <v>0</v>
      </c>
      <c r="AC199" s="317">
        <f t="shared" si="399"/>
        <v>0</v>
      </c>
      <c r="AD199" s="317">
        <f t="shared" si="399"/>
        <v>0.33333333333333326</v>
      </c>
      <c r="AE199" s="317">
        <f t="shared" ref="AE199:AL199" si="400">IF(OR(AE33="NO",AD33="NO"),"-",AE33/AD33-1)</f>
        <v>0.75</v>
      </c>
      <c r="AF199" s="317">
        <f t="shared" si="400"/>
        <v>1.6428571428571432</v>
      </c>
      <c r="AG199" s="317">
        <f t="shared" si="400"/>
        <v>-0.58961798703967971</v>
      </c>
      <c r="AH199" s="317">
        <f t="shared" si="400"/>
        <v>3.6150896568489577</v>
      </c>
      <c r="AI199" s="317">
        <f t="shared" si="400"/>
        <v>0.18487563483902258</v>
      </c>
      <c r="AJ199" s="317">
        <f t="shared" si="400"/>
        <v>0.48662093428045394</v>
      </c>
      <c r="AK199" s="317">
        <f t="shared" si="400"/>
        <v>0.26371325548722946</v>
      </c>
      <c r="AL199" s="317">
        <f t="shared" si="400"/>
        <v>-0.13124533002343641</v>
      </c>
      <c r="AM199" s="317">
        <f t="shared" ref="AM199:BD199" si="401">IF(OR(AM33="NO",AL33="NO"),"-",AM33/AL33-1)</f>
        <v>-0.12288023671850612</v>
      </c>
      <c r="AN199" s="317">
        <f t="shared" si="401"/>
        <v>1.9540338970496327</v>
      </c>
      <c r="AO199" s="317">
        <f t="shared" si="401"/>
        <v>0.11488468747453373</v>
      </c>
      <c r="AP199" s="317">
        <f t="shared" si="401"/>
        <v>-0.57264488704650929</v>
      </c>
      <c r="AQ199" s="317">
        <f t="shared" si="401"/>
        <v>0.20399019801328855</v>
      </c>
      <c r="AR199" s="317">
        <f t="shared" si="401"/>
        <v>0.33605345508107676</v>
      </c>
      <c r="AS199" s="317">
        <f t="shared" si="401"/>
        <v>-0.72851934828429599</v>
      </c>
      <c r="AT199" s="317">
        <f t="shared" si="401"/>
        <v>-0.25186957711976143</v>
      </c>
      <c r="AU199" s="317">
        <f t="shared" si="401"/>
        <v>0.14329844704403749</v>
      </c>
      <c r="AV199" s="317">
        <f t="shared" si="401"/>
        <v>-8.0838308720684759E-2</v>
      </c>
      <c r="AW199" s="317">
        <f t="shared" si="401"/>
        <v>-0.14427401457273592</v>
      </c>
      <c r="AX199" s="317">
        <f t="shared" si="401"/>
        <v>3.0902631029477545E-2</v>
      </c>
      <c r="AY199" s="317">
        <f t="shared" si="401"/>
        <v>0.22485927846622511</v>
      </c>
      <c r="AZ199" s="317">
        <f t="shared" si="401"/>
        <v>-0.15317259649490189</v>
      </c>
      <c r="BA199" s="317">
        <f t="shared" si="401"/>
        <v>-0.11562340239717028</v>
      </c>
      <c r="BB199" s="317">
        <f t="shared" si="401"/>
        <v>0.11873942339179311</v>
      </c>
      <c r="BC199" s="317">
        <f t="shared" si="401"/>
        <v>-3.6808412109511468E-2</v>
      </c>
      <c r="BD199" s="317">
        <f t="shared" si="401"/>
        <v>-0.11599712084899572</v>
      </c>
      <c r="BE199" s="591" t="str">
        <f t="shared" si="395"/>
        <v>-</v>
      </c>
      <c r="BF199" s="647"/>
    </row>
    <row r="200" spans="2:62" ht="17.100000000000001" customHeight="1" thickTop="1">
      <c r="B200" s="1" t="s">
        <v>17</v>
      </c>
      <c r="W200" s="888"/>
      <c r="X200" s="190" t="s">
        <v>42</v>
      </c>
      <c r="Y200" s="415"/>
      <c r="Z200" s="116"/>
      <c r="AA200" s="63"/>
      <c r="AB200" s="722">
        <f t="shared" ref="AB200:AZ200" si="402">AB34/AA34-1</f>
        <v>0.10581172541317163</v>
      </c>
      <c r="AC200" s="722">
        <f t="shared" si="402"/>
        <v>5.0076865619440358E-2</v>
      </c>
      <c r="AD200" s="722">
        <f t="shared" si="402"/>
        <v>9.1697523746909537E-2</v>
      </c>
      <c r="AE200" s="722">
        <f t="shared" si="402"/>
        <v>0.10652104334496171</v>
      </c>
      <c r="AF200" s="722">
        <f t="shared" si="402"/>
        <v>0.19923465422177511</v>
      </c>
      <c r="AG200" s="722">
        <f t="shared" si="402"/>
        <v>1.0077019525430497E-2</v>
      </c>
      <c r="AH200" s="722">
        <f t="shared" si="402"/>
        <v>-1.6120101712698398E-2</v>
      </c>
      <c r="AI200" s="722">
        <f t="shared" si="402"/>
        <v>-9.1025669907791706E-2</v>
      </c>
      <c r="AJ200" s="722">
        <f t="shared" si="402"/>
        <v>-0.12554420556794621</v>
      </c>
      <c r="AK200" s="722">
        <f t="shared" si="402"/>
        <v>-0.10506967392116773</v>
      </c>
      <c r="AL200" s="722">
        <f t="shared" si="402"/>
        <v>-0.15081071021675385</v>
      </c>
      <c r="AM200" s="722">
        <f t="shared" si="402"/>
        <v>-0.11649334533489364</v>
      </c>
      <c r="AN200" s="722">
        <f t="shared" si="402"/>
        <v>-2.0192370194646814E-2</v>
      </c>
      <c r="AO200" s="722">
        <f t="shared" si="402"/>
        <v>-0.11395653421250751</v>
      </c>
      <c r="AP200" s="722">
        <f t="shared" si="402"/>
        <v>1.9081709113870415E-2</v>
      </c>
      <c r="AQ200" s="722">
        <f t="shared" si="402"/>
        <v>8.335299327352419E-2</v>
      </c>
      <c r="AR200" s="722">
        <f t="shared" si="402"/>
        <v>2.2880877393243404E-2</v>
      </c>
      <c r="AS200" s="722">
        <f t="shared" si="402"/>
        <v>-8.2736064433457379E-3</v>
      </c>
      <c r="AT200" s="722">
        <f t="shared" si="402"/>
        <v>-6.2395727549807378E-2</v>
      </c>
      <c r="AU200" s="722">
        <f t="shared" si="402"/>
        <v>9.5551945454539045E-2</v>
      </c>
      <c r="AV200" s="722">
        <f t="shared" si="402"/>
        <v>7.5560238768970445E-2</v>
      </c>
      <c r="AW200" s="722">
        <f t="shared" si="402"/>
        <v>7.7719945237300303E-2</v>
      </c>
      <c r="AX200" s="722">
        <f t="shared" si="402"/>
        <v>7.0112662216489818E-2</v>
      </c>
      <c r="AY200" s="722">
        <f t="shared" si="402"/>
        <v>8.267565775962793E-2</v>
      </c>
      <c r="AZ200" s="722">
        <f t="shared" si="402"/>
        <v>6.87818825916926E-2</v>
      </c>
      <c r="BA200" s="722">
        <f>BA34/AZ34-1</f>
        <v>7.9051431161756502E-2</v>
      </c>
      <c r="BB200" s="722">
        <f t="shared" ref="BB200" si="403">BB34/BA34-1</f>
        <v>4.468740130622928E-2</v>
      </c>
      <c r="BC200" s="722">
        <f t="shared" ref="BC200:BD200" si="404">BC34/BB34-1</f>
        <v>3.6849558300905638E-2</v>
      </c>
      <c r="BD200" s="722">
        <f t="shared" si="404"/>
        <v>6.1632505324222597E-2</v>
      </c>
      <c r="BE200" s="300">
        <f>BE34/BD34-1</f>
        <v>-1</v>
      </c>
      <c r="BF200" s="646"/>
      <c r="BH200" s="51"/>
      <c r="BI200" s="51"/>
      <c r="BJ200" s="51"/>
    </row>
    <row r="201" spans="2:62" s="81" customFormat="1" ht="17.100000000000001" customHeight="1">
      <c r="V201" s="108"/>
      <c r="W201" s="108"/>
      <c r="X201" s="108"/>
      <c r="Y201" s="108"/>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H201" s="110"/>
      <c r="BI201" s="110"/>
      <c r="BJ201" s="110"/>
    </row>
  </sheetData>
  <mergeCells count="3">
    <mergeCell ref="X1:Y1"/>
    <mergeCell ref="V1:W1"/>
    <mergeCell ref="X35:Y35"/>
  </mergeCells>
  <phoneticPr fontId="9"/>
  <pageMargins left="0.78740157480314965" right="0.78740157480314965" top="0.98425196850393704" bottom="0.98425196850393704" header="0.51181102362204722" footer="0.51181102362204722"/>
  <pageSetup paperSize="9" scale="1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143"/>
  <sheetViews>
    <sheetView zoomScale="80" zoomScaleNormal="80" workbookViewId="0">
      <pane xSplit="25" topLeftCell="AX1" activePane="topRight" state="frozen"/>
      <selection pane="topRight" activeCell="BD27" sqref="BD27"/>
    </sheetView>
  </sheetViews>
  <sheetFormatPr defaultColWidth="9" defaultRowHeight="13.5"/>
  <cols>
    <col min="1" max="1" width="1.5" style="180" customWidth="1"/>
    <col min="2" max="19" width="1.5" style="180" hidden="1" customWidth="1"/>
    <col min="20" max="21" width="1.5" style="180" customWidth="1"/>
    <col min="22" max="22" width="6" style="180" customWidth="1"/>
    <col min="23" max="23" width="19.25" style="180" customWidth="1"/>
    <col min="24" max="24" width="25.875" customWidth="1"/>
    <col min="25" max="25" width="5.875" style="180" customWidth="1"/>
    <col min="26" max="26" width="1.875" style="180" customWidth="1"/>
    <col min="27" max="27" width="17.75" style="180" customWidth="1"/>
    <col min="28" max="41" width="8.75" style="180" hidden="1" customWidth="1"/>
    <col min="42" max="42" width="17.75" style="180" customWidth="1"/>
    <col min="43" max="49" width="17.75" style="180" hidden="1" customWidth="1"/>
    <col min="50" max="50" width="17.75" style="180" customWidth="1"/>
    <col min="51" max="51" width="17.75" style="180" hidden="1" customWidth="1"/>
    <col min="52" max="59" width="17.75" style="180" customWidth="1"/>
    <col min="60" max="16384" width="9" style="180"/>
  </cols>
  <sheetData>
    <row r="1" spans="1:61">
      <c r="W1" s="857" t="s">
        <v>389</v>
      </c>
    </row>
    <row r="2" spans="1:61">
      <c r="V2" s="233" t="s">
        <v>2</v>
      </c>
      <c r="W2" s="234"/>
      <c r="X2" s="234"/>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row>
    <row r="3" spans="1:61" ht="18">
      <c r="A3" s="192"/>
      <c r="V3" s="235"/>
      <c r="W3" s="234" t="s">
        <v>141</v>
      </c>
      <c r="X3" s="234"/>
      <c r="Y3" s="236" t="s">
        <v>284</v>
      </c>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8" t="s">
        <v>48</v>
      </c>
      <c r="BA3" s="238" t="s">
        <v>238</v>
      </c>
      <c r="BB3" s="238" t="s">
        <v>232</v>
      </c>
      <c r="BC3" s="238" t="s">
        <v>233</v>
      </c>
      <c r="BD3" s="238" t="s">
        <v>234</v>
      </c>
      <c r="BE3" s="238" t="s">
        <v>235</v>
      </c>
      <c r="BF3" s="238" t="s">
        <v>236</v>
      </c>
      <c r="BG3" s="238" t="s">
        <v>237</v>
      </c>
    </row>
    <row r="4" spans="1:61" ht="18">
      <c r="V4" s="235"/>
      <c r="W4" s="234" t="s">
        <v>142</v>
      </c>
      <c r="X4" s="234"/>
      <c r="Y4" s="236" t="s">
        <v>24</v>
      </c>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607"/>
      <c r="BA4" s="607"/>
      <c r="BB4" s="608" t="s">
        <v>231</v>
      </c>
      <c r="BC4" s="608" t="s">
        <v>231</v>
      </c>
      <c r="BD4" s="608" t="s">
        <v>231</v>
      </c>
      <c r="BE4" s="608" t="s">
        <v>231</v>
      </c>
      <c r="BF4" s="608" t="s">
        <v>231</v>
      </c>
      <c r="BG4" s="608" t="s">
        <v>231</v>
      </c>
      <c r="BI4" s="230"/>
    </row>
    <row r="5" spans="1:61" ht="14.25">
      <c r="V5" s="235"/>
      <c r="W5" s="234"/>
      <c r="X5" s="234"/>
      <c r="Y5" s="236" t="s">
        <v>25</v>
      </c>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40">
        <f>ROUND('1.Total'!AZ15*10^2,-2 )</f>
        <v>132200</v>
      </c>
      <c r="BA5" s="240">
        <f>ROUND('1.Total'!BA15*10^2,-2 )</f>
        <v>130500</v>
      </c>
      <c r="BB5" s="240">
        <f>ROUND('1.Total'!BB15*10^2,-2 )</f>
        <v>129200</v>
      </c>
      <c r="BC5" s="240">
        <f>ROUND('1.Total'!BC15*10^2,-2 )</f>
        <v>124700</v>
      </c>
      <c r="BD5" s="240">
        <f>ROUND('1.Total'!BD15*10^2,-2 )</f>
        <v>121300</v>
      </c>
      <c r="BE5" s="240">
        <f>ROUND('1.Total'!BE15*10^2,-2 )</f>
        <v>0</v>
      </c>
      <c r="BF5" s="240">
        <f>ROUND('1.Total'!BG15*10^2,-2 )</f>
        <v>0</v>
      </c>
      <c r="BG5" s="240">
        <f>ROUND('1.Total'!BH15*10^2,-2 )</f>
        <v>0</v>
      </c>
      <c r="BI5" s="230"/>
    </row>
    <row r="6" spans="1:61" ht="14.25">
      <c r="V6" s="235"/>
      <c r="W6" s="234"/>
      <c r="X6" s="234"/>
      <c r="Y6" s="236" t="s">
        <v>23</v>
      </c>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40"/>
      <c r="BA6" s="240"/>
      <c r="BB6" s="240"/>
      <c r="BC6" s="240"/>
      <c r="BD6" s="240"/>
      <c r="BE6" s="240"/>
      <c r="BF6" s="240"/>
      <c r="BG6" s="240"/>
      <c r="BI6" s="230"/>
    </row>
    <row r="7" spans="1:61" ht="15.75">
      <c r="V7" s="235"/>
      <c r="W7" s="234"/>
      <c r="X7" s="234"/>
      <c r="Y7" s="236" t="s">
        <v>26</v>
      </c>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533" t="s">
        <v>143</v>
      </c>
      <c r="BA7" s="533" t="s">
        <v>239</v>
      </c>
      <c r="BB7" s="533" t="s">
        <v>240</v>
      </c>
      <c r="BC7" s="782" t="s">
        <v>300</v>
      </c>
      <c r="BD7" s="533" t="s">
        <v>379</v>
      </c>
      <c r="BE7" s="533" t="s">
        <v>380</v>
      </c>
      <c r="BF7" s="533" t="s">
        <v>381</v>
      </c>
      <c r="BG7" s="533" t="s">
        <v>382</v>
      </c>
      <c r="BI7" s="230"/>
    </row>
    <row r="8" spans="1:61" ht="15.75">
      <c r="V8" s="235"/>
      <c r="W8" s="234"/>
      <c r="X8" s="234"/>
      <c r="Y8" s="236" t="s">
        <v>27</v>
      </c>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534">
        <f>'1.Total'!AZ15</f>
        <v>1322.2276144692587</v>
      </c>
      <c r="BA8" s="534">
        <f>'1.Total'!BA15</f>
        <v>1305.4134383298649</v>
      </c>
      <c r="BB8" s="736">
        <f>'1.Total'!BB15</f>
        <v>1291.9213608424154</v>
      </c>
      <c r="BC8" s="783">
        <f>'1.Total'!BC15</f>
        <v>1246.8427280889957</v>
      </c>
      <c r="BD8" s="783">
        <f>'1.Total'!BD15</f>
        <v>1212.7973795895123</v>
      </c>
      <c r="BE8" s="783">
        <f>'1.Total'!BE15</f>
        <v>0</v>
      </c>
      <c r="BF8" s="783">
        <f>'1.Total'!BF15</f>
        <v>0</v>
      </c>
      <c r="BG8" s="783">
        <f>'1.Total'!BG15</f>
        <v>0</v>
      </c>
      <c r="BI8" s="231"/>
    </row>
    <row r="9" spans="1:61" ht="14.25">
      <c r="V9" s="235"/>
      <c r="W9" s="234"/>
      <c r="X9" s="234"/>
      <c r="Y9" s="236" t="s">
        <v>28</v>
      </c>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I9" s="230"/>
    </row>
    <row r="10" spans="1:61" ht="14.25">
      <c r="V10" s="235"/>
      <c r="W10" s="234"/>
      <c r="X10" s="234"/>
      <c r="Y10" s="236"/>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I10" s="230"/>
    </row>
    <row r="11" spans="1:61" ht="14.25">
      <c r="V11" s="235"/>
      <c r="W11" s="234" t="s">
        <v>296</v>
      </c>
      <c r="X11" s="234"/>
      <c r="Y11" s="236" t="s">
        <v>297</v>
      </c>
      <c r="Z11" s="239"/>
      <c r="AA11" s="239">
        <f>'1.Total'!$AP$15*0.962</f>
        <v>1329.4503046616055</v>
      </c>
      <c r="AB11" s="239">
        <f>'1.Total'!$AP$15*0.962</f>
        <v>1329.4503046616055</v>
      </c>
      <c r="AC11" s="239">
        <f>'1.Total'!$AP$15*0.962</f>
        <v>1329.4503046616055</v>
      </c>
      <c r="AD11" s="239">
        <f>'1.Total'!$AP$15*0.962</f>
        <v>1329.4503046616055</v>
      </c>
      <c r="AE11" s="239">
        <f>'1.Total'!$AP$15*0.962</f>
        <v>1329.4503046616055</v>
      </c>
      <c r="AF11" s="239">
        <f>'1.Total'!$AP$15*0.962</f>
        <v>1329.4503046616055</v>
      </c>
      <c r="AG11" s="239">
        <f>'1.Total'!$AP$15*0.962</f>
        <v>1329.4503046616055</v>
      </c>
      <c r="AH11" s="239">
        <f>'1.Total'!$AP$15*0.962</f>
        <v>1329.4503046616055</v>
      </c>
      <c r="AI11" s="239">
        <f>'1.Total'!$AP$15*0.962</f>
        <v>1329.4503046616055</v>
      </c>
      <c r="AJ11" s="239">
        <f>'1.Total'!$AP$15*0.962</f>
        <v>1329.4503046616055</v>
      </c>
      <c r="AK11" s="239">
        <f>'1.Total'!$AP$15*0.962</f>
        <v>1329.4503046616055</v>
      </c>
      <c r="AL11" s="239">
        <f>'1.Total'!$AP$15*0.962</f>
        <v>1329.4503046616055</v>
      </c>
      <c r="AM11" s="239">
        <f>'1.Total'!$AP$15*0.962</f>
        <v>1329.4503046616055</v>
      </c>
      <c r="AN11" s="239">
        <f>'1.Total'!$AP$15*0.962</f>
        <v>1329.4503046616055</v>
      </c>
      <c r="AO11" s="239">
        <f>'1.Total'!$AP$15*0.962</f>
        <v>1329.4503046616055</v>
      </c>
      <c r="AP11" s="239">
        <f>'1.Total'!$AP$15*0.962</f>
        <v>1329.4503046616055</v>
      </c>
      <c r="AQ11" s="239">
        <f>'1.Total'!$AP$15*0.962</f>
        <v>1329.4503046616055</v>
      </c>
      <c r="AR11" s="239">
        <f>'1.Total'!$AP$15*0.962</f>
        <v>1329.4503046616055</v>
      </c>
      <c r="AS11" s="239">
        <f>'1.Total'!$AP$15*0.962</f>
        <v>1329.4503046616055</v>
      </c>
      <c r="AT11" s="239">
        <f>'1.Total'!$AP$15*0.962</f>
        <v>1329.4503046616055</v>
      </c>
      <c r="AU11" s="239">
        <f>'1.Total'!$AP$15*0.962</f>
        <v>1329.4503046616055</v>
      </c>
      <c r="AV11" s="239">
        <f>'1.Total'!$AP$15*0.962</f>
        <v>1329.4503046616055</v>
      </c>
      <c r="AW11" s="239">
        <f>'1.Total'!$AP$15*0.962</f>
        <v>1329.4503046616055</v>
      </c>
      <c r="AX11" s="239">
        <f>'1.Total'!$AP$15*0.962</f>
        <v>1329.4503046616055</v>
      </c>
      <c r="AY11" s="239">
        <f>'1.Total'!$AP$15*0.962</f>
        <v>1329.4503046616055</v>
      </c>
      <c r="AZ11" s="239">
        <f>'1.Total'!$AP$15*0.962</f>
        <v>1329.4503046616055</v>
      </c>
      <c r="BA11" s="239">
        <f>'1.Total'!$AP$15*0.962</f>
        <v>1329.4503046616055</v>
      </c>
      <c r="BB11" s="239">
        <f>'1.Total'!$AP$15*0.962</f>
        <v>1329.4503046616055</v>
      </c>
      <c r="BC11" s="239">
        <f>'1.Total'!$AP$15*0.962</f>
        <v>1329.4503046616055</v>
      </c>
      <c r="BD11" s="239">
        <f>'1.Total'!$AP$15*0.962</f>
        <v>1329.4503046616055</v>
      </c>
      <c r="BE11" s="239">
        <f>'1.Total'!$AP$15*0.962</f>
        <v>1329.4503046616055</v>
      </c>
      <c r="BF11" s="239">
        <f>'1.Total'!$AP$15*0.962</f>
        <v>1329.4503046616055</v>
      </c>
      <c r="BG11" s="239"/>
      <c r="BI11" s="230"/>
    </row>
    <row r="12" spans="1:61" ht="14.25">
      <c r="V12" s="235"/>
      <c r="W12" s="234" t="s">
        <v>298</v>
      </c>
      <c r="X12" s="234"/>
      <c r="Y12" s="236" t="s">
        <v>299</v>
      </c>
      <c r="Z12" s="239"/>
      <c r="AA12" s="239">
        <f>'1.Total'!$AX$15*0.74</f>
        <v>1043.4980339473013</v>
      </c>
      <c r="AB12" s="239">
        <f>'1.Total'!$AX$15*0.74</f>
        <v>1043.4980339473013</v>
      </c>
      <c r="AC12" s="239">
        <f>'1.Total'!$AX$15*0.74</f>
        <v>1043.4980339473013</v>
      </c>
      <c r="AD12" s="239">
        <f>'1.Total'!$AX$15*0.74</f>
        <v>1043.4980339473013</v>
      </c>
      <c r="AE12" s="239">
        <f>'1.Total'!$AX$15*0.74</f>
        <v>1043.4980339473013</v>
      </c>
      <c r="AF12" s="239">
        <f>'1.Total'!$AX$15*0.74</f>
        <v>1043.4980339473013</v>
      </c>
      <c r="AG12" s="239">
        <f>'1.Total'!$AX$15*0.74</f>
        <v>1043.4980339473013</v>
      </c>
      <c r="AH12" s="239">
        <f>'1.Total'!$AX$15*0.74</f>
        <v>1043.4980339473013</v>
      </c>
      <c r="AI12" s="239">
        <f>'1.Total'!$AX$15*0.74</f>
        <v>1043.4980339473013</v>
      </c>
      <c r="AJ12" s="239">
        <f>'1.Total'!$AX$15*0.74</f>
        <v>1043.4980339473013</v>
      </c>
      <c r="AK12" s="239">
        <f>'1.Total'!$AX$15*0.74</f>
        <v>1043.4980339473013</v>
      </c>
      <c r="AL12" s="239">
        <f>'1.Total'!$AX$15*0.74</f>
        <v>1043.4980339473013</v>
      </c>
      <c r="AM12" s="239">
        <f>'1.Total'!$AX$15*0.74</f>
        <v>1043.4980339473013</v>
      </c>
      <c r="AN12" s="239">
        <f>'1.Total'!$AX$15*0.74</f>
        <v>1043.4980339473013</v>
      </c>
      <c r="AO12" s="239">
        <f>'1.Total'!$AX$15*0.74</f>
        <v>1043.4980339473013</v>
      </c>
      <c r="AP12" s="239">
        <f>'1.Total'!$AX$15*0.74</f>
        <v>1043.4980339473013</v>
      </c>
      <c r="AQ12" s="239">
        <f>'1.Total'!$AX$15*0.74</f>
        <v>1043.4980339473013</v>
      </c>
      <c r="AR12" s="239">
        <f>'1.Total'!$AX$15*0.74</f>
        <v>1043.4980339473013</v>
      </c>
      <c r="AS12" s="239">
        <f>'1.Total'!$AX$15*0.74</f>
        <v>1043.4980339473013</v>
      </c>
      <c r="AT12" s="239">
        <f>'1.Total'!$AX$15*0.74</f>
        <v>1043.4980339473013</v>
      </c>
      <c r="AU12" s="239">
        <f>'1.Total'!$AX$15*0.74</f>
        <v>1043.4980339473013</v>
      </c>
      <c r="AV12" s="239">
        <f>'1.Total'!$AX$15*0.74</f>
        <v>1043.4980339473013</v>
      </c>
      <c r="AW12" s="239">
        <f>'1.Total'!$AX$15*0.74</f>
        <v>1043.4980339473013</v>
      </c>
      <c r="AX12" s="239">
        <f>'1.Total'!$AX$15*0.74</f>
        <v>1043.4980339473013</v>
      </c>
      <c r="AY12" s="239">
        <f>'1.Total'!$AX$15*0.74</f>
        <v>1043.4980339473013</v>
      </c>
      <c r="AZ12" s="239">
        <f>'1.Total'!$AX$15*0.74</f>
        <v>1043.4980339473013</v>
      </c>
      <c r="BA12" s="239">
        <f>'1.Total'!$AX$15*0.74</f>
        <v>1043.4980339473013</v>
      </c>
      <c r="BB12" s="239">
        <f>'1.Total'!$AX$15*0.74</f>
        <v>1043.4980339473013</v>
      </c>
      <c r="BC12" s="239">
        <f>'1.Total'!$AX$15*0.74</f>
        <v>1043.4980339473013</v>
      </c>
      <c r="BD12" s="239">
        <f>'1.Total'!$AX$15*0.74</f>
        <v>1043.4980339473013</v>
      </c>
      <c r="BE12" s="239">
        <f>'1.Total'!$AX$15*0.74</f>
        <v>1043.4980339473013</v>
      </c>
      <c r="BF12" s="239">
        <f>'1.Total'!$AX$15*0.74</f>
        <v>1043.4980339473013</v>
      </c>
      <c r="BG12" s="239"/>
      <c r="BI12" s="230"/>
    </row>
    <row r="13" spans="1:61" ht="14.25">
      <c r="W13"/>
      <c r="Y13" s="193"/>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I13" s="231"/>
    </row>
    <row r="14" spans="1:61">
      <c r="V14" s="532" t="s">
        <v>140</v>
      </c>
      <c r="W14" s="532"/>
      <c r="X14" s="532"/>
      <c r="Y14" s="239"/>
      <c r="Z14" s="239"/>
      <c r="AA14" s="239"/>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I14" s="231"/>
    </row>
    <row r="15" spans="1:61" ht="14.25">
      <c r="V15" s="528"/>
      <c r="W15" s="528" t="s">
        <v>135</v>
      </c>
      <c r="X15" s="531" t="s">
        <v>139</v>
      </c>
      <c r="Y15" s="239"/>
      <c r="Z15" s="239"/>
      <c r="AA15" s="239"/>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I15" s="231"/>
    </row>
    <row r="16" spans="1:61" ht="14.25">
      <c r="V16" s="529"/>
      <c r="W16" s="528" t="s">
        <v>136</v>
      </c>
      <c r="X16" s="529"/>
      <c r="Y16" s="239"/>
      <c r="Z16" s="239"/>
      <c r="AA16" s="239"/>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I16" s="231"/>
    </row>
    <row r="17" spans="22:61" ht="14.25">
      <c r="V17" s="529"/>
      <c r="W17" s="528" t="s">
        <v>285</v>
      </c>
      <c r="X17" s="529"/>
      <c r="Y17" s="239"/>
      <c r="Z17" s="239"/>
      <c r="AA17" s="239"/>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I17" s="231"/>
    </row>
    <row r="18" spans="22:61" ht="14.25">
      <c r="V18" s="530"/>
      <c r="W18" s="538" t="s">
        <v>133</v>
      </c>
      <c r="X18" s="530"/>
      <c r="Y18" s="239"/>
      <c r="Z18" s="239"/>
      <c r="AA18" s="239"/>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I18" s="231"/>
    </row>
    <row r="19" spans="22:61" ht="14.25">
      <c r="V19" s="530"/>
      <c r="W19" s="538" t="s">
        <v>134</v>
      </c>
      <c r="X19" s="530"/>
      <c r="Y19" s="239"/>
      <c r="Z19" s="239"/>
      <c r="AA19" s="239"/>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I19" s="231"/>
    </row>
    <row r="20" spans="22:61" ht="14.25">
      <c r="V20" s="529"/>
      <c r="W20" s="528" t="s">
        <v>137</v>
      </c>
      <c r="X20" s="529"/>
      <c r="Y20" s="239"/>
      <c r="Z20" s="239"/>
      <c r="AA20" s="239"/>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I20" s="231"/>
    </row>
    <row r="21" spans="22:61" ht="14.25">
      <c r="V21" s="529"/>
      <c r="W21" s="528" t="s">
        <v>138</v>
      </c>
      <c r="X21" s="529"/>
      <c r="Y21" s="239"/>
      <c r="Z21" s="239"/>
      <c r="AA21" s="239"/>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I21" s="231"/>
    </row>
    <row r="22" spans="22:61">
      <c r="V22" s="188"/>
      <c r="W22" s="527"/>
      <c r="Y22" s="181"/>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I22" s="232"/>
    </row>
    <row r="23" spans="22:61">
      <c r="W23"/>
      <c r="Y23" s="181"/>
      <c r="Z23" s="181"/>
      <c r="AA23" s="196"/>
      <c r="AB23" s="196"/>
      <c r="AC23" s="196"/>
      <c r="AD23" s="196"/>
      <c r="AE23" s="196"/>
      <c r="AF23" s="196"/>
      <c r="AG23" s="196"/>
      <c r="AH23" s="196"/>
      <c r="AI23" s="196"/>
      <c r="AJ23" s="196"/>
      <c r="AK23" s="196"/>
      <c r="AL23" s="196"/>
      <c r="AM23" s="196"/>
      <c r="AN23" s="196"/>
      <c r="AO23" s="196"/>
      <c r="AP23" s="197"/>
      <c r="AQ23" s="197"/>
      <c r="AR23" s="197"/>
      <c r="AS23" s="197"/>
      <c r="AT23" s="197"/>
      <c r="AU23" s="197"/>
      <c r="AV23" s="197"/>
      <c r="AW23" s="197"/>
      <c r="AX23" s="197"/>
      <c r="AY23" s="197"/>
      <c r="AZ23" s="197"/>
      <c r="BA23" s="197"/>
      <c r="BB23" s="197"/>
      <c r="BC23" s="197"/>
      <c r="BD23" s="197"/>
      <c r="BE23" s="197"/>
      <c r="BF23" s="197"/>
      <c r="BG23" s="197"/>
    </row>
    <row r="24" spans="22:61">
      <c r="V24" s="252" t="s">
        <v>49</v>
      </c>
      <c r="W24" s="253"/>
      <c r="X24" s="253"/>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5"/>
      <c r="BB24" s="255"/>
      <c r="BC24" s="255"/>
      <c r="BD24" s="255"/>
      <c r="BE24" s="255"/>
      <c r="BF24" s="255"/>
      <c r="BG24" s="255"/>
    </row>
    <row r="25" spans="22:61">
      <c r="V25" s="252"/>
      <c r="W25" s="253"/>
      <c r="X25" s="253"/>
      <c r="Y25" s="254" t="s">
        <v>150</v>
      </c>
      <c r="Z25" s="254"/>
      <c r="AA25" s="274" t="s">
        <v>241</v>
      </c>
      <c r="AB25" s="274"/>
      <c r="AC25" s="274"/>
      <c r="AD25" s="274"/>
      <c r="AE25" s="274"/>
      <c r="AF25" s="274"/>
      <c r="AG25" s="274"/>
      <c r="AH25" s="274"/>
      <c r="AI25" s="274"/>
      <c r="AJ25" s="274"/>
      <c r="AK25" s="274"/>
      <c r="AL25" s="274"/>
      <c r="AM25" s="274"/>
      <c r="AN25" s="274"/>
      <c r="AO25" s="274"/>
      <c r="AP25" s="275" t="s">
        <v>242</v>
      </c>
      <c r="AQ25" s="275"/>
      <c r="AR25" s="275"/>
      <c r="AS25" s="275"/>
      <c r="AT25" s="275"/>
      <c r="AU25" s="275"/>
      <c r="AV25" s="275"/>
      <c r="AW25" s="275"/>
      <c r="AX25" s="275" t="s">
        <v>243</v>
      </c>
      <c r="AY25" s="275"/>
      <c r="AZ25" s="901" t="s">
        <v>244</v>
      </c>
      <c r="BA25" s="901" t="s">
        <v>245</v>
      </c>
      <c r="BB25" s="901" t="s">
        <v>246</v>
      </c>
      <c r="BC25" s="901" t="s">
        <v>247</v>
      </c>
      <c r="BD25" s="901" t="s">
        <v>248</v>
      </c>
      <c r="BE25" s="901" t="s">
        <v>249</v>
      </c>
      <c r="BF25" s="901" t="s">
        <v>250</v>
      </c>
      <c r="BG25" s="901" t="s">
        <v>349</v>
      </c>
    </row>
    <row r="26" spans="22:61" ht="25.5">
      <c r="V26" s="254"/>
      <c r="W26" s="256" t="s">
        <v>302</v>
      </c>
      <c r="X26" s="535" t="s">
        <v>307</v>
      </c>
      <c r="Y26" s="254"/>
      <c r="Z26" s="254"/>
      <c r="AA26" s="908"/>
      <c r="AB26" s="908"/>
      <c r="AC26" s="908"/>
      <c r="AD26" s="908"/>
      <c r="AE26" s="908"/>
      <c r="AF26" s="908"/>
      <c r="AG26" s="908"/>
      <c r="AH26" s="908"/>
      <c r="AI26" s="908"/>
      <c r="AJ26" s="908"/>
      <c r="AK26" s="908"/>
      <c r="AL26" s="908"/>
      <c r="AM26" s="908"/>
      <c r="AN26" s="908"/>
      <c r="AO26" s="908"/>
      <c r="AP26" s="909"/>
      <c r="AQ26" s="909"/>
      <c r="AR26" s="909"/>
      <c r="AS26" s="909"/>
      <c r="AT26" s="909"/>
      <c r="AU26" s="909"/>
      <c r="AV26" s="909"/>
      <c r="AW26" s="909"/>
      <c r="AX26" s="909"/>
      <c r="AY26" s="909"/>
      <c r="AZ26" s="906" t="s">
        <v>400</v>
      </c>
      <c r="BA26" s="906" t="s">
        <v>400</v>
      </c>
      <c r="BB26" s="906" t="s">
        <v>400</v>
      </c>
      <c r="BC26" s="907" t="s">
        <v>400</v>
      </c>
      <c r="BD26" s="906" t="s">
        <v>400</v>
      </c>
      <c r="BE26" s="906" t="s">
        <v>400</v>
      </c>
      <c r="BF26" s="906" t="s">
        <v>400</v>
      </c>
      <c r="BG26" s="906" t="s">
        <v>400</v>
      </c>
    </row>
    <row r="27" spans="22:61" ht="25.5">
      <c r="V27" s="254"/>
      <c r="W27" s="256" t="s">
        <v>52</v>
      </c>
      <c r="X27" s="535" t="s">
        <v>356</v>
      </c>
      <c r="Y27" s="257" t="s">
        <v>31</v>
      </c>
      <c r="Z27" s="257"/>
      <c r="AA27" s="258">
        <f>ROUND('2.CO2-Sector'!$AA$50*100,-2)</f>
        <v>116400</v>
      </c>
      <c r="AB27" s="258"/>
      <c r="AC27" s="258"/>
      <c r="AD27" s="258"/>
      <c r="AE27" s="258"/>
      <c r="AF27" s="258"/>
      <c r="AG27" s="258"/>
      <c r="AH27" s="258"/>
      <c r="AI27" s="258"/>
      <c r="AJ27" s="258"/>
      <c r="AK27" s="258"/>
      <c r="AL27" s="258"/>
      <c r="AM27" s="258"/>
      <c r="AN27" s="258"/>
      <c r="AO27" s="258"/>
      <c r="AP27" s="258">
        <f>ROUND('2.CO2-Sector'!$AP$50*100,-2)</f>
        <v>129300</v>
      </c>
      <c r="AQ27" s="258"/>
      <c r="AR27" s="258"/>
      <c r="AS27" s="258"/>
      <c r="AT27" s="258"/>
      <c r="AU27" s="258"/>
      <c r="AV27" s="258"/>
      <c r="AW27" s="258"/>
      <c r="AX27" s="258">
        <f>ROUND('2.CO2-Sector'!$AX$50*100,-2)</f>
        <v>131700</v>
      </c>
      <c r="AY27" s="258"/>
      <c r="AZ27" s="258">
        <f>ROUND('2.CO2-Sector'!AZ$50*100,-2)</f>
        <v>122500</v>
      </c>
      <c r="BA27" s="258">
        <f>ROUND('2.CO2-Sector'!BA$50*100,-2)</f>
        <v>120500</v>
      </c>
      <c r="BB27" s="258">
        <f>ROUND('2.CO2-Sector'!BB$50*100,-2)</f>
        <v>119000</v>
      </c>
      <c r="BC27" s="258">
        <f>ROUND('2.CO2-Sector'!BC$50*100,-2)</f>
        <v>114400</v>
      </c>
      <c r="BD27" s="258">
        <f>ROUND('2.CO2-Sector'!BD$50*100,-2)</f>
        <v>110600</v>
      </c>
      <c r="BE27" s="258">
        <f>ROUND('2.CO2-Sector'!BE$50*100,-2)</f>
        <v>0</v>
      </c>
      <c r="BF27" s="258">
        <f>ROUND('2.CO2-Sector'!BF$50*100,-2)</f>
        <v>0</v>
      </c>
      <c r="BG27" s="258">
        <f>ROUND('2.CO2-Sector'!BG$50*100,-2)</f>
        <v>0</v>
      </c>
    </row>
    <row r="28" spans="22:61" ht="25.5">
      <c r="V28" s="254"/>
      <c r="W28" s="256" t="s">
        <v>303</v>
      </c>
      <c r="X28" s="535" t="s">
        <v>355</v>
      </c>
      <c r="Y28" s="253"/>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5"/>
      <c r="BB28" s="255"/>
      <c r="BC28" s="255"/>
      <c r="BD28" s="255"/>
      <c r="BE28" s="255"/>
      <c r="BF28" s="260"/>
      <c r="BG28" s="260"/>
    </row>
    <row r="29" spans="22:61" ht="25.5">
      <c r="V29" s="254"/>
      <c r="W29" s="256" t="s">
        <v>51</v>
      </c>
      <c r="X29" s="535" t="s">
        <v>144</v>
      </c>
      <c r="Y29" s="253" t="s">
        <v>151</v>
      </c>
      <c r="Z29" s="254"/>
      <c r="AA29" s="274" t="s">
        <v>260</v>
      </c>
      <c r="AB29" s="274"/>
      <c r="AC29" s="274"/>
      <c r="AD29" s="274"/>
      <c r="AE29" s="274"/>
      <c r="AF29" s="274"/>
      <c r="AG29" s="274"/>
      <c r="AH29" s="274"/>
      <c r="AI29" s="274"/>
      <c r="AJ29" s="274"/>
      <c r="AK29" s="274"/>
      <c r="AL29" s="274"/>
      <c r="AM29" s="274"/>
      <c r="AN29" s="274"/>
      <c r="AO29" s="274"/>
      <c r="AP29" s="274" t="s">
        <v>259</v>
      </c>
      <c r="AQ29" s="275"/>
      <c r="AR29" s="275"/>
      <c r="AS29" s="275"/>
      <c r="AT29" s="275"/>
      <c r="AU29" s="275"/>
      <c r="AV29" s="275"/>
      <c r="AW29" s="275"/>
      <c r="AX29" s="274" t="s">
        <v>258</v>
      </c>
      <c r="AY29" s="274" t="s">
        <v>280</v>
      </c>
      <c r="AZ29" s="274" t="s">
        <v>279</v>
      </c>
      <c r="BA29" s="274" t="s">
        <v>278</v>
      </c>
      <c r="BB29" s="274" t="s">
        <v>257</v>
      </c>
      <c r="BC29" s="274" t="s">
        <v>261</v>
      </c>
      <c r="BD29" s="274" t="s">
        <v>262</v>
      </c>
      <c r="BE29" s="274" t="s">
        <v>351</v>
      </c>
      <c r="BF29" s="274" t="s">
        <v>352</v>
      </c>
      <c r="BG29" s="274" t="s">
        <v>353</v>
      </c>
    </row>
    <row r="30" spans="22:61">
      <c r="V30" s="254"/>
      <c r="W30" s="261" t="s">
        <v>29</v>
      </c>
      <c r="X30" s="536" t="s">
        <v>132</v>
      </c>
      <c r="Y30" s="253"/>
      <c r="Z30" s="257"/>
      <c r="AA30" s="537">
        <f>'2.CO2-Sector'!AA$50</f>
        <v>1163.8736184377092</v>
      </c>
      <c r="AB30" s="537">
        <f>'2.CO2-Sector'!AB$50</f>
        <v>1175.3529181396757</v>
      </c>
      <c r="AC30" s="537">
        <f>'2.CO2-Sector'!AC$50</f>
        <v>1184.7914950435054</v>
      </c>
      <c r="AD30" s="537">
        <f>'2.CO2-Sector'!AD$50</f>
        <v>1177.4671359151557</v>
      </c>
      <c r="AE30" s="537">
        <f>'2.CO2-Sector'!AE$50</f>
        <v>1232.3539777903825</v>
      </c>
      <c r="AF30" s="537">
        <f>'2.CO2-Sector'!AF$50</f>
        <v>1244.6201450409853</v>
      </c>
      <c r="AG30" s="537">
        <f>'2.CO2-Sector'!AG$50</f>
        <v>1256.580765119774</v>
      </c>
      <c r="AH30" s="537">
        <f>'2.CO2-Sector'!AH$50</f>
        <v>1249.6632087939333</v>
      </c>
      <c r="AI30" s="537">
        <f>'2.CO2-Sector'!AI$50</f>
        <v>1209.5827140798142</v>
      </c>
      <c r="AJ30" s="537">
        <f>'2.CO2-Sector'!AJ$50</f>
        <v>1246.172633516589</v>
      </c>
      <c r="AK30" s="537">
        <f>'2.CO2-Sector'!AK$50</f>
        <v>1269.0771927207124</v>
      </c>
      <c r="AL30" s="537">
        <f>'2.CO2-Sector'!AL$50</f>
        <v>1253.9985910291671</v>
      </c>
      <c r="AM30" s="537">
        <f>'2.CO2-Sector'!AM$50</f>
        <v>1282.9878030518171</v>
      </c>
      <c r="AN30" s="537">
        <f>'2.CO2-Sector'!AN$50</f>
        <v>1291.0302194543854</v>
      </c>
      <c r="AO30" s="537">
        <f>'2.CO2-Sector'!AO$50</f>
        <v>1286.1719595965694</v>
      </c>
      <c r="AP30" s="781">
        <f>'2.CO2-Sector'!AP$50</f>
        <v>1293.2521481466476</v>
      </c>
      <c r="AQ30" s="781">
        <f>'2.CO2-Sector'!AQ$50</f>
        <v>1269.9576046258153</v>
      </c>
      <c r="AR30" s="781">
        <f>'2.CO2-Sector'!AR$50</f>
        <v>1305.5028671441364</v>
      </c>
      <c r="AS30" s="781">
        <f>'2.CO2-Sector'!AS$50</f>
        <v>1234.6060392589866</v>
      </c>
      <c r="AT30" s="781">
        <f>'2.CO2-Sector'!AT$50</f>
        <v>1165.187299140902</v>
      </c>
      <c r="AU30" s="781">
        <f>'2.CO2-Sector'!AU$50</f>
        <v>1216.5558982788664</v>
      </c>
      <c r="AV30" s="781">
        <f>'2.CO2-Sector'!AV$50</f>
        <v>1266.5532314097798</v>
      </c>
      <c r="AW30" s="781">
        <f>'2.CO2-Sector'!AW$50</f>
        <v>1307.7524102525911</v>
      </c>
      <c r="AX30" s="781">
        <f>'2.CO2-Sector'!AX$50</f>
        <v>1317.0263676363427</v>
      </c>
      <c r="AY30" s="781">
        <f>'2.CO2-Sector'!AY$50</f>
        <v>1265.3007731608127</v>
      </c>
      <c r="AZ30" s="781">
        <f>'2.CO2-Sector'!AZ$50</f>
        <v>1225.0267354966481</v>
      </c>
      <c r="BA30" s="781">
        <f>'2.CO2-Sector'!BA$50</f>
        <v>1205.3658028778909</v>
      </c>
      <c r="BB30" s="781">
        <f>'2.CO2-Sector'!BB$50</f>
        <v>1189.8338438433234</v>
      </c>
      <c r="BC30" s="781">
        <f>'2.CO2-Sector'!BC$50</f>
        <v>1143.6734585463105</v>
      </c>
      <c r="BD30" s="781">
        <f>'2.CO2-Sector'!BD$50</f>
        <v>1106.4676348183698</v>
      </c>
      <c r="BE30" s="781">
        <f>'2.CO2-Sector'!BE$50</f>
        <v>0</v>
      </c>
      <c r="BF30" s="781">
        <f>'2.CO2-Sector'!BF$50</f>
        <v>0</v>
      </c>
      <c r="BG30" s="781">
        <f>'2.CO2-Sector'!BG$50</f>
        <v>0</v>
      </c>
    </row>
    <row r="31" spans="22:61" ht="24.75">
      <c r="V31" s="254"/>
      <c r="W31" s="256" t="s">
        <v>304</v>
      </c>
      <c r="X31" s="536" t="s">
        <v>290</v>
      </c>
      <c r="Y31" s="253"/>
      <c r="Z31" s="259"/>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row>
    <row r="32" spans="22:61" ht="25.5">
      <c r="V32" s="254"/>
      <c r="W32" s="256" t="s">
        <v>305</v>
      </c>
      <c r="X32" s="535" t="s">
        <v>306</v>
      </c>
      <c r="Y32" s="253"/>
      <c r="Z32" s="259"/>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row>
    <row r="33" spans="22:59" ht="25.5">
      <c r="V33" s="254"/>
      <c r="W33" s="256" t="s">
        <v>362</v>
      </c>
      <c r="X33" s="535" t="s">
        <v>363</v>
      </c>
      <c r="Y33" s="253"/>
      <c r="Z33" s="259"/>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row>
    <row r="34" spans="22:59" ht="25.5">
      <c r="V34" s="254"/>
      <c r="W34" s="262" t="s">
        <v>61</v>
      </c>
      <c r="X34" s="535" t="s">
        <v>145</v>
      </c>
      <c r="Y34" s="253"/>
      <c r="Z34" s="259"/>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row>
    <row r="35" spans="22:59">
      <c r="W35"/>
      <c r="Y35" s="181"/>
      <c r="Z35" s="181"/>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row>
    <row r="36" spans="22:59">
      <c r="W36"/>
      <c r="Y36" s="181"/>
      <c r="Z36" s="181"/>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row>
    <row r="37" spans="22:59">
      <c r="V37" s="267" t="s">
        <v>38</v>
      </c>
      <c r="W37" s="243"/>
      <c r="X37" s="243"/>
      <c r="Y37" s="242"/>
      <c r="Z37" s="242"/>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row>
    <row r="38" spans="22:59" ht="21" customHeight="1">
      <c r="V38" s="267"/>
      <c r="W38" s="243"/>
      <c r="X38" s="243"/>
      <c r="Y38" s="242"/>
      <c r="Z38" s="244"/>
      <c r="AA38" s="915" t="s">
        <v>241</v>
      </c>
      <c r="AB38" s="915"/>
      <c r="AC38" s="915"/>
      <c r="AD38" s="915"/>
      <c r="AE38" s="915"/>
      <c r="AF38" s="915"/>
      <c r="AG38" s="915"/>
      <c r="AH38" s="915"/>
      <c r="AI38" s="915"/>
      <c r="AJ38" s="915"/>
      <c r="AK38" s="915"/>
      <c r="AL38" s="915"/>
      <c r="AM38" s="915"/>
      <c r="AN38" s="915"/>
      <c r="AO38" s="915"/>
      <c r="AP38" s="915" t="s">
        <v>242</v>
      </c>
      <c r="AQ38" s="915"/>
      <c r="AR38" s="915"/>
      <c r="AS38" s="915"/>
      <c r="AT38" s="915"/>
      <c r="AU38" s="915"/>
      <c r="AV38" s="915"/>
      <c r="AW38" s="915"/>
      <c r="AX38" s="915" t="s">
        <v>243</v>
      </c>
      <c r="AY38" s="902"/>
      <c r="AZ38" s="902" t="s">
        <v>244</v>
      </c>
      <c r="BA38" s="902" t="s">
        <v>245</v>
      </c>
      <c r="BB38" s="902" t="s">
        <v>246</v>
      </c>
      <c r="BC38" s="902" t="s">
        <v>247</v>
      </c>
      <c r="BD38" s="902" t="s">
        <v>248</v>
      </c>
      <c r="BE38" s="902" t="s">
        <v>249</v>
      </c>
      <c r="BF38" s="902" t="s">
        <v>250</v>
      </c>
      <c r="BG38" s="902" t="s">
        <v>349</v>
      </c>
    </row>
    <row r="39" spans="22:59" ht="45">
      <c r="V39" s="242"/>
      <c r="W39" s="272" t="s">
        <v>390</v>
      </c>
      <c r="X39" s="539" t="s">
        <v>146</v>
      </c>
      <c r="Y39" s="242"/>
      <c r="Z39" s="273"/>
      <c r="AA39" s="916"/>
      <c r="AB39" s="916"/>
      <c r="AC39" s="916"/>
      <c r="AD39" s="916"/>
      <c r="AE39" s="916"/>
      <c r="AF39" s="916"/>
      <c r="AG39" s="916"/>
      <c r="AH39" s="916"/>
      <c r="AI39" s="916"/>
      <c r="AJ39" s="916"/>
      <c r="AK39" s="916"/>
      <c r="AL39" s="916"/>
      <c r="AM39" s="916"/>
      <c r="AN39" s="916"/>
      <c r="AO39" s="916"/>
      <c r="AP39" s="917"/>
      <c r="AQ39" s="917"/>
      <c r="AR39" s="917"/>
      <c r="AS39" s="917"/>
      <c r="AT39" s="917"/>
      <c r="AU39" s="917"/>
      <c r="AV39" s="917"/>
      <c r="AW39" s="917"/>
      <c r="AX39" s="917"/>
      <c r="AY39" s="905"/>
      <c r="AZ39" s="905" t="s">
        <v>399</v>
      </c>
      <c r="BA39" s="905" t="s">
        <v>399</v>
      </c>
      <c r="BB39" s="905" t="s">
        <v>399</v>
      </c>
      <c r="BC39" s="905" t="s">
        <v>399</v>
      </c>
      <c r="BD39" s="905" t="s">
        <v>399</v>
      </c>
      <c r="BE39" s="905" t="s">
        <v>399</v>
      </c>
      <c r="BF39" s="905" t="s">
        <v>399</v>
      </c>
      <c r="BG39" s="905" t="s">
        <v>399</v>
      </c>
    </row>
    <row r="40" spans="22:59" ht="45">
      <c r="V40" s="242"/>
      <c r="W40" s="272" t="s">
        <v>53</v>
      </c>
      <c r="X40" s="539" t="s">
        <v>147</v>
      </c>
      <c r="Y40" s="270" t="s">
        <v>32</v>
      </c>
      <c r="Z40" s="270"/>
      <c r="AA40" s="271">
        <f>ROUND('5.CH4'!AA10/10, -1)</f>
        <v>4440</v>
      </c>
      <c r="AB40" s="271"/>
      <c r="AC40" s="271"/>
      <c r="AD40" s="271"/>
      <c r="AE40" s="271"/>
      <c r="AF40" s="271"/>
      <c r="AG40" s="271"/>
      <c r="AH40" s="271"/>
      <c r="AI40" s="271"/>
      <c r="AJ40" s="271"/>
      <c r="AK40" s="271"/>
      <c r="AL40" s="271"/>
      <c r="AM40" s="271"/>
      <c r="AN40" s="271"/>
      <c r="AO40" s="271"/>
      <c r="AP40" s="271">
        <f>ROUND('5.CH4'!AP10/10, -1)</f>
        <v>3580</v>
      </c>
      <c r="AQ40" s="271"/>
      <c r="AR40" s="271"/>
      <c r="AS40" s="271"/>
      <c r="AT40" s="271"/>
      <c r="AU40" s="271"/>
      <c r="AV40" s="271"/>
      <c r="AW40" s="271"/>
      <c r="AX40" s="271">
        <f>ROUND('5.CH4'!AX10/10, -1)</f>
        <v>3250</v>
      </c>
      <c r="AY40" s="271"/>
      <c r="AZ40" s="271">
        <f>ROUND('5.CH4'!AZ10/10, -1)</f>
        <v>3120</v>
      </c>
      <c r="BA40" s="271">
        <f>ROUND('5.CH4'!BA10/10, -1)</f>
        <v>3090</v>
      </c>
      <c r="BB40" s="271">
        <f>ROUND('5.CH4'!BB10/10, -1)</f>
        <v>3050</v>
      </c>
      <c r="BC40" s="271">
        <f>ROUND('5.CH4'!BC10/10, -1)</f>
        <v>3010</v>
      </c>
      <c r="BD40" s="271">
        <f>ROUND('5.CH4'!BD10/10, -1)</f>
        <v>3000</v>
      </c>
      <c r="BE40" s="271" t="e">
        <f>ROUND('5.CH4'!BE10/10, -1)</f>
        <v>#REF!</v>
      </c>
      <c r="BF40" s="271">
        <f>ROUND('5.CH4'!BG10/10, -1)</f>
        <v>0</v>
      </c>
      <c r="BG40" s="271">
        <f>ROUND('5.CH4'!BG10/10, -1)</f>
        <v>0</v>
      </c>
    </row>
    <row r="41" spans="22:59" ht="15">
      <c r="V41" s="242"/>
      <c r="W41" s="242" t="s">
        <v>30</v>
      </c>
      <c r="X41" s="540" t="s">
        <v>148</v>
      </c>
      <c r="Y41" s="273"/>
      <c r="Z41" s="273"/>
      <c r="AA41" s="264"/>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row>
    <row r="42" spans="22:59" ht="36">
      <c r="V42" s="242"/>
      <c r="W42" s="272" t="s">
        <v>54</v>
      </c>
      <c r="X42" s="539" t="s">
        <v>149</v>
      </c>
      <c r="Y42" s="273"/>
      <c r="Z42" s="244"/>
      <c r="AA42" s="245" t="s">
        <v>263</v>
      </c>
      <c r="AB42" s="245"/>
      <c r="AC42" s="245"/>
      <c r="AD42" s="245"/>
      <c r="AE42" s="245"/>
      <c r="AF42" s="245"/>
      <c r="AG42" s="245"/>
      <c r="AH42" s="245"/>
      <c r="AI42" s="245"/>
      <c r="AJ42" s="245"/>
      <c r="AK42" s="245"/>
      <c r="AL42" s="245"/>
      <c r="AM42" s="245"/>
      <c r="AN42" s="245"/>
      <c r="AO42" s="245"/>
      <c r="AP42" s="246" t="s">
        <v>264</v>
      </c>
      <c r="AQ42" s="246"/>
      <c r="AR42" s="246"/>
      <c r="AS42" s="246"/>
      <c r="AT42" s="246"/>
      <c r="AU42" s="246"/>
      <c r="AV42" s="246"/>
      <c r="AW42" s="246"/>
      <c r="AX42" s="246" t="s">
        <v>265</v>
      </c>
      <c r="AY42" s="246"/>
      <c r="AZ42" s="246" t="s">
        <v>162</v>
      </c>
      <c r="BA42" s="246" t="s">
        <v>266</v>
      </c>
      <c r="BB42" s="246" t="s">
        <v>267</v>
      </c>
      <c r="BC42" s="246" t="s">
        <v>268</v>
      </c>
      <c r="BD42" s="246" t="s">
        <v>346</v>
      </c>
      <c r="BE42" s="246" t="s">
        <v>347</v>
      </c>
      <c r="BF42" s="246" t="s">
        <v>348</v>
      </c>
      <c r="BG42" s="246" t="s">
        <v>350</v>
      </c>
    </row>
    <row r="43" spans="22:59" ht="60">
      <c r="V43" s="242"/>
      <c r="W43" s="269" t="s">
        <v>357</v>
      </c>
      <c r="X43" s="539" t="s">
        <v>358</v>
      </c>
      <c r="Y43" s="273"/>
      <c r="Z43" s="270"/>
      <c r="AA43" s="541">
        <f>ROUND('5.CH4'!AA10/10^3, 1)</f>
        <v>44.4</v>
      </c>
      <c r="AB43" s="541">
        <f>ROUND('5.CH4'!AB10/10^3, 1)</f>
        <v>43.2</v>
      </c>
      <c r="AC43" s="541">
        <f>ROUND('5.CH4'!AC10/10^3, 1)</f>
        <v>44.1</v>
      </c>
      <c r="AD43" s="541">
        <f>ROUND('5.CH4'!AD10/10^3, 1)</f>
        <v>40</v>
      </c>
      <c r="AE43" s="541">
        <f>ROUND('5.CH4'!AE10/10^3, 1)</f>
        <v>43.4</v>
      </c>
      <c r="AF43" s="541">
        <f>ROUND('5.CH4'!AF10/10^3, 1)</f>
        <v>41.9</v>
      </c>
      <c r="AG43" s="541">
        <f>ROUND('5.CH4'!AG10/10^3, 1)</f>
        <v>40.700000000000003</v>
      </c>
      <c r="AH43" s="541">
        <f>ROUND('5.CH4'!AH10/10^3, 1)</f>
        <v>40</v>
      </c>
      <c r="AI43" s="541">
        <f>ROUND('5.CH4'!AI10/10^3, 1)</f>
        <v>38.1</v>
      </c>
      <c r="AJ43" s="541">
        <f>ROUND('5.CH4'!AJ10/10^3, 1)</f>
        <v>38</v>
      </c>
      <c r="AK43" s="541">
        <f>ROUND('5.CH4'!AK10/10^3, 1)</f>
        <v>38</v>
      </c>
      <c r="AL43" s="541">
        <f>ROUND('5.CH4'!AL10/10^3, 1)</f>
        <v>37.1</v>
      </c>
      <c r="AM43" s="541">
        <f>ROUND('5.CH4'!AM10/10^3, 1)</f>
        <v>36.4</v>
      </c>
      <c r="AN43" s="541">
        <f>ROUND('5.CH4'!AN10/10^3, 1)</f>
        <v>35</v>
      </c>
      <c r="AO43" s="541">
        <f>ROUND('5.CH4'!AO10/10^3, 1)</f>
        <v>36</v>
      </c>
      <c r="AP43" s="779">
        <f>ROUND('5.CH4'!AP10/10^3, 1)</f>
        <v>35.799999999999997</v>
      </c>
      <c r="AQ43" s="779">
        <f>ROUND('5.CH4'!AQ10/10^3, 1)</f>
        <v>35.299999999999997</v>
      </c>
      <c r="AR43" s="779">
        <f>ROUND('5.CH4'!AR10/10^3, 1)</f>
        <v>35.5</v>
      </c>
      <c r="AS43" s="779">
        <f>ROUND('5.CH4'!AS10/10^3, 1)</f>
        <v>35.200000000000003</v>
      </c>
      <c r="AT43" s="779">
        <f>ROUND('5.CH4'!AT10/10^3, 1)</f>
        <v>34.299999999999997</v>
      </c>
      <c r="AU43" s="779">
        <f>ROUND('5.CH4'!AU10/10^3, 1)</f>
        <v>34.799999999999997</v>
      </c>
      <c r="AV43" s="779">
        <f>ROUND('5.CH4'!AV10/10^3, 1)</f>
        <v>33.799999999999997</v>
      </c>
      <c r="AW43" s="779">
        <f>ROUND('5.CH4'!AW10/10^3, 1)</f>
        <v>32.9</v>
      </c>
      <c r="AX43" s="779">
        <f>ROUND('5.CH4'!AX10/10^3, 1)</f>
        <v>32.5</v>
      </c>
      <c r="AY43" s="779">
        <f>ROUND('5.CH4'!AY10/10^3, 1)</f>
        <v>31.9</v>
      </c>
      <c r="AZ43" s="779">
        <f>ROUND('5.CH4'!AZ10/10^3, 1)</f>
        <v>31.2</v>
      </c>
      <c r="BA43" s="779">
        <f>ROUND('5.CH4'!BA10/10^3, 1)</f>
        <v>30.9</v>
      </c>
      <c r="BB43" s="779">
        <f>ROUND('5.CH4'!BB10/10^3, 1)</f>
        <v>30.5</v>
      </c>
      <c r="BC43" s="779">
        <f>ROUND('5.CH4'!BC10/10^3, 1)</f>
        <v>30.1</v>
      </c>
      <c r="BD43" s="779">
        <f>ROUND('5.CH4'!BD10/10^3, 1)</f>
        <v>30</v>
      </c>
      <c r="BE43" s="779" t="e">
        <f>ROUND('5.CH4'!BE10/10^3, 1)</f>
        <v>#REF!</v>
      </c>
      <c r="BF43" s="779">
        <f>ROUND('5.CH4'!BF10/10^3, 1)</f>
        <v>0</v>
      </c>
      <c r="BG43" s="779">
        <f>ROUND('5.CH4'!BG10/10^3, 1)</f>
        <v>0</v>
      </c>
    </row>
    <row r="44" spans="22:59">
      <c r="W44"/>
      <c r="Y44" s="181"/>
      <c r="Z44" s="181"/>
      <c r="AA44" s="266"/>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row>
    <row r="45" spans="22:59">
      <c r="W45"/>
      <c r="Y45" s="181"/>
      <c r="Z45" s="181"/>
      <c r="AA45" s="26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row>
    <row r="46" spans="22:59">
      <c r="V46" s="276" t="s">
        <v>40</v>
      </c>
      <c r="W46" s="277"/>
      <c r="X46" s="277"/>
      <c r="Y46" s="278"/>
      <c r="Z46" s="278"/>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row>
    <row r="47" spans="22:59" ht="20.25" customHeight="1">
      <c r="V47" s="276"/>
      <c r="W47" s="277"/>
      <c r="X47" s="277"/>
      <c r="Y47" s="278"/>
      <c r="Z47" s="280"/>
      <c r="AA47" s="911" t="s">
        <v>241</v>
      </c>
      <c r="AB47" s="911"/>
      <c r="AC47" s="911"/>
      <c r="AD47" s="911"/>
      <c r="AE47" s="911"/>
      <c r="AF47" s="911"/>
      <c r="AG47" s="911"/>
      <c r="AH47" s="911"/>
      <c r="AI47" s="911"/>
      <c r="AJ47" s="911"/>
      <c r="AK47" s="911"/>
      <c r="AL47" s="911"/>
      <c r="AM47" s="911"/>
      <c r="AN47" s="911"/>
      <c r="AO47" s="911"/>
      <c r="AP47" s="911" t="s">
        <v>242</v>
      </c>
      <c r="AQ47" s="911"/>
      <c r="AR47" s="911"/>
      <c r="AS47" s="911"/>
      <c r="AT47" s="911"/>
      <c r="AU47" s="911"/>
      <c r="AV47" s="911"/>
      <c r="AW47" s="911"/>
      <c r="AX47" s="911" t="s">
        <v>243</v>
      </c>
      <c r="AY47" s="903"/>
      <c r="AZ47" s="903" t="s">
        <v>244</v>
      </c>
      <c r="BA47" s="903" t="s">
        <v>245</v>
      </c>
      <c r="BB47" s="903" t="s">
        <v>246</v>
      </c>
      <c r="BC47" s="903" t="s">
        <v>247</v>
      </c>
      <c r="BD47" s="903" t="s">
        <v>248</v>
      </c>
      <c r="BE47" s="903" t="s">
        <v>249</v>
      </c>
      <c r="BF47" s="903" t="s">
        <v>250</v>
      </c>
      <c r="BG47" s="903" t="s">
        <v>349</v>
      </c>
    </row>
    <row r="48" spans="22:59" ht="38.25">
      <c r="V48" s="278"/>
      <c r="W48" s="859" t="s">
        <v>391</v>
      </c>
      <c r="X48" s="542" t="s">
        <v>152</v>
      </c>
      <c r="Y48" s="278"/>
      <c r="Z48" s="912"/>
      <c r="AA48" s="913"/>
      <c r="AB48" s="913"/>
      <c r="AC48" s="913"/>
      <c r="AD48" s="913"/>
      <c r="AE48" s="913"/>
      <c r="AF48" s="913"/>
      <c r="AG48" s="913"/>
      <c r="AH48" s="913"/>
      <c r="AI48" s="913"/>
      <c r="AJ48" s="913"/>
      <c r="AK48" s="913"/>
      <c r="AL48" s="913"/>
      <c r="AM48" s="913"/>
      <c r="AN48" s="913"/>
      <c r="AO48" s="913"/>
      <c r="AP48" s="914"/>
      <c r="AQ48" s="914"/>
      <c r="AR48" s="914"/>
      <c r="AS48" s="914"/>
      <c r="AT48" s="914"/>
      <c r="AU48" s="914"/>
      <c r="AV48" s="914"/>
      <c r="AW48" s="914"/>
      <c r="AX48" s="914"/>
      <c r="AY48" s="904"/>
      <c r="AZ48" s="904" t="s">
        <v>399</v>
      </c>
      <c r="BA48" s="904" t="s">
        <v>399</v>
      </c>
      <c r="BB48" s="904" t="s">
        <v>399</v>
      </c>
      <c r="BC48" s="904" t="s">
        <v>399</v>
      </c>
      <c r="BD48" s="904" t="s">
        <v>399</v>
      </c>
      <c r="BE48" s="904" t="s">
        <v>399</v>
      </c>
      <c r="BF48" s="904" t="s">
        <v>399</v>
      </c>
      <c r="BG48" s="904" t="s">
        <v>399</v>
      </c>
    </row>
    <row r="49" spans="22:59" ht="36">
      <c r="V49" s="278"/>
      <c r="W49" s="860" t="s">
        <v>55</v>
      </c>
      <c r="X49" s="542" t="s">
        <v>210</v>
      </c>
      <c r="Y49" s="283" t="s">
        <v>33</v>
      </c>
      <c r="Z49" s="283"/>
      <c r="AA49" s="284">
        <f>ROUND('6.N2O'!AA9/10, -1)</f>
        <v>3190</v>
      </c>
      <c r="AB49" s="284"/>
      <c r="AC49" s="284"/>
      <c r="AD49" s="284"/>
      <c r="AE49" s="284"/>
      <c r="AF49" s="284"/>
      <c r="AG49" s="284"/>
      <c r="AH49" s="284"/>
      <c r="AI49" s="284"/>
      <c r="AJ49" s="284"/>
      <c r="AK49" s="284"/>
      <c r="AL49" s="284"/>
      <c r="AM49" s="284"/>
      <c r="AN49" s="284"/>
      <c r="AO49" s="284"/>
      <c r="AP49" s="284">
        <f>ROUND('6.N2O'!AP9/10, -1)</f>
        <v>2500</v>
      </c>
      <c r="AQ49" s="284"/>
      <c r="AR49" s="284"/>
      <c r="AS49" s="284"/>
      <c r="AT49" s="284"/>
      <c r="AU49" s="284"/>
      <c r="AV49" s="284"/>
      <c r="AW49" s="284"/>
      <c r="AX49" s="284">
        <f>ROUND('6.N2O'!AX9/10, -1)</f>
        <v>2150</v>
      </c>
      <c r="AY49" s="284"/>
      <c r="AZ49" s="284">
        <f>ROUND('6.N2O'!AZ9/10, -1)</f>
        <v>2080</v>
      </c>
      <c r="BA49" s="284">
        <f>ROUND('6.N2O'!BA9/10, -1)</f>
        <v>2030</v>
      </c>
      <c r="BB49" s="284">
        <f>ROUND('6.N2O'!BB9/10, -1)</f>
        <v>2060</v>
      </c>
      <c r="BC49" s="284">
        <f>ROUND('6.N2O'!BC9/10, -1)</f>
        <v>2020</v>
      </c>
      <c r="BD49" s="284">
        <f>ROUND('6.N2O'!BD9/10, -1)</f>
        <v>2020</v>
      </c>
      <c r="BE49" s="284" t="e">
        <f>ROUND('6.N2O'!BE9/10, -1)</f>
        <v>#REF!</v>
      </c>
      <c r="BF49" s="284">
        <f>ROUND('6.N2O'!BF9/10, -1)</f>
        <v>0</v>
      </c>
      <c r="BG49" s="284">
        <f>ROUND('6.N2O'!BG9/10, -1)</f>
        <v>0</v>
      </c>
    </row>
    <row r="50" spans="22:59" ht="40.5" customHeight="1">
      <c r="V50" s="278"/>
      <c r="W50" s="858" t="s">
        <v>56</v>
      </c>
      <c r="X50" s="542" t="s">
        <v>153</v>
      </c>
      <c r="Y50" s="278"/>
      <c r="Z50" s="280"/>
      <c r="AA50" s="281" t="s">
        <v>263</v>
      </c>
      <c r="AB50" s="281"/>
      <c r="AC50" s="281"/>
      <c r="AD50" s="281"/>
      <c r="AE50" s="281"/>
      <c r="AF50" s="281"/>
      <c r="AG50" s="281"/>
      <c r="AH50" s="281"/>
      <c r="AI50" s="281"/>
      <c r="AJ50" s="281"/>
      <c r="AK50" s="281"/>
      <c r="AL50" s="281"/>
      <c r="AM50" s="281"/>
      <c r="AN50" s="281"/>
      <c r="AO50" s="281"/>
      <c r="AP50" s="281" t="s">
        <v>264</v>
      </c>
      <c r="AQ50" s="282"/>
      <c r="AR50" s="282"/>
      <c r="AS50" s="282"/>
      <c r="AT50" s="282"/>
      <c r="AU50" s="282"/>
      <c r="AV50" s="282"/>
      <c r="AW50" s="282"/>
      <c r="AX50" s="281" t="s">
        <v>265</v>
      </c>
      <c r="AY50" s="282"/>
      <c r="AZ50" s="281" t="s">
        <v>162</v>
      </c>
      <c r="BA50" s="281" t="s">
        <v>266</v>
      </c>
      <c r="BB50" s="281" t="s">
        <v>267</v>
      </c>
      <c r="BC50" s="281" t="s">
        <v>268</v>
      </c>
      <c r="BD50" s="281" t="s">
        <v>346</v>
      </c>
      <c r="BE50" s="281" t="s">
        <v>347</v>
      </c>
      <c r="BF50" s="281" t="s">
        <v>348</v>
      </c>
      <c r="BG50" s="281" t="s">
        <v>350</v>
      </c>
    </row>
    <row r="51" spans="22:59" ht="48.75" customHeight="1">
      <c r="V51" s="278"/>
      <c r="W51" s="858" t="s">
        <v>252</v>
      </c>
      <c r="X51" s="791" t="s">
        <v>359</v>
      </c>
      <c r="Y51" s="278"/>
      <c r="Z51" s="283"/>
      <c r="AA51" s="743">
        <f>ROUND('6.N2O'!AA9/10^3,1)</f>
        <v>31.9</v>
      </c>
      <c r="AB51" s="743">
        <f>ROUND('6.N2O'!AB9/10^3,1)</f>
        <v>31.6</v>
      </c>
      <c r="AC51" s="743">
        <f>ROUND('6.N2O'!AC9/10^3,1)</f>
        <v>31.8</v>
      </c>
      <c r="AD51" s="743">
        <f>ROUND('6.N2O'!AD9/10^3,1)</f>
        <v>31.6</v>
      </c>
      <c r="AE51" s="743">
        <f>ROUND('6.N2O'!AE9/10^3,1)</f>
        <v>32.9</v>
      </c>
      <c r="AF51" s="743">
        <f>ROUND('6.N2O'!AF9/10^3,1)</f>
        <v>33.200000000000003</v>
      </c>
      <c r="AG51" s="743">
        <f>ROUND('6.N2O'!AG9/10^3,1)</f>
        <v>34.299999999999997</v>
      </c>
      <c r="AH51" s="743">
        <f>ROUND('6.N2O'!AH9/10^3,1)</f>
        <v>35.1</v>
      </c>
      <c r="AI51" s="743">
        <f>ROUND('6.N2O'!AI9/10^3,1)</f>
        <v>33.5</v>
      </c>
      <c r="AJ51" s="743">
        <f>ROUND('6.N2O'!AJ9/10^3,1)</f>
        <v>27.4</v>
      </c>
      <c r="AK51" s="743">
        <f>ROUND('6.N2O'!AK9/10^3,1)</f>
        <v>29.9</v>
      </c>
      <c r="AL51" s="743">
        <f>ROUND('6.N2O'!AL9/10^3,1)</f>
        <v>26.3</v>
      </c>
      <c r="AM51" s="743">
        <f>ROUND('6.N2O'!AM9/10^3,1)</f>
        <v>25.7</v>
      </c>
      <c r="AN51" s="743">
        <f>ROUND('6.N2O'!AN9/10^3,1)</f>
        <v>25.6</v>
      </c>
      <c r="AO51" s="743">
        <f>ROUND('6.N2O'!AO9/10^3,1)</f>
        <v>25.4</v>
      </c>
      <c r="AP51" s="778">
        <f>ROUND('6.N2O'!AP9/10^3,1)</f>
        <v>25</v>
      </c>
      <c r="AQ51" s="743">
        <f>ROUND('6.N2O'!AQ9/10^3,1)</f>
        <v>24.8</v>
      </c>
      <c r="AR51" s="743">
        <f>ROUND('6.N2O'!AR9/10^3,1)</f>
        <v>24.2</v>
      </c>
      <c r="AS51" s="743">
        <f>ROUND('6.N2O'!AS9/10^3,1)</f>
        <v>23.4</v>
      </c>
      <c r="AT51" s="743">
        <f>ROUND('6.N2O'!AT9/10^3,1)</f>
        <v>22.7</v>
      </c>
      <c r="AU51" s="743">
        <f>ROUND('6.N2O'!AU9/10^3,1)</f>
        <v>22.2</v>
      </c>
      <c r="AV51" s="743">
        <f>ROUND('6.N2O'!AV9/10^3,1)</f>
        <v>21.8</v>
      </c>
      <c r="AW51" s="743">
        <f>ROUND('6.N2O'!AW9/10^3,1)</f>
        <v>21.5</v>
      </c>
      <c r="AX51" s="777">
        <f>ROUND('6.N2O'!AX9/10^3,1)</f>
        <v>21.5</v>
      </c>
      <c r="AY51" s="743">
        <f>ROUND('6.N2O'!AY9/10^3,1)</f>
        <v>21.1</v>
      </c>
      <c r="AZ51" s="778">
        <f>ROUND('6.N2O'!AZ9/10^3,1)</f>
        <v>20.8</v>
      </c>
      <c r="BA51" s="778">
        <f>ROUND('6.N2O'!BA9/10^3,1)</f>
        <v>20.3</v>
      </c>
      <c r="BB51" s="778">
        <f>ROUND('6.N2O'!BB9/10^3,1)</f>
        <v>20.6</v>
      </c>
      <c r="BC51" s="778">
        <f>ROUND('6.N2O'!BC9/10^3,1)</f>
        <v>20.2</v>
      </c>
      <c r="BD51" s="778">
        <f>ROUND('6.N2O'!BD9/10^3,1)</f>
        <v>20.2</v>
      </c>
      <c r="BE51" s="778" t="e">
        <f>ROUND('6.N2O'!BE9/10^3,1)</f>
        <v>#REF!</v>
      </c>
      <c r="BF51" s="778">
        <f>ROUND('6.N2O'!BF9/10^3,1)</f>
        <v>0</v>
      </c>
      <c r="BG51" s="778">
        <f>ROUND('6.N2O'!BG9/10^3,1)</f>
        <v>0</v>
      </c>
    </row>
    <row r="52" spans="22:59">
      <c r="V52" s="278"/>
      <c r="W52" s="277"/>
      <c r="X52" s="277"/>
      <c r="Y52" s="278"/>
      <c r="Z52" s="278"/>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row>
    <row r="53" spans="22:59">
      <c r="W5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row>
    <row r="54" spans="22:59">
      <c r="W54"/>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row>
    <row r="55" spans="22:59">
      <c r="V55" s="544" t="s">
        <v>41</v>
      </c>
      <c r="W55" s="248"/>
      <c r="X55" s="248"/>
      <c r="Y55" s="249"/>
      <c r="Z55" s="249"/>
      <c r="AA55" s="250" t="s">
        <v>241</v>
      </c>
      <c r="AB55" s="250"/>
      <c r="AC55" s="250"/>
      <c r="AD55" s="250"/>
      <c r="AE55" s="250"/>
      <c r="AF55" s="250"/>
      <c r="AG55" s="250"/>
      <c r="AH55" s="250"/>
      <c r="AI55" s="250"/>
      <c r="AJ55" s="250"/>
      <c r="AK55" s="250"/>
      <c r="AL55" s="250"/>
      <c r="AM55" s="250"/>
      <c r="AN55" s="250"/>
      <c r="AO55" s="250"/>
      <c r="AP55" s="251" t="s">
        <v>242</v>
      </c>
      <c r="AQ55" s="251"/>
      <c r="AR55" s="251"/>
      <c r="AS55" s="251"/>
      <c r="AT55" s="251"/>
      <c r="AU55" s="251"/>
      <c r="AV55" s="251"/>
      <c r="AW55" s="251"/>
      <c r="AX55" s="251" t="s">
        <v>243</v>
      </c>
      <c r="AY55" s="251"/>
      <c r="AZ55" s="251" t="s">
        <v>244</v>
      </c>
      <c r="BA55" s="251" t="s">
        <v>245</v>
      </c>
      <c r="BB55" s="251" t="s">
        <v>246</v>
      </c>
      <c r="BC55" s="251" t="s">
        <v>247</v>
      </c>
      <c r="BD55" s="251" t="s">
        <v>248</v>
      </c>
      <c r="BE55" s="251" t="s">
        <v>249</v>
      </c>
      <c r="BF55" s="251" t="s">
        <v>250</v>
      </c>
      <c r="BG55" s="251" t="s">
        <v>349</v>
      </c>
    </row>
    <row r="56" spans="22:59">
      <c r="V56" s="544"/>
      <c r="W56" s="248"/>
      <c r="X56" s="248"/>
      <c r="Y56" s="545"/>
      <c r="Z56" s="545"/>
      <c r="AA56" s="546"/>
      <c r="AB56" s="546"/>
      <c r="AC56" s="546"/>
      <c r="AD56" s="546"/>
      <c r="AE56" s="546"/>
      <c r="AF56" s="546"/>
      <c r="AG56" s="546"/>
      <c r="AH56" s="546"/>
      <c r="AI56" s="546"/>
      <c r="AJ56" s="546"/>
      <c r="AK56" s="546"/>
      <c r="AL56" s="546"/>
      <c r="AM56" s="546"/>
      <c r="AN56" s="546"/>
      <c r="AO56" s="546"/>
      <c r="AP56" s="547"/>
      <c r="AQ56" s="547"/>
      <c r="AR56" s="547"/>
      <c r="AS56" s="547"/>
      <c r="AT56" s="547"/>
      <c r="AU56" s="547"/>
      <c r="AV56" s="547"/>
      <c r="AW56" s="547"/>
      <c r="AX56" s="547"/>
      <c r="AY56" s="547"/>
      <c r="AZ56" s="910" t="s">
        <v>399</v>
      </c>
      <c r="BA56" s="910" t="s">
        <v>399</v>
      </c>
      <c r="BB56" s="910" t="s">
        <v>399</v>
      </c>
      <c r="BC56" s="910" t="s">
        <v>399</v>
      </c>
      <c r="BD56" s="910" t="s">
        <v>399</v>
      </c>
      <c r="BE56" s="910" t="s">
        <v>399</v>
      </c>
      <c r="BF56" s="910" t="s">
        <v>399</v>
      </c>
      <c r="BG56" s="910" t="s">
        <v>399</v>
      </c>
    </row>
    <row r="57" spans="22:59">
      <c r="V57" s="247"/>
      <c r="W57" s="248"/>
      <c r="X57" s="248"/>
      <c r="Y57" s="545"/>
      <c r="Z57" s="545"/>
      <c r="AA57" s="546"/>
      <c r="AB57" s="546"/>
      <c r="AC57" s="546"/>
      <c r="AD57" s="546"/>
      <c r="AE57" s="546"/>
      <c r="AF57" s="546"/>
      <c r="AG57" s="546"/>
      <c r="AH57" s="546"/>
      <c r="AI57" s="546"/>
      <c r="AJ57" s="546"/>
      <c r="AK57" s="546"/>
      <c r="AL57" s="546"/>
      <c r="AM57" s="546"/>
      <c r="AN57" s="546"/>
      <c r="AO57" s="546"/>
      <c r="AP57" s="547"/>
      <c r="AQ57" s="547"/>
      <c r="AR57" s="547"/>
      <c r="AS57" s="547"/>
      <c r="AT57" s="547"/>
      <c r="AU57" s="547"/>
      <c r="AV57" s="547"/>
      <c r="AW57" s="547"/>
      <c r="AX57" s="547"/>
      <c r="AY57" s="547"/>
      <c r="AZ57" s="547"/>
      <c r="BA57" s="547"/>
      <c r="BB57" s="547"/>
      <c r="BC57" s="547"/>
      <c r="BD57" s="547"/>
      <c r="BE57" s="547"/>
      <c r="BF57" s="547"/>
      <c r="BG57" s="547"/>
    </row>
    <row r="58" spans="22:59">
      <c r="V58" s="247"/>
      <c r="W58" s="248"/>
      <c r="X58" s="248"/>
      <c r="Y58" s="548"/>
      <c r="Z58" s="548"/>
      <c r="AA58" s="549" t="s">
        <v>270</v>
      </c>
      <c r="AB58" s="549"/>
      <c r="AC58" s="549"/>
      <c r="AD58" s="549"/>
      <c r="AE58" s="549"/>
      <c r="AF58" s="549"/>
      <c r="AG58" s="549"/>
      <c r="AH58" s="549"/>
      <c r="AI58" s="549"/>
      <c r="AJ58" s="549"/>
      <c r="AK58" s="549"/>
      <c r="AL58" s="549"/>
      <c r="AM58" s="549"/>
      <c r="AN58" s="549"/>
      <c r="AO58" s="549"/>
      <c r="AP58" s="550" t="s">
        <v>269</v>
      </c>
      <c r="AQ58" s="550"/>
      <c r="AR58" s="550"/>
      <c r="AS58" s="550"/>
      <c r="AT58" s="550"/>
      <c r="AU58" s="550"/>
      <c r="AV58" s="550"/>
      <c r="AW58" s="550"/>
      <c r="AX58" s="550" t="s">
        <v>271</v>
      </c>
      <c r="AY58" s="550"/>
      <c r="AZ58" s="550" t="s">
        <v>272</v>
      </c>
      <c r="BA58" s="550" t="s">
        <v>273</v>
      </c>
      <c r="BB58" s="550" t="s">
        <v>274</v>
      </c>
      <c r="BC58" s="550" t="s">
        <v>275</v>
      </c>
      <c r="BD58" s="550" t="s">
        <v>276</v>
      </c>
      <c r="BE58" s="550" t="s">
        <v>277</v>
      </c>
      <c r="BF58" s="550"/>
      <c r="BG58" s="550"/>
    </row>
    <row r="59" spans="22:59">
      <c r="V59" s="247"/>
      <c r="W59" s="248"/>
      <c r="X59" s="248"/>
      <c r="Y59" s="247"/>
      <c r="Z59" s="247"/>
      <c r="AA59" s="551"/>
      <c r="AB59" s="551"/>
      <c r="AC59" s="551"/>
      <c r="AD59" s="551"/>
      <c r="AE59" s="551"/>
      <c r="AF59" s="551"/>
      <c r="AG59" s="551"/>
      <c r="AH59" s="551"/>
      <c r="AI59" s="551"/>
      <c r="AJ59" s="551"/>
      <c r="AK59" s="551"/>
      <c r="AL59" s="551"/>
      <c r="AM59" s="551"/>
      <c r="AN59" s="551"/>
      <c r="AO59" s="551"/>
      <c r="AP59" s="552"/>
      <c r="AQ59" s="552"/>
      <c r="AR59" s="552"/>
      <c r="AS59" s="552"/>
      <c r="AT59" s="552"/>
      <c r="AU59" s="552"/>
      <c r="AV59" s="552"/>
      <c r="AW59" s="552"/>
      <c r="AX59" s="552"/>
      <c r="AY59" s="552"/>
      <c r="AZ59" s="552"/>
      <c r="BA59" s="552"/>
      <c r="BB59" s="552"/>
      <c r="BC59" s="552"/>
      <c r="BD59" s="552"/>
      <c r="BE59" s="552"/>
      <c r="BF59" s="552"/>
      <c r="BG59" s="552"/>
    </row>
    <row r="60" spans="22:59">
      <c r="V60" s="247"/>
      <c r="W60" s="248"/>
      <c r="X60" s="248"/>
      <c r="Y60" s="545" t="s">
        <v>34</v>
      </c>
      <c r="Z60" s="545" t="s">
        <v>150</v>
      </c>
      <c r="AA60" s="545"/>
      <c r="AB60" s="545"/>
      <c r="AC60" s="545"/>
      <c r="AD60" s="545"/>
      <c r="AE60" s="545"/>
      <c r="AF60" s="545"/>
      <c r="AG60" s="545"/>
      <c r="AH60" s="545"/>
      <c r="AI60" s="545"/>
      <c r="AJ60" s="545"/>
      <c r="AK60" s="545"/>
      <c r="AL60" s="545"/>
      <c r="AM60" s="545"/>
      <c r="AN60" s="545"/>
      <c r="AO60" s="545"/>
      <c r="AP60" s="553">
        <f>ROUND('7.F-gas'!$AP$5/10, -1)</f>
        <v>1280</v>
      </c>
      <c r="AQ60" s="553"/>
      <c r="AR60" s="553"/>
      <c r="AS60" s="553"/>
      <c r="AT60" s="553"/>
      <c r="AU60" s="553"/>
      <c r="AV60" s="553"/>
      <c r="AW60" s="553"/>
      <c r="AX60" s="553">
        <f>ROUND('7.F-gas'!$AX$5/10, -1)</f>
        <v>3210</v>
      </c>
      <c r="AY60" s="553"/>
      <c r="AZ60" s="553">
        <f>ROUND('7.F-gas'!AZ$5/10, -1)</f>
        <v>3930</v>
      </c>
      <c r="BA60" s="553">
        <f>ROUND('7.F-gas'!BA$5/10, -1)</f>
        <v>4260</v>
      </c>
      <c r="BB60" s="553">
        <f>ROUND('7.F-gas'!BB$5/10, -1)</f>
        <v>4490</v>
      </c>
      <c r="BC60" s="553">
        <f>ROUND('7.F-gas'!BC$5/10, -1)</f>
        <v>4700</v>
      </c>
      <c r="BD60" s="553">
        <f>ROUND('7.F-gas'!BD$5/10, -1)</f>
        <v>5040</v>
      </c>
      <c r="BE60" s="553">
        <f>ROUND('7.F-gas'!BE$5/10, -1)</f>
        <v>0</v>
      </c>
      <c r="BF60" s="553">
        <f>ROUND('7.F-gas'!BG$5/10, -1)</f>
        <v>0</v>
      </c>
      <c r="BG60" s="553">
        <f>ROUND('7.F-gas'!BH$5/10, -1)</f>
        <v>0</v>
      </c>
    </row>
    <row r="61" spans="22:59">
      <c r="V61" s="247"/>
      <c r="W61" s="248"/>
      <c r="X61" s="248"/>
      <c r="Y61" s="548"/>
      <c r="Z61" s="548" t="s">
        <v>151</v>
      </c>
      <c r="AA61" s="548"/>
      <c r="AB61" s="548"/>
      <c r="AC61" s="548"/>
      <c r="AD61" s="548"/>
      <c r="AE61" s="548"/>
      <c r="AF61" s="548"/>
      <c r="AG61" s="548"/>
      <c r="AH61" s="548"/>
      <c r="AI61" s="548"/>
      <c r="AJ61" s="548"/>
      <c r="AK61" s="548"/>
      <c r="AL61" s="548"/>
      <c r="AM61" s="548"/>
      <c r="AN61" s="548"/>
      <c r="AO61" s="548"/>
      <c r="AP61" s="780">
        <f>ROUND('7.F-gas'!AP$5/10^3,1)</f>
        <v>12.8</v>
      </c>
      <c r="AQ61" s="554">
        <f>ROUND('7.F-gas'!AQ$5/10^3,1)</f>
        <v>14.6</v>
      </c>
      <c r="AR61" s="554">
        <f>ROUND('7.F-gas'!AR$5/10^3,1)</f>
        <v>16.7</v>
      </c>
      <c r="AS61" s="554">
        <f>ROUND('7.F-gas'!AS$5/10^3,1)</f>
        <v>19.3</v>
      </c>
      <c r="AT61" s="554">
        <f>ROUND('7.F-gas'!AT$5/10^3,1)</f>
        <v>20.9</v>
      </c>
      <c r="AU61" s="554">
        <f>ROUND('7.F-gas'!AU$5/10^3,1)</f>
        <v>23.3</v>
      </c>
      <c r="AV61" s="554">
        <f>ROUND('7.F-gas'!AV$5/10^3,1)</f>
        <v>26.1</v>
      </c>
      <c r="AW61" s="554">
        <f>ROUND('7.F-gas'!AW$5/10^3,1)</f>
        <v>29.4</v>
      </c>
      <c r="AX61" s="780">
        <f>ROUND('7.F-gas'!AX$5/10^3,1)</f>
        <v>32.1</v>
      </c>
      <c r="AY61" s="780">
        <f>ROUND('7.F-gas'!AY$5/10^3,1)</f>
        <v>35.799999999999997</v>
      </c>
      <c r="AZ61" s="780">
        <f>ROUND('7.F-gas'!AZ$5/10^3,1)</f>
        <v>39.299999999999997</v>
      </c>
      <c r="BA61" s="780">
        <f>ROUND('7.F-gas'!BA$5/10^3,1)</f>
        <v>42.6</v>
      </c>
      <c r="BB61" s="780">
        <f>ROUND('7.F-gas'!BB$5/10^3,1)</f>
        <v>44.9</v>
      </c>
      <c r="BC61" s="780">
        <f>ROUND('7.F-gas'!BC$5/10^3,1)</f>
        <v>47</v>
      </c>
      <c r="BD61" s="780">
        <f>ROUND('7.F-gas'!BD$5/10^3,1)</f>
        <v>50.4</v>
      </c>
      <c r="BE61" s="780">
        <f>ROUND('7.F-gas'!BE$5/10^3,1)</f>
        <v>0</v>
      </c>
      <c r="BF61" s="780">
        <f>ROUND('7.F-gas'!BF$5/10^3,1)</f>
        <v>0</v>
      </c>
      <c r="BG61" s="780">
        <f>ROUND('7.F-gas'!BG$5/10^3,1)</f>
        <v>0</v>
      </c>
    </row>
    <row r="62" spans="22:59">
      <c r="V62" s="247"/>
      <c r="W62" s="248"/>
      <c r="X62" s="248"/>
      <c r="Y62" s="247"/>
      <c r="Z62" s="247"/>
      <c r="AA62" s="247"/>
      <c r="AB62" s="247"/>
      <c r="AC62" s="247"/>
      <c r="AD62" s="247"/>
      <c r="AE62" s="247"/>
      <c r="AF62" s="247"/>
      <c r="AG62" s="247"/>
      <c r="AH62" s="247"/>
      <c r="AI62" s="247"/>
      <c r="AJ62" s="247"/>
      <c r="AK62" s="247"/>
      <c r="AL62" s="247"/>
      <c r="AM62" s="247"/>
      <c r="AN62" s="247"/>
      <c r="AO62" s="247"/>
      <c r="AP62" s="555"/>
      <c r="AQ62" s="555"/>
      <c r="AR62" s="555"/>
      <c r="AS62" s="555"/>
      <c r="AT62" s="555"/>
      <c r="AU62" s="555"/>
      <c r="AV62" s="555"/>
      <c r="AW62" s="555"/>
      <c r="AX62" s="555"/>
      <c r="AY62" s="555"/>
      <c r="AZ62" s="555"/>
      <c r="BA62" s="555"/>
      <c r="BB62" s="555"/>
      <c r="BC62" s="555"/>
      <c r="BD62" s="555"/>
      <c r="BE62" s="555"/>
      <c r="BF62" s="555"/>
      <c r="BG62" s="555"/>
    </row>
    <row r="63" spans="22:59">
      <c r="V63" s="247"/>
      <c r="W63" s="248"/>
      <c r="X63" s="248"/>
      <c r="Y63" s="545" t="s">
        <v>16</v>
      </c>
      <c r="Z63" s="545" t="s">
        <v>156</v>
      </c>
      <c r="AA63" s="545"/>
      <c r="AB63" s="545"/>
      <c r="AC63" s="545"/>
      <c r="AD63" s="545"/>
      <c r="AE63" s="545"/>
      <c r="AF63" s="545"/>
      <c r="AG63" s="545"/>
      <c r="AH63" s="545"/>
      <c r="AI63" s="545"/>
      <c r="AJ63" s="545"/>
      <c r="AK63" s="545"/>
      <c r="AL63" s="545"/>
      <c r="AM63" s="545"/>
      <c r="AN63" s="545"/>
      <c r="AO63" s="545"/>
      <c r="AP63" s="553">
        <f>ROUND('7.F-gas'!$AP$16/10, -1)</f>
        <v>860</v>
      </c>
      <c r="AQ63" s="553"/>
      <c r="AR63" s="553"/>
      <c r="AS63" s="553"/>
      <c r="AT63" s="553"/>
      <c r="AU63" s="553"/>
      <c r="AV63" s="553"/>
      <c r="AW63" s="553"/>
      <c r="AX63" s="553">
        <f>ROUND('7.F-gas'!$AX$16/10, -1)</f>
        <v>330</v>
      </c>
      <c r="AY63" s="553"/>
      <c r="AZ63" s="553">
        <f>ROUND('7.F-gas'!AZ$16/10, -1)</f>
        <v>330</v>
      </c>
      <c r="BA63" s="553">
        <f>ROUND('7.F-gas'!BA$16/10, -1)</f>
        <v>340</v>
      </c>
      <c r="BB63" s="553">
        <f>ROUND('7.F-gas'!BB$16/10, -1)</f>
        <v>350</v>
      </c>
      <c r="BC63" s="553">
        <f>ROUND('7.F-gas'!BC$16/10, -1)</f>
        <v>350</v>
      </c>
      <c r="BD63" s="553">
        <f>ROUND('7.F-gas'!BD$16/10, -1)</f>
        <v>340</v>
      </c>
      <c r="BE63" s="553">
        <f>ROUND('7.F-gas'!BE$16/10, -1)</f>
        <v>0</v>
      </c>
      <c r="BF63" s="553">
        <f>ROUND('7.F-gas'!BG$16/10, -1)</f>
        <v>0</v>
      </c>
      <c r="BG63" s="553">
        <f>ROUND('7.F-gas'!BH$16/10, -1)</f>
        <v>0</v>
      </c>
    </row>
    <row r="64" spans="22:59">
      <c r="V64" s="247"/>
      <c r="W64" s="248"/>
      <c r="X64" s="248"/>
      <c r="Y64" s="548"/>
      <c r="Z64" s="548" t="s">
        <v>151</v>
      </c>
      <c r="AA64" s="548"/>
      <c r="AB64" s="548"/>
      <c r="AC64" s="548"/>
      <c r="AD64" s="548"/>
      <c r="AE64" s="548"/>
      <c r="AF64" s="548"/>
      <c r="AG64" s="548"/>
      <c r="AH64" s="548"/>
      <c r="AI64" s="548"/>
      <c r="AJ64" s="548"/>
      <c r="AK64" s="548"/>
      <c r="AL64" s="548"/>
      <c r="AM64" s="548"/>
      <c r="AN64" s="548"/>
      <c r="AO64" s="548"/>
      <c r="AP64" s="780">
        <f>ROUND('7.F-gas'!AP$16/10^3,1)</f>
        <v>8.6</v>
      </c>
      <c r="AQ64" s="554">
        <f>ROUND('7.F-gas'!AQ$16/10^3,1)</f>
        <v>9</v>
      </c>
      <c r="AR64" s="554">
        <f>ROUND('7.F-gas'!AR$16/10^3,1)</f>
        <v>7.9</v>
      </c>
      <c r="AS64" s="554">
        <f>ROUND('7.F-gas'!AS$16/10^3,1)</f>
        <v>5.7</v>
      </c>
      <c r="AT64" s="554">
        <f>ROUND('7.F-gas'!AT$16/10^3,1)</f>
        <v>4</v>
      </c>
      <c r="AU64" s="554">
        <f>ROUND('7.F-gas'!AU$16/10^3,1)</f>
        <v>4.2</v>
      </c>
      <c r="AV64" s="554">
        <f>ROUND('7.F-gas'!AV$16/10^3,1)</f>
        <v>3.8</v>
      </c>
      <c r="AW64" s="554">
        <f>ROUND('7.F-gas'!AW$16/10^3,1)</f>
        <v>3.4</v>
      </c>
      <c r="AX64" s="780">
        <f>ROUND('7.F-gas'!AX$16/10^3,1)</f>
        <v>3.3</v>
      </c>
      <c r="AY64" s="780">
        <f>ROUND('7.F-gas'!AY$16/10^3,1)</f>
        <v>3.4</v>
      </c>
      <c r="AZ64" s="780">
        <f>ROUND('7.F-gas'!AZ$16/10^3,1)</f>
        <v>3.3</v>
      </c>
      <c r="BA64" s="780">
        <f>ROUND('7.F-gas'!BA$16/10^3,1)</f>
        <v>3.4</v>
      </c>
      <c r="BB64" s="780">
        <f>ROUND('7.F-gas'!BB$16/10^3,1)</f>
        <v>3.5</v>
      </c>
      <c r="BC64" s="780">
        <f>ROUND('7.F-gas'!BC$16/10^3,1)</f>
        <v>3.5</v>
      </c>
      <c r="BD64" s="780">
        <f>ROUND('7.F-gas'!BD$16/10^3,1)</f>
        <v>3.4</v>
      </c>
      <c r="BE64" s="780">
        <f>ROUND('7.F-gas'!BE$16/10^3,1)</f>
        <v>0</v>
      </c>
      <c r="BF64" s="780">
        <f>ROUND('7.F-gas'!BF$16/10^3,1)</f>
        <v>0</v>
      </c>
      <c r="BG64" s="780">
        <f>ROUND('7.F-gas'!BG$16/10^3,1)</f>
        <v>0</v>
      </c>
    </row>
    <row r="65" spans="22:59">
      <c r="V65" s="247"/>
      <c r="W65" s="248"/>
      <c r="X65" s="248"/>
      <c r="Y65" s="247"/>
      <c r="Z65" s="247"/>
      <c r="AA65" s="247"/>
      <c r="AB65" s="247"/>
      <c r="AC65" s="247"/>
      <c r="AD65" s="247"/>
      <c r="AE65" s="247"/>
      <c r="AF65" s="247"/>
      <c r="AG65" s="247"/>
      <c r="AH65" s="247"/>
      <c r="AI65" s="247"/>
      <c r="AJ65" s="247"/>
      <c r="AK65" s="247"/>
      <c r="AL65" s="247"/>
      <c r="AM65" s="247"/>
      <c r="AN65" s="247"/>
      <c r="AO65" s="247"/>
      <c r="AP65" s="555"/>
      <c r="AQ65" s="555"/>
      <c r="AR65" s="555"/>
      <c r="AS65" s="555"/>
      <c r="AT65" s="555"/>
      <c r="AU65" s="555"/>
      <c r="AV65" s="555"/>
      <c r="AW65" s="555"/>
      <c r="AX65" s="555"/>
      <c r="AY65" s="555"/>
      <c r="AZ65" s="555"/>
      <c r="BA65" s="555"/>
      <c r="BB65" s="555"/>
      <c r="BC65" s="555"/>
      <c r="BD65" s="555"/>
      <c r="BE65" s="555"/>
      <c r="BF65" s="555"/>
      <c r="BG65" s="555"/>
    </row>
    <row r="66" spans="22:59">
      <c r="V66" s="247"/>
      <c r="W66" s="248"/>
      <c r="X66" s="248"/>
      <c r="Y66" s="545" t="s">
        <v>35</v>
      </c>
      <c r="Z66" s="545" t="s">
        <v>156</v>
      </c>
      <c r="AA66" s="545"/>
      <c r="AB66" s="545"/>
      <c r="AC66" s="545"/>
      <c r="AD66" s="545"/>
      <c r="AE66" s="545"/>
      <c r="AF66" s="545"/>
      <c r="AG66" s="545"/>
      <c r="AH66" s="545"/>
      <c r="AI66" s="545"/>
      <c r="AJ66" s="545"/>
      <c r="AK66" s="545"/>
      <c r="AL66" s="545"/>
      <c r="AM66" s="545"/>
      <c r="AN66" s="545"/>
      <c r="AO66" s="545"/>
      <c r="AP66" s="553">
        <f>ROUND('7.F-gas'!$AP$23/10, -1)</f>
        <v>500</v>
      </c>
      <c r="AQ66" s="553"/>
      <c r="AR66" s="553"/>
      <c r="AS66" s="553"/>
      <c r="AT66" s="553"/>
      <c r="AU66" s="553"/>
      <c r="AV66" s="553"/>
      <c r="AW66" s="553"/>
      <c r="AX66" s="553">
        <f>ROUND('7.F-gas'!$AX$23/10, -1)</f>
        <v>210</v>
      </c>
      <c r="AY66" s="553"/>
      <c r="AZ66" s="553">
        <f>ROUND('7.F-gas'!AZ$23/10, -1)</f>
        <v>210</v>
      </c>
      <c r="BA66" s="553">
        <f>ROUND('7.F-gas'!BA$23/10, -1)</f>
        <v>220</v>
      </c>
      <c r="BB66" s="553">
        <f>ROUND('7.F-gas'!BB$23/10, -1)</f>
        <v>210</v>
      </c>
      <c r="BC66" s="553">
        <f>ROUND('7.F-gas'!BC$23/10, -1)</f>
        <v>210</v>
      </c>
      <c r="BD66" s="553">
        <f>ROUND('7.F-gas'!BD$23/10, -1)</f>
        <v>200</v>
      </c>
      <c r="BE66" s="553">
        <f>ROUND('7.F-gas'!BE$23/10, -1)</f>
        <v>0</v>
      </c>
      <c r="BF66" s="553">
        <f>ROUND('7.F-gas'!BG$23/10, -1)</f>
        <v>0</v>
      </c>
      <c r="BG66" s="553">
        <f>ROUND('7.F-gas'!BH$23/10, -1)</f>
        <v>0</v>
      </c>
    </row>
    <row r="67" spans="22:59">
      <c r="V67" s="247"/>
      <c r="W67" s="248"/>
      <c r="X67" s="248"/>
      <c r="Y67" s="548"/>
      <c r="Z67" s="548" t="s">
        <v>157</v>
      </c>
      <c r="AA67" s="548"/>
      <c r="AB67" s="548"/>
      <c r="AC67" s="548"/>
      <c r="AD67" s="548"/>
      <c r="AE67" s="548"/>
      <c r="AF67" s="548"/>
      <c r="AG67" s="548"/>
      <c r="AH67" s="548"/>
      <c r="AI67" s="548"/>
      <c r="AJ67" s="548"/>
      <c r="AK67" s="548"/>
      <c r="AL67" s="548"/>
      <c r="AM67" s="548"/>
      <c r="AN67" s="548"/>
      <c r="AO67" s="548"/>
      <c r="AP67" s="780">
        <f>ROUND('7.F-gas'!AP$23/10^3, 1)</f>
        <v>5</v>
      </c>
      <c r="AQ67" s="554">
        <f>ROUND('7.F-gas'!AQ$23/10^3, 1)</f>
        <v>5.2</v>
      </c>
      <c r="AR67" s="554">
        <f>ROUND('7.F-gas'!AR$23/10^3, 1)</f>
        <v>4.7</v>
      </c>
      <c r="AS67" s="554">
        <f>ROUND('7.F-gas'!AS$23/10^3, 1)</f>
        <v>4.2</v>
      </c>
      <c r="AT67" s="554">
        <f>ROUND('7.F-gas'!AT$23/10^3, 1)</f>
        <v>2.4</v>
      </c>
      <c r="AU67" s="554">
        <f>ROUND('7.F-gas'!AU$23/10^3, 1)</f>
        <v>2.4</v>
      </c>
      <c r="AV67" s="554">
        <f>ROUND('7.F-gas'!AV$23/10^3, 1)</f>
        <v>2.2000000000000002</v>
      </c>
      <c r="AW67" s="554">
        <f>ROUND('7.F-gas'!AW$23/10^3, 1)</f>
        <v>2.2000000000000002</v>
      </c>
      <c r="AX67" s="780">
        <f>ROUND('7.F-gas'!AX$23/10^3, 1)</f>
        <v>2.1</v>
      </c>
      <c r="AY67" s="780">
        <f>ROUND('7.F-gas'!AY$23/10^3, 1)</f>
        <v>2</v>
      </c>
      <c r="AZ67" s="780">
        <f>ROUND('7.F-gas'!AZ$23/10^3, 1)</f>
        <v>2.1</v>
      </c>
      <c r="BA67" s="780">
        <f>ROUND('7.F-gas'!BA$23/10^3, 1)</f>
        <v>2.2000000000000002</v>
      </c>
      <c r="BB67" s="780">
        <f>ROUND('7.F-gas'!BB$23/10^3, 1)</f>
        <v>2.1</v>
      </c>
      <c r="BC67" s="780">
        <f>ROUND('7.F-gas'!BC$23/10^3, 1)</f>
        <v>2.1</v>
      </c>
      <c r="BD67" s="780">
        <f>ROUND('7.F-gas'!BD$23/10^3, 1)</f>
        <v>2</v>
      </c>
      <c r="BE67" s="780">
        <f>ROUND('7.F-gas'!BE$23/10^3, 1)</f>
        <v>0</v>
      </c>
      <c r="BF67" s="780">
        <f>ROUND('7.F-gas'!BF$23/10^3, 1)</f>
        <v>0</v>
      </c>
      <c r="BG67" s="780">
        <f>ROUND('7.F-gas'!BG$23/10^3, 1)</f>
        <v>0</v>
      </c>
    </row>
    <row r="68" spans="22:59">
      <c r="V68" s="247"/>
      <c r="W68" s="248"/>
      <c r="X68" s="248"/>
      <c r="Y68" s="247"/>
      <c r="Z68" s="247"/>
      <c r="AA68" s="247"/>
      <c r="AB68" s="247"/>
      <c r="AC68" s="247"/>
      <c r="AD68" s="247"/>
      <c r="AE68" s="247"/>
      <c r="AF68" s="247"/>
      <c r="AG68" s="247"/>
      <c r="AH68" s="247"/>
      <c r="AI68" s="247"/>
      <c r="AJ68" s="247"/>
      <c r="AK68" s="247"/>
      <c r="AL68" s="247"/>
      <c r="AM68" s="247"/>
      <c r="AN68" s="247"/>
      <c r="AO68" s="247"/>
      <c r="AP68" s="555"/>
      <c r="AQ68" s="555"/>
      <c r="AR68" s="555"/>
      <c r="AS68" s="555"/>
      <c r="AT68" s="555"/>
      <c r="AU68" s="555"/>
      <c r="AV68" s="555"/>
      <c r="AW68" s="555"/>
      <c r="AX68" s="555"/>
      <c r="AY68" s="555"/>
      <c r="AZ68" s="555"/>
      <c r="BA68" s="555"/>
      <c r="BB68" s="555"/>
      <c r="BC68" s="555"/>
      <c r="BD68" s="555"/>
      <c r="BE68" s="555"/>
      <c r="BF68" s="555"/>
      <c r="BG68" s="555"/>
    </row>
    <row r="69" spans="22:59">
      <c r="V69" s="247"/>
      <c r="W69" s="248"/>
      <c r="X69" s="248"/>
      <c r="Y69" s="545" t="s">
        <v>36</v>
      </c>
      <c r="Z69" s="545" t="s">
        <v>150</v>
      </c>
      <c r="AA69" s="545"/>
      <c r="AB69" s="545"/>
      <c r="AC69" s="545"/>
      <c r="AD69" s="545"/>
      <c r="AE69" s="545"/>
      <c r="AF69" s="545"/>
      <c r="AG69" s="545"/>
      <c r="AH69" s="545"/>
      <c r="AI69" s="545"/>
      <c r="AJ69" s="545"/>
      <c r="AK69" s="545"/>
      <c r="AL69" s="545"/>
      <c r="AM69" s="545"/>
      <c r="AN69" s="545"/>
      <c r="AO69" s="545"/>
      <c r="AP69" s="553">
        <f>ROUND('7.F-gas'!$AP$30/10,-1)</f>
        <v>150</v>
      </c>
      <c r="AQ69" s="553"/>
      <c r="AR69" s="553"/>
      <c r="AS69" s="553"/>
      <c r="AT69" s="553"/>
      <c r="AU69" s="553"/>
      <c r="AV69" s="553"/>
      <c r="AW69" s="553"/>
      <c r="AX69" s="553">
        <f>ROUND('7.F-gas'!$AX$30/10,-1)</f>
        <v>160</v>
      </c>
      <c r="AY69" s="553"/>
      <c r="AZ69" s="553">
        <f>ROUND('7.F-gas'!AZ$30/10,1)</f>
        <v>57.1</v>
      </c>
      <c r="BA69" s="553">
        <f>ROUND('7.F-gas'!BA$30/10,1)</f>
        <v>63.4</v>
      </c>
      <c r="BB69" s="553">
        <f>ROUND('7.F-gas'!BB$30/10,1)</f>
        <v>45</v>
      </c>
      <c r="BC69" s="553">
        <f>ROUND('7.F-gas'!BC$30/10,1)</f>
        <v>28.2</v>
      </c>
      <c r="BD69" s="553">
        <f>ROUND('7.F-gas'!BD$30/10,1)</f>
        <v>26.1</v>
      </c>
      <c r="BE69" s="553">
        <f>ROUND('7.F-gas'!BE$30/10,1)</f>
        <v>0</v>
      </c>
      <c r="BF69" s="553">
        <f>ROUND('7.F-gas'!BF$30/10,1)</f>
        <v>0</v>
      </c>
      <c r="BG69" s="553">
        <f>ROUND('7.F-gas'!BH$30/10, -1)</f>
        <v>0</v>
      </c>
    </row>
    <row r="70" spans="22:59">
      <c r="V70" s="247"/>
      <c r="W70" s="248"/>
      <c r="X70" s="248"/>
      <c r="Y70" s="548"/>
      <c r="Z70" s="548" t="s">
        <v>158</v>
      </c>
      <c r="AA70" s="548"/>
      <c r="AB70" s="548"/>
      <c r="AC70" s="548"/>
      <c r="AD70" s="548"/>
      <c r="AE70" s="548"/>
      <c r="AF70" s="548"/>
      <c r="AG70" s="548"/>
      <c r="AH70" s="548"/>
      <c r="AI70" s="548"/>
      <c r="AJ70" s="548"/>
      <c r="AK70" s="548"/>
      <c r="AL70" s="548"/>
      <c r="AM70" s="548"/>
      <c r="AN70" s="548"/>
      <c r="AO70" s="548"/>
      <c r="AP70" s="780">
        <f>ROUND('7.F-gas'!AP$30/10^3,1)</f>
        <v>1.5</v>
      </c>
      <c r="AQ70" s="554">
        <f>ROUND('7.F-gas'!AQ$30/10^3,1)</f>
        <v>1.4</v>
      </c>
      <c r="AR70" s="554">
        <f>ROUND('7.F-gas'!AR$30/10^3,1)</f>
        <v>1.6</v>
      </c>
      <c r="AS70" s="554">
        <f>ROUND('7.F-gas'!AS$30/10^3,1)</f>
        <v>1.5</v>
      </c>
      <c r="AT70" s="554">
        <f>ROUND('7.F-gas'!AT$30/10^3,1)</f>
        <v>1.4</v>
      </c>
      <c r="AU70" s="554">
        <f>ROUND('7.F-gas'!AU$30/10^3,1)</f>
        <v>1.5</v>
      </c>
      <c r="AV70" s="554">
        <f>ROUND('7.F-gas'!AV$30/10^3,1)</f>
        <v>1.8</v>
      </c>
      <c r="AW70" s="554">
        <f>ROUND('7.F-gas'!AW$30/10^3,1)</f>
        <v>1.5</v>
      </c>
      <c r="AX70" s="780">
        <f>ROUND('7.F-gas'!AX$30/10^3,1)</f>
        <v>1.6</v>
      </c>
      <c r="AY70" s="780">
        <f>ROUND('7.F-gas'!AY$30/10^3,1)</f>
        <v>1.1000000000000001</v>
      </c>
      <c r="AZ70" s="780">
        <f>ROUND('7.F-gas'!AZ$30/10^3,2)</f>
        <v>0.56999999999999995</v>
      </c>
      <c r="BA70" s="780">
        <f>ROUND('7.F-gas'!BA$30/10^3,2)</f>
        <v>0.63</v>
      </c>
      <c r="BB70" s="780">
        <f>ROUND('7.F-gas'!BB$30/10^3,2)</f>
        <v>0.45</v>
      </c>
      <c r="BC70" s="784">
        <f>ROUND('7.F-gas'!BC$30/10^3,2)</f>
        <v>0.28000000000000003</v>
      </c>
      <c r="BD70" s="780">
        <f>ROUND('7.F-gas'!BD$30/10^3,2)</f>
        <v>0.26</v>
      </c>
      <c r="BE70" s="780">
        <f>ROUND('7.F-gas'!BE$30/10^3,2)</f>
        <v>0</v>
      </c>
      <c r="BF70" s="780">
        <f>ROUND('7.F-gas'!BF$30/10^3,2)</f>
        <v>0</v>
      </c>
      <c r="BG70" s="780">
        <f>ROUND('7.F-gas'!BG$30/10^3,2)</f>
        <v>0</v>
      </c>
    </row>
    <row r="71" spans="22:59">
      <c r="W71"/>
      <c r="Y71" s="181"/>
      <c r="Z71" s="181"/>
      <c r="AA71" s="181"/>
      <c r="AB71" s="181"/>
      <c r="AC71" s="181"/>
      <c r="AD71" s="181"/>
      <c r="AE71" s="181"/>
      <c r="AF71" s="181"/>
      <c r="AG71" s="181"/>
      <c r="AH71" s="181"/>
      <c r="AI71" s="181"/>
      <c r="AJ71" s="181"/>
      <c r="AK71" s="181"/>
      <c r="AL71" s="181"/>
      <c r="AM71" s="181"/>
      <c r="AN71" s="181"/>
      <c r="AO71" s="181"/>
      <c r="AP71" s="543"/>
      <c r="AQ71" s="543"/>
      <c r="AR71" s="543"/>
      <c r="AS71" s="543"/>
      <c r="AT71" s="543"/>
      <c r="AU71" s="543"/>
      <c r="AV71" s="543"/>
      <c r="AW71" s="543"/>
      <c r="AX71" s="543"/>
      <c r="AY71" s="543"/>
      <c r="AZ71" s="543"/>
      <c r="BA71" s="543"/>
      <c r="BB71" s="543"/>
      <c r="BC71" s="543"/>
      <c r="BD71" s="543"/>
      <c r="BE71" s="543"/>
      <c r="BF71" s="181"/>
      <c r="BG71" s="181"/>
    </row>
    <row r="72" spans="22:59">
      <c r="W72"/>
      <c r="BA72" s="184"/>
      <c r="BB72" s="184"/>
      <c r="BC72" s="184"/>
      <c r="BD72" s="184"/>
    </row>
    <row r="73" spans="22:59" ht="15.75" hidden="1">
      <c r="V73" s="233" t="s">
        <v>50</v>
      </c>
      <c r="W73" s="234"/>
      <c r="X73" s="234"/>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556" t="s">
        <v>57</v>
      </c>
      <c r="BA73" s="556" t="s">
        <v>57</v>
      </c>
      <c r="BB73" s="556" t="s">
        <v>57</v>
      </c>
      <c r="BC73" s="556" t="s">
        <v>57</v>
      </c>
      <c r="BD73" s="556" t="s">
        <v>57</v>
      </c>
      <c r="BE73" s="556" t="s">
        <v>57</v>
      </c>
      <c r="BF73" s="556" t="s">
        <v>57</v>
      </c>
      <c r="BG73" s="556" t="s">
        <v>57</v>
      </c>
    </row>
    <row r="74" spans="22:59" ht="15" hidden="1">
      <c r="V74" s="235"/>
      <c r="W74" s="234"/>
      <c r="X74" s="234"/>
      <c r="Y74" s="239"/>
      <c r="Z74" s="239"/>
      <c r="AA74" s="849" t="s">
        <v>383</v>
      </c>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848" t="e">
        <f>ROUND(#REF!,-1)</f>
        <v>#REF!</v>
      </c>
      <c r="BA74" s="557" t="e">
        <f>ROUND(#REF!,-1)</f>
        <v>#REF!</v>
      </c>
      <c r="BB74" s="557" t="e">
        <f>ROUND(#REF!,-1)</f>
        <v>#REF!</v>
      </c>
      <c r="BC74" s="557" t="e">
        <f>ROUND(#REF!,-1)</f>
        <v>#REF!</v>
      </c>
      <c r="BD74" s="557" t="e">
        <f>ROUND(#REF!,-1)</f>
        <v>#REF!</v>
      </c>
      <c r="BE74" s="557" t="e">
        <f>ROUND(#REF!,-1)</f>
        <v>#REF!</v>
      </c>
      <c r="BF74" s="557" t="e">
        <f>ROUND(#REF!,-1)</f>
        <v>#REF!</v>
      </c>
      <c r="BG74" s="557" t="e">
        <f>ROUND(#REF!,-1)</f>
        <v>#REF!</v>
      </c>
    </row>
    <row r="75" spans="22:59" ht="15" hidden="1">
      <c r="V75" s="235"/>
      <c r="W75" s="234"/>
      <c r="X75" s="234"/>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698">
        <v>2015</v>
      </c>
      <c r="BA75" s="698">
        <v>2016</v>
      </c>
      <c r="BB75" s="698">
        <v>2017</v>
      </c>
      <c r="BC75" s="698">
        <v>2018</v>
      </c>
      <c r="BD75" s="698">
        <v>2019</v>
      </c>
      <c r="BE75" s="698">
        <v>2020</v>
      </c>
      <c r="BF75" s="698">
        <v>2021</v>
      </c>
      <c r="BG75" s="698">
        <v>2022</v>
      </c>
    </row>
    <row r="76" spans="22:59" ht="15" hidden="1">
      <c r="V76" s="235"/>
      <c r="W76" s="234"/>
      <c r="X76" s="234"/>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558"/>
      <c r="BA76" s="558"/>
      <c r="BB76" s="558"/>
      <c r="BC76" s="558"/>
      <c r="BD76" s="558"/>
      <c r="BE76" s="558"/>
      <c r="BF76" s="558"/>
      <c r="BG76" s="558"/>
    </row>
    <row r="77" spans="22:59" ht="15" hidden="1">
      <c r="V77" s="235"/>
      <c r="W77" s="234"/>
      <c r="X77" s="234"/>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556" t="s">
        <v>155</v>
      </c>
      <c r="BA77" s="556" t="s">
        <v>155</v>
      </c>
      <c r="BB77" s="556" t="s">
        <v>154</v>
      </c>
      <c r="BC77" s="556" t="s">
        <v>154</v>
      </c>
      <c r="BD77" s="556" t="s">
        <v>154</v>
      </c>
      <c r="BE77" s="556" t="s">
        <v>154</v>
      </c>
      <c r="BF77" s="558"/>
      <c r="BG77" s="558"/>
    </row>
    <row r="78" spans="22:59" ht="15" hidden="1">
      <c r="V78" s="235"/>
      <c r="W78" s="234"/>
      <c r="X78" s="234"/>
      <c r="Y78" s="239"/>
      <c r="Z78" s="239"/>
      <c r="AA78" s="849" t="s">
        <v>383</v>
      </c>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850" t="e">
        <f>ROUND(#REF!,-1)</f>
        <v>#REF!</v>
      </c>
      <c r="BA78" s="559" t="e">
        <f>ROUND(#REF!,-1)</f>
        <v>#REF!</v>
      </c>
      <c r="BB78" s="559" t="e">
        <f>ROUND(#REF!,-1)</f>
        <v>#REF!</v>
      </c>
      <c r="BC78" s="559" t="e">
        <f>ROUND(#REF!,-1)</f>
        <v>#REF!</v>
      </c>
      <c r="BD78" s="559" t="e">
        <f>ROUND(#REF!,-1)</f>
        <v>#REF!</v>
      </c>
      <c r="BE78" s="559" t="e">
        <f>ROUND(#REF!,-1)</f>
        <v>#REF!</v>
      </c>
      <c r="BF78" s="558"/>
      <c r="BG78" s="558"/>
    </row>
    <row r="79" spans="22:59" ht="15" hidden="1">
      <c r="V79" s="235"/>
      <c r="W79" s="234"/>
      <c r="X79" s="234"/>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560">
        <v>2015</v>
      </c>
      <c r="BA79" s="560">
        <v>2016</v>
      </c>
      <c r="BB79" s="560">
        <v>2017</v>
      </c>
      <c r="BC79" s="560">
        <v>2018</v>
      </c>
      <c r="BD79" s="560">
        <v>2019</v>
      </c>
      <c r="BE79" s="560">
        <v>2020</v>
      </c>
      <c r="BF79" s="558"/>
      <c r="BG79" s="558"/>
    </row>
    <row r="80" spans="22:59" ht="15" hidden="1">
      <c r="V80" s="235"/>
      <c r="W80" s="234"/>
      <c r="X80" s="234"/>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558"/>
      <c r="BA80" s="558"/>
      <c r="BB80" s="558"/>
      <c r="BC80" s="558"/>
      <c r="BD80" s="558"/>
      <c r="BE80" s="558"/>
      <c r="BF80" s="558"/>
      <c r="BG80" s="558"/>
    </row>
    <row r="81" spans="22:59" ht="15" hidden="1">
      <c r="W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98"/>
      <c r="BA81" s="198"/>
      <c r="BB81" s="198"/>
      <c r="BC81" s="198"/>
      <c r="BD81" s="198"/>
      <c r="BE81" s="198"/>
      <c r="BF81" s="198"/>
      <c r="BG81" s="198"/>
    </row>
    <row r="82" spans="22:59" ht="15.75" hidden="1">
      <c r="V82" s="252" t="s">
        <v>59</v>
      </c>
      <c r="W82" s="253"/>
      <c r="X82" s="253"/>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2" t="s">
        <v>60</v>
      </c>
      <c r="BA82" s="562" t="s">
        <v>281</v>
      </c>
      <c r="BB82" s="562" t="s">
        <v>281</v>
      </c>
      <c r="BC82" s="562" t="s">
        <v>281</v>
      </c>
      <c r="BD82" s="562" t="s">
        <v>281</v>
      </c>
      <c r="BE82" s="562" t="s">
        <v>281</v>
      </c>
      <c r="BF82" s="562" t="s">
        <v>281</v>
      </c>
      <c r="BG82" s="562" t="s">
        <v>281</v>
      </c>
    </row>
    <row r="83" spans="22:59" ht="16.5" hidden="1">
      <c r="V83" s="254"/>
      <c r="W83" s="253"/>
      <c r="X83" s="253"/>
      <c r="Y83" s="259"/>
      <c r="Z83" s="259"/>
      <c r="AA83" s="851" t="s">
        <v>384</v>
      </c>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852" t="e">
        <f>ROUND(#REF!,-1)</f>
        <v>#REF!</v>
      </c>
      <c r="BA83" s="563" t="e">
        <f>ROUND(#REF!,-1)</f>
        <v>#REF!</v>
      </c>
      <c r="BB83" s="563" t="e">
        <f>ROUND(#REF!,-1)</f>
        <v>#REF!</v>
      </c>
      <c r="BC83" s="563" t="e">
        <f>ROUND(#REF!,-1)</f>
        <v>#REF!</v>
      </c>
      <c r="BD83" s="563" t="e">
        <f>ROUND(#REF!,-1)</f>
        <v>#REF!</v>
      </c>
      <c r="BE83" s="563" t="e">
        <f>ROUND(#REF!,-1)</f>
        <v>#REF!</v>
      </c>
      <c r="BF83" s="563" t="e">
        <f>ROUND(#REF!,-1)</f>
        <v>#REF!</v>
      </c>
      <c r="BG83" s="563" t="e">
        <f>ROUND(#REF!,-1)</f>
        <v>#REF!</v>
      </c>
    </row>
    <row r="84" spans="22:59" ht="15" hidden="1">
      <c r="V84" s="254"/>
      <c r="W84" s="253"/>
      <c r="X84" s="253"/>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699">
        <v>2015</v>
      </c>
      <c r="BA84" s="699">
        <v>2016</v>
      </c>
      <c r="BB84" s="699">
        <v>2017</v>
      </c>
      <c r="BC84" s="699">
        <v>2018</v>
      </c>
      <c r="BD84" s="699">
        <v>2019</v>
      </c>
      <c r="BE84" s="699">
        <v>2020</v>
      </c>
      <c r="BF84" s="699">
        <v>2021</v>
      </c>
      <c r="BG84" s="699">
        <v>2022</v>
      </c>
    </row>
    <row r="85" spans="22:59" hidden="1">
      <c r="V85" s="254"/>
      <c r="W85" s="253"/>
      <c r="X85" s="253"/>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564"/>
      <c r="BA85" s="564"/>
      <c r="BB85" s="564"/>
      <c r="BC85" s="564"/>
      <c r="BD85" s="564"/>
      <c r="BE85" s="564"/>
      <c r="BF85" s="564"/>
      <c r="BG85" s="564"/>
    </row>
    <row r="86" spans="22:59" hidden="1">
      <c r="V86" s="254"/>
      <c r="W86" s="253"/>
      <c r="X86" s="253"/>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2" t="s">
        <v>159</v>
      </c>
      <c r="BA86" s="562" t="s">
        <v>159</v>
      </c>
      <c r="BB86" s="562" t="s">
        <v>159</v>
      </c>
      <c r="BC86" s="562" t="s">
        <v>159</v>
      </c>
      <c r="BD86" s="562" t="s">
        <v>159</v>
      </c>
      <c r="BE86" s="562" t="s">
        <v>159</v>
      </c>
      <c r="BF86" s="254"/>
      <c r="BG86" s="254"/>
    </row>
    <row r="87" spans="22:59" ht="16.5" hidden="1">
      <c r="V87" s="254"/>
      <c r="W87" s="254"/>
      <c r="X87" s="253"/>
      <c r="Y87" s="259"/>
      <c r="Z87" s="259"/>
      <c r="AA87" s="851" t="s">
        <v>384</v>
      </c>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853" t="e">
        <f>ROUND(#REF!,-1)</f>
        <v>#REF!</v>
      </c>
      <c r="BA87" s="565" t="e">
        <f>ROUND(#REF!,-1)</f>
        <v>#REF!</v>
      </c>
      <c r="BB87" s="565" t="e">
        <f>ROUND(#REF!,-1)</f>
        <v>#REF!</v>
      </c>
      <c r="BC87" s="565" t="e">
        <f>ROUND(#REF!,-1)</f>
        <v>#REF!</v>
      </c>
      <c r="BD87" s="565" t="e">
        <f>ROUND(#REF!,-1)</f>
        <v>#REF!</v>
      </c>
      <c r="BE87" s="565" t="e">
        <f>ROUND(#REF!,-1)</f>
        <v>#REF!</v>
      </c>
      <c r="BF87" s="254"/>
      <c r="BG87" s="254"/>
    </row>
    <row r="88" spans="22:59" ht="15" hidden="1">
      <c r="V88" s="254"/>
      <c r="W88" s="254"/>
      <c r="X88" s="253"/>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566">
        <v>2015</v>
      </c>
      <c r="BA88" s="566">
        <v>2016</v>
      </c>
      <c r="BB88" s="566">
        <v>2017</v>
      </c>
      <c r="BC88" s="566">
        <v>2018</v>
      </c>
      <c r="BD88" s="566">
        <v>2019</v>
      </c>
      <c r="BE88" s="566">
        <v>2020</v>
      </c>
      <c r="BF88" s="254"/>
      <c r="BG88" s="254"/>
    </row>
    <row r="89" spans="22:59" hidden="1">
      <c r="V89" s="254"/>
      <c r="W89" s="254"/>
      <c r="X89" s="253"/>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row>
    <row r="93" spans="22:59" ht="14.25">
      <c r="W93" s="744" t="s">
        <v>15</v>
      </c>
    </row>
    <row r="94" spans="22:59" ht="14.25">
      <c r="W94" s="745" t="s">
        <v>308</v>
      </c>
      <c r="X94" s="42" t="s">
        <v>188</v>
      </c>
    </row>
    <row r="95" spans="22:59" ht="14.25">
      <c r="W95" s="746" t="s">
        <v>309</v>
      </c>
      <c r="X95" s="747" t="s">
        <v>189</v>
      </c>
    </row>
    <row r="96" spans="22:59" ht="14.25">
      <c r="W96" s="524" t="s">
        <v>310</v>
      </c>
      <c r="X96" s="42" t="s">
        <v>190</v>
      </c>
    </row>
    <row r="97" spans="23:24" ht="14.25">
      <c r="W97" s="745" t="s">
        <v>313</v>
      </c>
      <c r="X97" s="747" t="s">
        <v>365</v>
      </c>
    </row>
    <row r="98" spans="23:24" ht="14.25">
      <c r="W98" s="524" t="s">
        <v>314</v>
      </c>
      <c r="X98" s="42" t="s">
        <v>191</v>
      </c>
    </row>
    <row r="99" spans="23:24" ht="14.25">
      <c r="W99" s="748" t="s">
        <v>311</v>
      </c>
      <c r="X99" s="42" t="s">
        <v>192</v>
      </c>
    </row>
    <row r="100" spans="23:24" ht="14.25">
      <c r="W100" s="748" t="s">
        <v>312</v>
      </c>
      <c r="X100" s="42" t="s">
        <v>195</v>
      </c>
    </row>
    <row r="101" spans="23:24" ht="28.5">
      <c r="W101" s="525" t="s">
        <v>315</v>
      </c>
      <c r="X101" s="42" t="s">
        <v>193</v>
      </c>
    </row>
    <row r="102" spans="23:24" ht="14.25">
      <c r="W102" s="524" t="s">
        <v>316</v>
      </c>
      <c r="X102" s="42" t="s">
        <v>194</v>
      </c>
    </row>
    <row r="103" spans="23:24" ht="14.25">
      <c r="W103" s="745" t="s">
        <v>317</v>
      </c>
      <c r="X103" s="42" t="s">
        <v>196</v>
      </c>
    </row>
    <row r="104" spans="23:24">
      <c r="W104" s="181"/>
    </row>
    <row r="105" spans="23:24" ht="14.25">
      <c r="W105" s="749" t="s">
        <v>16</v>
      </c>
    </row>
    <row r="106" spans="23:24" ht="14.25">
      <c r="W106" s="750" t="s">
        <v>318</v>
      </c>
      <c r="X106" s="42" t="s">
        <v>192</v>
      </c>
    </row>
    <row r="107" spans="23:24" ht="14.25">
      <c r="W107" s="750" t="s">
        <v>312</v>
      </c>
      <c r="X107" s="42" t="s">
        <v>195</v>
      </c>
    </row>
    <row r="108" spans="23:24" ht="14.25">
      <c r="W108" s="751" t="s">
        <v>319</v>
      </c>
      <c r="X108" s="747" t="s">
        <v>365</v>
      </c>
    </row>
    <row r="109" spans="23:24" ht="14.25">
      <c r="W109" s="42" t="s">
        <v>320</v>
      </c>
      <c r="X109" s="42" t="s">
        <v>197</v>
      </c>
    </row>
    <row r="110" spans="23:24" ht="14.25">
      <c r="W110" s="42" t="s">
        <v>321</v>
      </c>
      <c r="X110" s="42" t="s">
        <v>198</v>
      </c>
    </row>
    <row r="111" spans="23:24" ht="14.25">
      <c r="W111" s="42" t="s">
        <v>322</v>
      </c>
      <c r="X111" s="42" t="s">
        <v>199</v>
      </c>
    </row>
    <row r="112" spans="23:24">
      <c r="W112" s="181"/>
      <c r="X112" s="527"/>
    </row>
    <row r="113" spans="23:24">
      <c r="W113" s="181"/>
      <c r="X113" s="527"/>
    </row>
    <row r="114" spans="23:24" ht="18.75">
      <c r="W114" s="752" t="s">
        <v>205</v>
      </c>
      <c r="X114" s="527"/>
    </row>
    <row r="115" spans="23:24" ht="14.25">
      <c r="W115" s="42" t="s">
        <v>323</v>
      </c>
      <c r="X115" s="42" t="s">
        <v>200</v>
      </c>
    </row>
    <row r="116" spans="23:24" ht="14.25">
      <c r="W116" s="42" t="s">
        <v>324</v>
      </c>
      <c r="X116" s="42" t="s">
        <v>201</v>
      </c>
    </row>
    <row r="117" spans="23:24" ht="14.25">
      <c r="W117" s="42" t="s">
        <v>317</v>
      </c>
      <c r="X117" s="42" t="s">
        <v>202</v>
      </c>
    </row>
    <row r="118" spans="23:24" ht="14.25">
      <c r="W118" s="750" t="s">
        <v>311</v>
      </c>
      <c r="X118" s="42" t="s">
        <v>192</v>
      </c>
    </row>
    <row r="119" spans="23:24" ht="14.25">
      <c r="W119" s="750" t="s">
        <v>312</v>
      </c>
      <c r="X119" s="42" t="s">
        <v>195</v>
      </c>
    </row>
    <row r="120" spans="23:24" ht="18.75">
      <c r="W120" s="42" t="s">
        <v>325</v>
      </c>
      <c r="X120" s="42" t="s">
        <v>206</v>
      </c>
    </row>
    <row r="121" spans="23:24">
      <c r="W121" s="181"/>
      <c r="X121" s="527"/>
    </row>
    <row r="122" spans="23:24">
      <c r="W122" s="181"/>
      <c r="X122" s="527"/>
    </row>
    <row r="123" spans="23:24" ht="18.75">
      <c r="W123" s="753" t="s">
        <v>207</v>
      </c>
      <c r="X123" s="527"/>
    </row>
    <row r="124" spans="23:24" ht="14.25">
      <c r="W124" s="750" t="s">
        <v>311</v>
      </c>
      <c r="X124" s="42" t="s">
        <v>192</v>
      </c>
    </row>
    <row r="125" spans="23:24" ht="18.75">
      <c r="W125" s="42" t="s">
        <v>326</v>
      </c>
      <c r="X125" s="42" t="s">
        <v>208</v>
      </c>
    </row>
    <row r="126" spans="23:24" ht="14.25">
      <c r="W126" s="750" t="s">
        <v>312</v>
      </c>
      <c r="X126" s="42" t="s">
        <v>203</v>
      </c>
    </row>
    <row r="129" spans="23:24" ht="16.5">
      <c r="W129" s="754" t="s">
        <v>327</v>
      </c>
    </row>
    <row r="135" spans="23:24" ht="12.75">
      <c r="W135" s="755" t="s">
        <v>328</v>
      </c>
      <c r="X135" s="756" t="s">
        <v>329</v>
      </c>
    </row>
    <row r="136" spans="23:24">
      <c r="W136" s="757" t="s">
        <v>330</v>
      </c>
      <c r="X136" s="758" t="s">
        <v>331</v>
      </c>
    </row>
    <row r="137" spans="23:24">
      <c r="W137" s="759" t="s">
        <v>332</v>
      </c>
      <c r="X137" s="758" t="s">
        <v>333</v>
      </c>
    </row>
    <row r="138" spans="23:24" ht="14.25">
      <c r="W138" s="760" t="s">
        <v>334</v>
      </c>
      <c r="X138" s="758" t="s">
        <v>335</v>
      </c>
    </row>
    <row r="139" spans="23:24">
      <c r="W139" s="761" t="s">
        <v>336</v>
      </c>
      <c r="X139" s="758" t="s">
        <v>337</v>
      </c>
    </row>
    <row r="140" spans="23:24">
      <c r="W140" s="762" t="s">
        <v>338</v>
      </c>
      <c r="X140" s="758" t="s">
        <v>339</v>
      </c>
    </row>
    <row r="141" spans="23:24">
      <c r="W141" s="763" t="s">
        <v>340</v>
      </c>
      <c r="X141" s="758" t="s">
        <v>341</v>
      </c>
    </row>
    <row r="142" spans="23:24">
      <c r="W142" s="764" t="s">
        <v>342</v>
      </c>
      <c r="X142" s="758" t="s">
        <v>343</v>
      </c>
    </row>
    <row r="143" spans="23:24">
      <c r="W143" s="765" t="s">
        <v>344</v>
      </c>
      <c r="X143" s="758" t="s">
        <v>345</v>
      </c>
    </row>
  </sheetData>
  <phoneticPr fontId="9"/>
  <hyperlinks>
    <hyperlink ref="V37" location="'5.CH4'!A1" display="9.CH4" xr:uid="{00000000-0004-0000-1400-000000000000}"/>
    <hyperlink ref="V46" location="'6.N2O'!A1" display="11.N2O" xr:uid="{00000000-0004-0000-1400-000001000000}"/>
    <hyperlink ref="V24" location="'4.CO2-Share'!A1" display="5.CO2-Share" xr:uid="{00000000-0004-0000-1400-000002000000}"/>
    <hyperlink ref="V55" location="'7.F-gas'!A1" display="13.F-gas" xr:uid="{00000000-0004-0000-1400-000003000000}"/>
    <hyperlink ref="V73" location="'14.家庭におけるCO2排出量（世帯あたり）'!A1" display="14.家庭におけるCO2排出量（世帯あたり）" xr:uid="{00000000-0004-0000-1400-000004000000}"/>
    <hyperlink ref="V82" location="'15.家庭におけるCO2排出量（一人あたり）'!A1" display="15.家庭におけるCO2排出量（一人あたり）" xr:uid="{00000000-0004-0000-1400-000005000000}"/>
    <hyperlink ref="V2" location="'1.Total'!A1" display="1.Total" xr:uid="{00000000-0004-0000-1400-000006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0.Contents</vt:lpstr>
      <vt:lpstr>Notes</vt:lpstr>
      <vt:lpstr>1.Total</vt:lpstr>
      <vt:lpstr>2.CO2-Sector</vt:lpstr>
      <vt:lpstr>3.Allocated_CO2-Sector</vt:lpstr>
      <vt:lpstr>4.CO2-Share</vt:lpstr>
      <vt:lpstr>5.CH4</vt:lpstr>
      <vt:lpstr>6.N2O</vt:lpstr>
      <vt:lpstr>7.F-gas</vt:lpstr>
      <vt:lpstr>リンク切公表時非表示（グラフの添え物）</vt:lpstr>
      <vt:lpstr>'0.Contents'!Print_Area</vt:lpstr>
      <vt:lpstr>'1.Total'!Print_Area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ModifiedBy>GIO-Yoshinaga</cp:lastModifiedBy>
  <cp:lastPrinted>2020-03-31T08:18:33Z</cp:lastPrinted>
  <dcterms:created xsi:type="dcterms:W3CDTF">2003-03-19T00:52:35Z</dcterms:created>
  <dcterms:modified xsi:type="dcterms:W3CDTF">2020-12-03T01:21:15Z</dcterms:modified>
</cp:coreProperties>
</file>